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00 baštýřská\"/>
    </mc:Choice>
  </mc:AlternateContent>
  <xr:revisionPtr revIDLastSave="0" documentId="13_ncr:1_{C10889BD-175A-4432-A16B-1779FE4B7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28" r:id="rId1"/>
    <sheet name="Stavba" sheetId="1" r:id="rId2"/>
    <sheet name="VzorPolozky" sheetId="10" state="hidden" r:id="rId3"/>
    <sheet name="01 01 Pol" sheetId="12" r:id="rId4"/>
    <sheet name="ZTI" sheetId="13" r:id="rId5"/>
    <sheet name="ÚT" sheetId="18" r:id="rId6"/>
    <sheet name="Gastro" sheetId="14" r:id="rId7"/>
    <sheet name="Silnoproud" sheetId="15" r:id="rId8"/>
    <sheet name="Slaboproud" sheetId="19" r:id="rId9"/>
    <sheet name="VZT" sheetId="17" r:id="rId10"/>
    <sheet name="Rekapitulace stavby-Etapa 2" sheetId="20" r:id="rId11"/>
    <sheet name="1 - Vedlejší rozpočtové ná" sheetId="21" r:id="rId12"/>
    <sheet name="2 - stavební" sheetId="22" r:id="rId13"/>
    <sheet name="3 - dokončovací práce" sheetId="23" r:id="rId14"/>
    <sheet name="4 - ZTI_voda" sheetId="24" r:id="rId15"/>
    <sheet name="5 - elektro" sheetId="25" r:id="rId16"/>
    <sheet name="6 - vnitřní vybavení" sheetId="26" r:id="rId17"/>
    <sheet name="7 - terénní úpravy, mobiliář" sheetId="27" r:id="rId18"/>
  </sheets>
  <externalReferences>
    <externalReference r:id="rId19"/>
  </externalReferences>
  <definedNames>
    <definedName name="_Fill" hidden="1">#REF!</definedName>
    <definedName name="_xlnm._FilterDatabase" localSheetId="11" hidden="1">'1 - Vedlejší rozpočtové ná'!$C$118:$K$131</definedName>
    <definedName name="_xlnm._FilterDatabase" localSheetId="12" hidden="1">'2 - stavební'!$C$123:$K$293</definedName>
    <definedName name="_xlnm._FilterDatabase" localSheetId="13" hidden="1">'3 - dokončovací práce'!$C$119:$K$170</definedName>
    <definedName name="_xlnm._FilterDatabase" localSheetId="14" hidden="1">'4 - ZTI_voda'!$C$122:$K$160</definedName>
    <definedName name="_xlnm._FilterDatabase" localSheetId="15" hidden="1">'5 - elektro'!$C$120:$K$175</definedName>
    <definedName name="_xlnm._FilterDatabase" localSheetId="16" hidden="1">'6 - vnitřní vybavení'!$C$121:$K$152</definedName>
    <definedName name="_xlnm._FilterDatabase" localSheetId="17" hidden="1">'7 - terénní úpravy, mobiliář'!$C$122:$K$205</definedName>
    <definedName name="_xlnm._FilterDatabase" localSheetId="9" hidden="1">VZT!$A$1:$F$5623</definedName>
    <definedName name="_Toc400728082" localSheetId="7">Silnoproud!#REF!</definedName>
    <definedName name="_Toc400728083" localSheetId="7">Silnoproud!#REF!</definedName>
    <definedName name="_Toc431412196" localSheetId="7">Silnoproud!#REF!</definedName>
    <definedName name="_Toc431412197" localSheetId="7">Silnoproud!$D$153</definedName>
    <definedName name="_Toc431412199" localSheetId="7">Silnoproud!#REF!</definedName>
    <definedName name="_Toc431412200" localSheetId="7">Silnoproud!$D$187</definedName>
    <definedName name="A">#REF!</definedName>
    <definedName name="AKCE">#REF!</definedName>
    <definedName name="B">#REF!</definedName>
    <definedName name="BEZNE_PRACE">#REF!</definedName>
    <definedName name="BOURANI">#REF!</definedName>
    <definedName name="C_">#REF!</definedName>
    <definedName name="CEKEJ">#REF!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enaStavby">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">#REF!</definedName>
    <definedName name="dadresa">Stavba!$D$12:$G$12</definedName>
    <definedName name="_xlnm.Database">#REF!</definedName>
    <definedName name="Databáze_MI">#REF!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E">#REF!</definedName>
    <definedName name="Excel_BuiltIn_Print_Area" localSheetId="7">(Silnoproud!$B$1:$J$52,Silnoproud!$B$54:$J$190)</definedName>
    <definedName name="Excel_BuiltIn_Print_Area" localSheetId="8">(Slaboproud!$B$15:$L$36,Slaboproud!$B$45:$L$128)</definedName>
    <definedName name="F">#REF!</definedName>
    <definedName name="G">#REF!</definedName>
    <definedName name="H">#REF!</definedName>
    <definedName name="HLAVICKA">#REF!</definedName>
    <definedName name="HVEZDY">#REF!</definedName>
    <definedName name="I">#REF!</definedName>
    <definedName name="IČO" localSheetId="1">Stavba!$I$11</definedName>
    <definedName name="IZOLACE">#REF!</definedName>
    <definedName name="J">#REF!</definedName>
    <definedName name="K">#REF!</definedName>
    <definedName name="KAN_DEMONT">#REF!</definedName>
    <definedName name="KAN_OPRAVY">#REF!</definedName>
    <definedName name="KANALIZACE">#REF!</definedName>
    <definedName name="komp" localSheetId="4">ZTI!#REF!</definedName>
    <definedName name="KOMUNIKACE">#REF!</definedName>
    <definedName name="L">#REF!</definedName>
    <definedName name="M">#REF!</definedName>
    <definedName name="Mena">Stavba!$J$29</definedName>
    <definedName name="MenaStavby">#REF!</definedName>
    <definedName name="MistoStavby" localSheetId="4">#REF!</definedName>
    <definedName name="MistoStavby">Stavba!$D$4</definedName>
    <definedName name="N">#REF!</definedName>
    <definedName name="NATERY">#REF!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11">'1 - Vedlejší rozpočtové ná'!$118:$118</definedName>
    <definedName name="_xlnm.Print_Titles" localSheetId="12">'2 - stavební'!$123:$123</definedName>
    <definedName name="_xlnm.Print_Titles" localSheetId="13">'3 - dokončovací práce'!$119:$119</definedName>
    <definedName name="_xlnm.Print_Titles" localSheetId="14">'4 - ZTI_voda'!$122:$122</definedName>
    <definedName name="_xlnm.Print_Titles" localSheetId="15">'5 - elektro'!$120:$120</definedName>
    <definedName name="_xlnm.Print_Titles" localSheetId="16">'6 - vnitřní vybavení'!$121:$121</definedName>
    <definedName name="_xlnm.Print_Titles" localSheetId="17">'7 - terénní úpravy, mobiliář'!$122:$122</definedName>
    <definedName name="_xlnm.Print_Titles" localSheetId="6">Gastro!$1:$1</definedName>
    <definedName name="_xlnm.Print_Titles" localSheetId="10">'Rekapitulace stavby-Etapa 2'!$92:$92</definedName>
    <definedName name="_xlnm.Print_Titles" localSheetId="7">Silnoproud!$74:$74</definedName>
    <definedName name="_xlnm.Print_Titles" localSheetId="8">Slaboproud!$47:$47</definedName>
    <definedName name="_xlnm.Print_Titles" localSheetId="9">VZT!$1:$5</definedName>
    <definedName name="_xlnm.Print_Titles" localSheetId="4">ZTI!$1:$5</definedName>
    <definedName name="O">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Pol'!$A$1:$X$663</definedName>
    <definedName name="_xlnm.Print_Area" localSheetId="11">'1 - Vedlejší rozpočtové ná'!$C$4:$J$76,'1 - Vedlejší rozpočtové ná'!$C$82:$J$100,'1 - Vedlejší rozpočtové ná'!$C$106:$J$131</definedName>
    <definedName name="_xlnm.Print_Area" localSheetId="12">'2 - stavební'!$C$4:$J$76,'2 - stavební'!$C$82:$J$105,'2 - stavební'!$C$111:$J$293</definedName>
    <definedName name="_xlnm.Print_Area" localSheetId="13">'3 - dokončovací práce'!$C$4:$J$76,'3 - dokončovací práce'!$C$82:$J$101,'3 - dokončovací práce'!$C$107:$J$170</definedName>
    <definedName name="_xlnm.Print_Area" localSheetId="14">'4 - ZTI_voda'!$C$4:$J$76,'4 - ZTI_voda'!$C$82:$J$104,'4 - ZTI_voda'!$C$110:$J$160</definedName>
    <definedName name="_xlnm.Print_Area" localSheetId="15">'5 - elektro'!$C$4:$J$76,'5 - elektro'!$C$82:$J$102,'5 - elektro'!$C$108:$J$175</definedName>
    <definedName name="_xlnm.Print_Area" localSheetId="16">'6 - vnitřní vybavení'!$C$4:$J$76,'6 - vnitřní vybavení'!$C$82:$J$103,'6 - vnitřní vybavení'!$C$109:$J$152</definedName>
    <definedName name="_xlnm.Print_Area" localSheetId="17">'7 - terénní úpravy, mobiliář'!$C$4:$J$76,'7 - terénní úpravy, mobiliář'!$C$82:$J$104,'7 - terénní úpravy, mobiliář'!$C$110:$J$205</definedName>
    <definedName name="_xlnm.Print_Area" localSheetId="10">'Rekapitulace stavby-Etapa 2'!$D$4:$AO$76,'Rekapitulace stavby-Etapa 2'!$C$82:$AQ$102</definedName>
    <definedName name="_xlnm.Print_Area" localSheetId="7">Silnoproud!$B$1:$J$52,Silnoproud!$B$54:$J$193</definedName>
    <definedName name="_xlnm.Print_Area" localSheetId="8">Slaboproud!$B$1:$L$43,Slaboproud!$B$45:$L$113</definedName>
    <definedName name="_xlnm.Print_Area" localSheetId="1">Stavba!$A$1:$J$78</definedName>
    <definedName name="_xlnm.Print_Area" localSheetId="5">ÚT!$B$1:$G$47</definedName>
    <definedName name="_xlnm.Print_Area" localSheetId="9">VZT!$A$1:$F$368</definedName>
    <definedName name="_xlnm.Print_Area" localSheetId="4">ZTI!$A$1:$I$73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">#REF!</definedName>
    <definedName name="padresa" localSheetId="4">#REF!</definedName>
    <definedName name="padresa">Stavba!$D$9</definedName>
    <definedName name="pdic">Stavba!$I$9</definedName>
    <definedName name="pico">Stavba!$I$8</definedName>
    <definedName name="PLYN_DEMONT">#REF!</definedName>
    <definedName name="PLYN_OPRAVY">#REF!</definedName>
    <definedName name="PLYNOVOD">#REF!</definedName>
    <definedName name="pmisto" localSheetId="4">#REF!</definedName>
    <definedName name="pmisto">Stavba!$E$10</definedName>
    <definedName name="PocetMJ" localSheetId="4">#REF!</definedName>
    <definedName name="PocetMJ">#REF!</definedName>
    <definedName name="PODZEMNI_VEDENI">#REF!</definedName>
    <definedName name="PoptavkaID">Stavba!$A$1</definedName>
    <definedName name="POR_CISLO">#REF!</definedName>
    <definedName name="ppsc" localSheetId="4">#REF!</definedName>
    <definedName name="pPSC">Stavba!$D$10</definedName>
    <definedName name="Projektant" localSheetId="4">#REF!</definedName>
    <definedName name="Projektant">Stavba!$D$8</definedName>
    <definedName name="RADKA">#REF!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TR.VYBAVENI">#REF!</definedName>
    <definedName name="TISK">#REF!</definedName>
    <definedName name="TISKBLOK">#REF!</definedName>
    <definedName name="TISKBLOK_A">#REF!</definedName>
    <definedName name="UT_ARMATURY">#REF!</definedName>
    <definedName name="UT_STROJOVNY">#REF!</definedName>
    <definedName name="VOD_DEMONT">#REF!</definedName>
    <definedName name="VOD_OPRAVY">#REF!</definedName>
    <definedName name="VODOVOD">#REF!</definedName>
    <definedName name="VYMAZ">#REF!</definedName>
    <definedName name="Vypracoval">Stavba!$D$14</definedName>
    <definedName name="X">#REF!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>#REF!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R.PREDMETY">#REF!</definedName>
    <definedName name="ZAR_DEMONT">#REF!</definedName>
    <definedName name="ZAR_KANALIZACE">#REF!</definedName>
    <definedName name="ZAR_VODOVODU">#REF!</definedName>
    <definedName name="ZaZhotovitele">Stavba!$D$34</definedName>
    <definedName name="ZEMNI_PRACE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01" i="27" l="1"/>
  <c r="BI201" i="27"/>
  <c r="BH201" i="27"/>
  <c r="BG201" i="27"/>
  <c r="BF201" i="27"/>
  <c r="T201" i="27"/>
  <c r="T196" i="27" s="1"/>
  <c r="R201" i="27"/>
  <c r="P201" i="27"/>
  <c r="P196" i="27" s="1"/>
  <c r="J201" i="27"/>
  <c r="BE201" i="27" s="1"/>
  <c r="BK197" i="27"/>
  <c r="BK196" i="27" s="1"/>
  <c r="J196" i="27" s="1"/>
  <c r="J103" i="27" s="1"/>
  <c r="BI197" i="27"/>
  <c r="BH197" i="27"/>
  <c r="BG197" i="27"/>
  <c r="BF197" i="27"/>
  <c r="T197" i="27"/>
  <c r="R197" i="27"/>
  <c r="R196" i="27" s="1"/>
  <c r="P197" i="27"/>
  <c r="J197" i="27"/>
  <c r="BE197" i="27" s="1"/>
  <c r="BK194" i="27"/>
  <c r="BK193" i="27" s="1"/>
  <c r="J193" i="27" s="1"/>
  <c r="J101" i="27" s="1"/>
  <c r="BI194" i="27"/>
  <c r="BH194" i="27"/>
  <c r="BG194" i="27"/>
  <c r="BF194" i="27"/>
  <c r="T194" i="27"/>
  <c r="R194" i="27"/>
  <c r="P194" i="27"/>
  <c r="P193" i="27" s="1"/>
  <c r="J194" i="27"/>
  <c r="BE194" i="27" s="1"/>
  <c r="T193" i="27"/>
  <c r="R193" i="27"/>
  <c r="BI192" i="27"/>
  <c r="BH192" i="27"/>
  <c r="BG192" i="27"/>
  <c r="BF192" i="27"/>
  <c r="BI191" i="27"/>
  <c r="BH191" i="27"/>
  <c r="BG191" i="27"/>
  <c r="BF191" i="27"/>
  <c r="H191" i="27"/>
  <c r="H189" i="27"/>
  <c r="H190" i="27" s="1"/>
  <c r="H188" i="27" s="1"/>
  <c r="P188" i="27" s="1"/>
  <c r="BI188" i="27"/>
  <c r="BH188" i="27"/>
  <c r="BG188" i="27"/>
  <c r="BF188" i="27"/>
  <c r="R188" i="27"/>
  <c r="BK187" i="27"/>
  <c r="BI187" i="27"/>
  <c r="BH187" i="27"/>
  <c r="BG187" i="27"/>
  <c r="BF187" i="27"/>
  <c r="T187" i="27"/>
  <c r="R187" i="27"/>
  <c r="P187" i="27"/>
  <c r="J187" i="27"/>
  <c r="BE187" i="27" s="1"/>
  <c r="BK186" i="27"/>
  <c r="BI186" i="27"/>
  <c r="BH186" i="27"/>
  <c r="BG186" i="27"/>
  <c r="BF186" i="27"/>
  <c r="T186" i="27"/>
  <c r="R186" i="27"/>
  <c r="P186" i="27"/>
  <c r="J186" i="27"/>
  <c r="BE186" i="27" s="1"/>
  <c r="BK182" i="27"/>
  <c r="BK181" i="27" s="1"/>
  <c r="J181" i="27" s="1"/>
  <c r="J99" i="27" s="1"/>
  <c r="BI182" i="27"/>
  <c r="BH182" i="27"/>
  <c r="BG182" i="27"/>
  <c r="BF182" i="27"/>
  <c r="T182" i="27"/>
  <c r="R182" i="27"/>
  <c r="P182" i="27"/>
  <c r="J182" i="27"/>
  <c r="BE182" i="27" s="1"/>
  <c r="T181" i="27"/>
  <c r="R181" i="27"/>
  <c r="P181" i="27"/>
  <c r="BK180" i="27"/>
  <c r="BI180" i="27"/>
  <c r="BH180" i="27"/>
  <c r="BG180" i="27"/>
  <c r="BF180" i="27"/>
  <c r="T180" i="27"/>
  <c r="R180" i="27"/>
  <c r="P180" i="27"/>
  <c r="J180" i="27"/>
  <c r="BE180" i="27" s="1"/>
  <c r="BK179" i="27"/>
  <c r="BI179" i="27"/>
  <c r="BH179" i="27"/>
  <c r="BG179" i="27"/>
  <c r="BF179" i="27"/>
  <c r="T179" i="27"/>
  <c r="R179" i="27"/>
  <c r="P179" i="27"/>
  <c r="J179" i="27"/>
  <c r="BE179" i="27" s="1"/>
  <c r="BK175" i="27"/>
  <c r="BI175" i="27"/>
  <c r="BH175" i="27"/>
  <c r="BG175" i="27"/>
  <c r="BF175" i="27"/>
  <c r="T175" i="27"/>
  <c r="R175" i="27"/>
  <c r="P175" i="27"/>
  <c r="J175" i="27"/>
  <c r="BE175" i="27" s="1"/>
  <c r="BK172" i="27"/>
  <c r="BI172" i="27"/>
  <c r="BH172" i="27"/>
  <c r="BG172" i="27"/>
  <c r="BF172" i="27"/>
  <c r="T172" i="27"/>
  <c r="R172" i="27"/>
  <c r="P172" i="27"/>
  <c r="J172" i="27"/>
  <c r="BE172" i="27" s="1"/>
  <c r="BK169" i="27"/>
  <c r="BI169" i="27"/>
  <c r="BH169" i="27"/>
  <c r="BG169" i="27"/>
  <c r="BF169" i="27"/>
  <c r="T169" i="27"/>
  <c r="R169" i="27"/>
  <c r="P169" i="27"/>
  <c r="J169" i="27"/>
  <c r="BE169" i="27" s="1"/>
  <c r="BK168" i="27"/>
  <c r="BI168" i="27"/>
  <c r="BH168" i="27"/>
  <c r="BG168" i="27"/>
  <c r="BF168" i="27"/>
  <c r="T168" i="27"/>
  <c r="R168" i="27"/>
  <c r="P168" i="27"/>
  <c r="J168" i="27"/>
  <c r="BE168" i="27" s="1"/>
  <c r="BK165" i="27"/>
  <c r="BI165" i="27"/>
  <c r="BH165" i="27"/>
  <c r="BG165" i="27"/>
  <c r="BF165" i="27"/>
  <c r="T165" i="27"/>
  <c r="R165" i="27"/>
  <c r="P165" i="27"/>
  <c r="J165" i="27"/>
  <c r="BE165" i="27" s="1"/>
  <c r="BK161" i="27"/>
  <c r="BI161" i="27"/>
  <c r="BH161" i="27"/>
  <c r="BG161" i="27"/>
  <c r="BF161" i="27"/>
  <c r="T161" i="27"/>
  <c r="R161" i="27"/>
  <c r="P161" i="27"/>
  <c r="J161" i="27"/>
  <c r="BE161" i="27" s="1"/>
  <c r="BK160" i="27"/>
  <c r="BI160" i="27"/>
  <c r="BH160" i="27"/>
  <c r="BG160" i="27"/>
  <c r="BF160" i="27"/>
  <c r="T160" i="27"/>
  <c r="R160" i="27"/>
  <c r="P160" i="27"/>
  <c r="J160" i="27"/>
  <c r="BE160" i="27" s="1"/>
  <c r="BK155" i="27"/>
  <c r="BI155" i="27"/>
  <c r="BH155" i="27"/>
  <c r="BG155" i="27"/>
  <c r="BF155" i="27"/>
  <c r="T155" i="27"/>
  <c r="R155" i="27"/>
  <c r="P155" i="27"/>
  <c r="J155" i="27"/>
  <c r="BE155" i="27" s="1"/>
  <c r="BK152" i="27"/>
  <c r="BI152" i="27"/>
  <c r="BH152" i="27"/>
  <c r="BG152" i="27"/>
  <c r="BF152" i="27"/>
  <c r="T152" i="27"/>
  <c r="R152" i="27"/>
  <c r="P152" i="27"/>
  <c r="J152" i="27"/>
  <c r="BE152" i="27" s="1"/>
  <c r="BK149" i="27"/>
  <c r="BI149" i="27"/>
  <c r="BH149" i="27"/>
  <c r="BG149" i="27"/>
  <c r="BF149" i="27"/>
  <c r="T149" i="27"/>
  <c r="R149" i="27"/>
  <c r="P149" i="27"/>
  <c r="J149" i="27"/>
  <c r="BE149" i="27" s="1"/>
  <c r="BK148" i="27"/>
  <c r="BI148" i="27"/>
  <c r="BH148" i="27"/>
  <c r="BG148" i="27"/>
  <c r="BF148" i="27"/>
  <c r="T148" i="27"/>
  <c r="R148" i="27"/>
  <c r="P148" i="27"/>
  <c r="J148" i="27"/>
  <c r="BE148" i="27" s="1"/>
  <c r="BK147" i="27"/>
  <c r="BI147" i="27"/>
  <c r="BH147" i="27"/>
  <c r="BG147" i="27"/>
  <c r="BF147" i="27"/>
  <c r="T147" i="27"/>
  <c r="R147" i="27"/>
  <c r="P147" i="27"/>
  <c r="J147" i="27"/>
  <c r="BE147" i="27" s="1"/>
  <c r="BK146" i="27"/>
  <c r="BI146" i="27"/>
  <c r="BH146" i="27"/>
  <c r="BG146" i="27"/>
  <c r="BF146" i="27"/>
  <c r="T146" i="27"/>
  <c r="R146" i="27"/>
  <c r="P146" i="27"/>
  <c r="J146" i="27"/>
  <c r="BE146" i="27" s="1"/>
  <c r="BK142" i="27"/>
  <c r="BI142" i="27"/>
  <c r="BH142" i="27"/>
  <c r="BG142" i="27"/>
  <c r="BF142" i="27"/>
  <c r="T142" i="27"/>
  <c r="R142" i="27"/>
  <c r="P142" i="27"/>
  <c r="J142" i="27"/>
  <c r="BE142" i="27" s="1"/>
  <c r="BK137" i="27"/>
  <c r="BI137" i="27"/>
  <c r="BH137" i="27"/>
  <c r="BG137" i="27"/>
  <c r="BF137" i="27"/>
  <c r="T137" i="27"/>
  <c r="R137" i="27"/>
  <c r="P137" i="27"/>
  <c r="J137" i="27"/>
  <c r="BE137" i="27" s="1"/>
  <c r="BK126" i="27"/>
  <c r="BI126" i="27"/>
  <c r="BH126" i="27"/>
  <c r="BG126" i="27"/>
  <c r="BF126" i="27"/>
  <c r="T126" i="27"/>
  <c r="R126" i="27"/>
  <c r="P126" i="27"/>
  <c r="J126" i="27"/>
  <c r="BE126" i="27" s="1"/>
  <c r="J117" i="27"/>
  <c r="E115" i="27"/>
  <c r="F92" i="27"/>
  <c r="J89" i="27"/>
  <c r="E87" i="27"/>
  <c r="J37" i="27"/>
  <c r="J36" i="27"/>
  <c r="J35" i="27"/>
  <c r="J24" i="27"/>
  <c r="E24" i="27"/>
  <c r="J23" i="27"/>
  <c r="J21" i="27"/>
  <c r="E21" i="27"/>
  <c r="J119" i="27" s="1"/>
  <c r="J20" i="27"/>
  <c r="J18" i="27"/>
  <c r="E18" i="27"/>
  <c r="F120" i="27" s="1"/>
  <c r="J17" i="27"/>
  <c r="J15" i="27"/>
  <c r="E15" i="27"/>
  <c r="F91" i="27" s="1"/>
  <c r="J14" i="27"/>
  <c r="F12" i="27"/>
  <c r="F117" i="27" s="1"/>
  <c r="E7" i="27"/>
  <c r="E85" i="27" s="1"/>
  <c r="BI152" i="26"/>
  <c r="BH152" i="26"/>
  <c r="BG152" i="26"/>
  <c r="BF152" i="26"/>
  <c r="BK148" i="26"/>
  <c r="BI148" i="26"/>
  <c r="BH148" i="26"/>
  <c r="BG148" i="26"/>
  <c r="BF148" i="26"/>
  <c r="J148" i="26"/>
  <c r="BE148" i="26" s="1"/>
  <c r="H148" i="26"/>
  <c r="T148" i="26" s="1"/>
  <c r="BK145" i="26"/>
  <c r="BK144" i="26" s="1"/>
  <c r="J144" i="26" s="1"/>
  <c r="J100" i="26" s="1"/>
  <c r="BI145" i="26"/>
  <c r="BH145" i="26"/>
  <c r="BG145" i="26"/>
  <c r="BF145" i="26"/>
  <c r="T145" i="26"/>
  <c r="T144" i="26" s="1"/>
  <c r="T143" i="26" s="1"/>
  <c r="R145" i="26"/>
  <c r="P145" i="26"/>
  <c r="P144" i="26" s="1"/>
  <c r="J145" i="26"/>
  <c r="BE145" i="26" s="1"/>
  <c r="R144" i="26"/>
  <c r="R143" i="26" s="1"/>
  <c r="BK143" i="26"/>
  <c r="J143" i="26" s="1"/>
  <c r="J99" i="26" s="1"/>
  <c r="P143" i="26"/>
  <c r="BK139" i="26"/>
  <c r="BI139" i="26"/>
  <c r="BH139" i="26"/>
  <c r="BG139" i="26"/>
  <c r="BF139" i="26"/>
  <c r="T139" i="26"/>
  <c r="R139" i="26"/>
  <c r="P139" i="26"/>
  <c r="J139" i="26"/>
  <c r="BE139" i="26" s="1"/>
  <c r="BK135" i="26"/>
  <c r="BI135" i="26"/>
  <c r="BH135" i="26"/>
  <c r="BG135" i="26"/>
  <c r="BF135" i="26"/>
  <c r="T135" i="26"/>
  <c r="R135" i="26"/>
  <c r="P135" i="26"/>
  <c r="J135" i="26"/>
  <c r="BE135" i="26" s="1"/>
  <c r="BK130" i="26"/>
  <c r="BI130" i="26"/>
  <c r="BH130" i="26"/>
  <c r="BG130" i="26"/>
  <c r="BF130" i="26"/>
  <c r="T130" i="26"/>
  <c r="R130" i="26"/>
  <c r="R129" i="26" s="1"/>
  <c r="P130" i="26"/>
  <c r="J130" i="26"/>
  <c r="BE130" i="26" s="1"/>
  <c r="BK124" i="26"/>
  <c r="BI124" i="26"/>
  <c r="BH124" i="26"/>
  <c r="BG124" i="26"/>
  <c r="BF124" i="26"/>
  <c r="T124" i="26"/>
  <c r="R124" i="26"/>
  <c r="P124" i="26"/>
  <c r="J124" i="26"/>
  <c r="BE124" i="26" s="1"/>
  <c r="F119" i="26"/>
  <c r="J116" i="26"/>
  <c r="E114" i="26"/>
  <c r="F92" i="26"/>
  <c r="J89" i="26"/>
  <c r="E87" i="26"/>
  <c r="J37" i="26"/>
  <c r="J36" i="26"/>
  <c r="J35" i="26"/>
  <c r="J24" i="26"/>
  <c r="E24" i="26"/>
  <c r="J119" i="26" s="1"/>
  <c r="J23" i="26"/>
  <c r="J21" i="26"/>
  <c r="E21" i="26"/>
  <c r="J118" i="26" s="1"/>
  <c r="J20" i="26"/>
  <c r="J18" i="26"/>
  <c r="E18" i="26"/>
  <c r="J17" i="26"/>
  <c r="J15" i="26"/>
  <c r="E15" i="26"/>
  <c r="F91" i="26" s="1"/>
  <c r="J14" i="26"/>
  <c r="F12" i="26"/>
  <c r="F116" i="26" s="1"/>
  <c r="E7" i="26"/>
  <c r="E85" i="26" s="1"/>
  <c r="BK175" i="25"/>
  <c r="BK174" i="25" s="1"/>
  <c r="J174" i="25" s="1"/>
  <c r="J101" i="25" s="1"/>
  <c r="BI175" i="25"/>
  <c r="BH175" i="25"/>
  <c r="BG175" i="25"/>
  <c r="BF175" i="25"/>
  <c r="T175" i="25"/>
  <c r="T174" i="25" s="1"/>
  <c r="R175" i="25"/>
  <c r="P175" i="25"/>
  <c r="P174" i="25" s="1"/>
  <c r="J175" i="25"/>
  <c r="BE175" i="25" s="1"/>
  <c r="R174" i="25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70" i="25"/>
  <c r="BI170" i="25"/>
  <c r="BH170" i="25"/>
  <c r="BG170" i="25"/>
  <c r="BF170" i="25"/>
  <c r="T170" i="25"/>
  <c r="R170" i="25"/>
  <c r="P170" i="25"/>
  <c r="J170" i="25"/>
  <c r="BE170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6" i="25"/>
  <c r="BI166" i="25"/>
  <c r="BH166" i="25"/>
  <c r="BG166" i="25"/>
  <c r="BF166" i="25"/>
  <c r="T166" i="25"/>
  <c r="R166" i="25"/>
  <c r="P166" i="25"/>
  <c r="J166" i="25"/>
  <c r="BE166" i="25" s="1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60" i="25"/>
  <c r="BI160" i="25"/>
  <c r="BH160" i="25"/>
  <c r="BG160" i="25"/>
  <c r="BF160" i="25"/>
  <c r="T160" i="25"/>
  <c r="R160" i="25"/>
  <c r="P160" i="25"/>
  <c r="J160" i="25"/>
  <c r="BE160" i="25" s="1"/>
  <c r="BK159" i="25"/>
  <c r="BI159" i="25"/>
  <c r="BH159" i="25"/>
  <c r="BG159" i="25"/>
  <c r="BF159" i="25"/>
  <c r="T159" i="25"/>
  <c r="R159" i="25"/>
  <c r="P159" i="25"/>
  <c r="J159" i="25"/>
  <c r="BE159" i="25" s="1"/>
  <c r="BK156" i="25"/>
  <c r="BI156" i="25"/>
  <c r="BH156" i="25"/>
  <c r="BG156" i="25"/>
  <c r="BF156" i="25"/>
  <c r="T156" i="25"/>
  <c r="R156" i="25"/>
  <c r="P156" i="25"/>
  <c r="J156" i="25"/>
  <c r="BE156" i="25" s="1"/>
  <c r="BK155" i="25"/>
  <c r="BI155" i="25"/>
  <c r="BH155" i="25"/>
  <c r="BG155" i="25"/>
  <c r="BF155" i="25"/>
  <c r="T155" i="25"/>
  <c r="R155" i="25"/>
  <c r="P155" i="25"/>
  <c r="J155" i="25"/>
  <c r="BE155" i="25" s="1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7" i="25"/>
  <c r="BI147" i="25"/>
  <c r="BH147" i="25"/>
  <c r="BG147" i="25"/>
  <c r="BF147" i="25"/>
  <c r="T147" i="25"/>
  <c r="R147" i="25"/>
  <c r="P147" i="25"/>
  <c r="J147" i="25"/>
  <c r="BE147" i="25" s="1"/>
  <c r="BK144" i="25"/>
  <c r="BI144" i="25"/>
  <c r="BH144" i="25"/>
  <c r="BG144" i="25"/>
  <c r="BF144" i="25"/>
  <c r="T144" i="25"/>
  <c r="R144" i="25"/>
  <c r="P144" i="25"/>
  <c r="J144" i="25"/>
  <c r="BE144" i="25" s="1"/>
  <c r="BK143" i="25"/>
  <c r="BI143" i="25"/>
  <c r="BH143" i="25"/>
  <c r="BG143" i="25"/>
  <c r="BF143" i="25"/>
  <c r="T143" i="25"/>
  <c r="R143" i="25"/>
  <c r="P143" i="25"/>
  <c r="J143" i="25"/>
  <c r="BE143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R139" i="25" s="1"/>
  <c r="P140" i="25"/>
  <c r="P139" i="25" s="1"/>
  <c r="J140" i="25"/>
  <c r="BE140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6" i="25"/>
  <c r="BI136" i="25"/>
  <c r="BH136" i="25"/>
  <c r="BG136" i="25"/>
  <c r="BF136" i="25"/>
  <c r="T136" i="25"/>
  <c r="R136" i="25"/>
  <c r="P136" i="25"/>
  <c r="J136" i="25"/>
  <c r="BE136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J134" i="25"/>
  <c r="BE134" i="25" s="1"/>
  <c r="BK133" i="25"/>
  <c r="BI133" i="25"/>
  <c r="BH133" i="25"/>
  <c r="BG133" i="25"/>
  <c r="BF133" i="25"/>
  <c r="T133" i="25"/>
  <c r="R133" i="25"/>
  <c r="P133" i="25"/>
  <c r="J133" i="25"/>
  <c r="BE133" i="25" s="1"/>
  <c r="BK131" i="25"/>
  <c r="BI131" i="25"/>
  <c r="BH131" i="25"/>
  <c r="BG131" i="25"/>
  <c r="BF131" i="25"/>
  <c r="T131" i="25"/>
  <c r="R131" i="25"/>
  <c r="P131" i="25"/>
  <c r="J131" i="25"/>
  <c r="BE131" i="25" s="1"/>
  <c r="BK130" i="25"/>
  <c r="BI130" i="25"/>
  <c r="BH130" i="25"/>
  <c r="BG130" i="25"/>
  <c r="BF130" i="25"/>
  <c r="T130" i="25"/>
  <c r="R130" i="25"/>
  <c r="P130" i="25"/>
  <c r="J130" i="25"/>
  <c r="BE130" i="25" s="1"/>
  <c r="BK129" i="25"/>
  <c r="BI129" i="25"/>
  <c r="BH129" i="25"/>
  <c r="BG129" i="25"/>
  <c r="BF129" i="25"/>
  <c r="T129" i="25"/>
  <c r="R129" i="25"/>
  <c r="P129" i="25"/>
  <c r="J129" i="25"/>
  <c r="BE129" i="25" s="1"/>
  <c r="BK128" i="25"/>
  <c r="BI128" i="25"/>
  <c r="BH128" i="25"/>
  <c r="BG128" i="25"/>
  <c r="BF128" i="25"/>
  <c r="T128" i="25"/>
  <c r="R128" i="25"/>
  <c r="P128" i="25"/>
  <c r="J128" i="25"/>
  <c r="BE128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BK124" i="25"/>
  <c r="BI124" i="25"/>
  <c r="BH124" i="25"/>
  <c r="BG124" i="25"/>
  <c r="BF124" i="25"/>
  <c r="T124" i="25"/>
  <c r="R124" i="25"/>
  <c r="P124" i="25"/>
  <c r="J124" i="25"/>
  <c r="BE124" i="25" s="1"/>
  <c r="BK123" i="25"/>
  <c r="BI123" i="25"/>
  <c r="BH123" i="25"/>
  <c r="BG123" i="25"/>
  <c r="BF123" i="25"/>
  <c r="T123" i="25"/>
  <c r="R123" i="25"/>
  <c r="P123" i="25"/>
  <c r="P122" i="25" s="1"/>
  <c r="J123" i="25"/>
  <c r="BE123" i="25" s="1"/>
  <c r="J115" i="25"/>
  <c r="E113" i="25"/>
  <c r="F92" i="25"/>
  <c r="J89" i="25"/>
  <c r="E87" i="25"/>
  <c r="J37" i="25"/>
  <c r="J36" i="25"/>
  <c r="AY99" i="20" s="1"/>
  <c r="J35" i="25"/>
  <c r="J24" i="25"/>
  <c r="E24" i="25"/>
  <c r="J118" i="25" s="1"/>
  <c r="J23" i="25"/>
  <c r="J21" i="25"/>
  <c r="E21" i="25"/>
  <c r="J20" i="25"/>
  <c r="J18" i="25"/>
  <c r="E18" i="25"/>
  <c r="F118" i="25" s="1"/>
  <c r="J17" i="25"/>
  <c r="J15" i="25"/>
  <c r="E15" i="25"/>
  <c r="F91" i="25" s="1"/>
  <c r="J14" i="25"/>
  <c r="F12" i="25"/>
  <c r="F115" i="25" s="1"/>
  <c r="E7" i="25"/>
  <c r="BK160" i="24"/>
  <c r="BI160" i="24"/>
  <c r="BH160" i="24"/>
  <c r="BG160" i="24"/>
  <c r="BF160" i="24"/>
  <c r="T160" i="24"/>
  <c r="R160" i="24"/>
  <c r="P160" i="24"/>
  <c r="J160" i="24"/>
  <c r="BE160" i="24" s="1"/>
  <c r="BK159" i="24"/>
  <c r="BI159" i="24"/>
  <c r="BH159" i="24"/>
  <c r="BG159" i="24"/>
  <c r="BF159" i="24"/>
  <c r="T159" i="24"/>
  <c r="R159" i="24"/>
  <c r="P159" i="24"/>
  <c r="J159" i="24"/>
  <c r="BE159" i="24" s="1"/>
  <c r="BK158" i="24"/>
  <c r="BI158" i="24"/>
  <c r="BH158" i="24"/>
  <c r="BG158" i="24"/>
  <c r="BF158" i="24"/>
  <c r="T158" i="24"/>
  <c r="T157" i="24" s="1"/>
  <c r="R158" i="24"/>
  <c r="P158" i="24"/>
  <c r="J158" i="24"/>
  <c r="BE158" i="24" s="1"/>
  <c r="R157" i="24"/>
  <c r="BK156" i="24"/>
  <c r="BI156" i="24"/>
  <c r="BH156" i="24"/>
  <c r="BG156" i="24"/>
  <c r="BF156" i="24"/>
  <c r="T156" i="24"/>
  <c r="R156" i="24"/>
  <c r="P156" i="24"/>
  <c r="J156" i="24"/>
  <c r="BE156" i="24" s="1"/>
  <c r="BK155" i="24"/>
  <c r="BI155" i="24"/>
  <c r="BH155" i="24"/>
  <c r="BG155" i="24"/>
  <c r="BF155" i="24"/>
  <c r="T155" i="24"/>
  <c r="R155" i="24"/>
  <c r="P155" i="24"/>
  <c r="J155" i="24"/>
  <c r="BE155" i="24" s="1"/>
  <c r="BK154" i="24"/>
  <c r="BI154" i="24"/>
  <c r="BH154" i="24"/>
  <c r="BG154" i="24"/>
  <c r="BF154" i="24"/>
  <c r="T154" i="24"/>
  <c r="R154" i="24"/>
  <c r="P154" i="24"/>
  <c r="J154" i="24"/>
  <c r="BE154" i="24" s="1"/>
  <c r="BK153" i="24"/>
  <c r="BI153" i="24"/>
  <c r="BH153" i="24"/>
  <c r="BG153" i="24"/>
  <c r="BF153" i="24"/>
  <c r="T153" i="24"/>
  <c r="R153" i="24"/>
  <c r="P153" i="24"/>
  <c r="J153" i="24"/>
  <c r="BE153" i="24" s="1"/>
  <c r="BK152" i="24"/>
  <c r="BI152" i="24"/>
  <c r="BH152" i="24"/>
  <c r="BG152" i="24"/>
  <c r="BF152" i="24"/>
  <c r="T152" i="24"/>
  <c r="R152" i="24"/>
  <c r="P152" i="24"/>
  <c r="J152" i="24"/>
  <c r="BE152" i="24" s="1"/>
  <c r="BK151" i="24"/>
  <c r="BI151" i="24"/>
  <c r="BH151" i="24"/>
  <c r="BG151" i="24"/>
  <c r="BF151" i="24"/>
  <c r="T151" i="24"/>
  <c r="R151" i="24"/>
  <c r="P151" i="24"/>
  <c r="J151" i="24"/>
  <c r="BE151" i="24" s="1"/>
  <c r="BK150" i="24"/>
  <c r="BI150" i="24"/>
  <c r="BH150" i="24"/>
  <c r="BG150" i="24"/>
  <c r="BF150" i="24"/>
  <c r="T150" i="24"/>
  <c r="R150" i="24"/>
  <c r="R147" i="24" s="1"/>
  <c r="P150" i="24"/>
  <c r="J150" i="24"/>
  <c r="BE150" i="24" s="1"/>
  <c r="BK149" i="24"/>
  <c r="BI149" i="24"/>
  <c r="BH149" i="24"/>
  <c r="BG149" i="24"/>
  <c r="BF149" i="24"/>
  <c r="T149" i="24"/>
  <c r="T147" i="24" s="1"/>
  <c r="R149" i="24"/>
  <c r="P149" i="24"/>
  <c r="J149" i="24"/>
  <c r="BE149" i="24" s="1"/>
  <c r="BK148" i="24"/>
  <c r="BI148" i="24"/>
  <c r="BH148" i="24"/>
  <c r="BG148" i="24"/>
  <c r="BF148" i="24"/>
  <c r="T148" i="24"/>
  <c r="R148" i="24"/>
  <c r="P148" i="24"/>
  <c r="J148" i="24"/>
  <c r="BE148" i="24" s="1"/>
  <c r="P147" i="24"/>
  <c r="BK146" i="24"/>
  <c r="BI146" i="24"/>
  <c r="BH146" i="24"/>
  <c r="BG146" i="24"/>
  <c r="BF146" i="24"/>
  <c r="T146" i="24"/>
  <c r="R146" i="24"/>
  <c r="P146" i="24"/>
  <c r="J146" i="24"/>
  <c r="BE146" i="24" s="1"/>
  <c r="BK145" i="24"/>
  <c r="BI145" i="24"/>
  <c r="BH145" i="24"/>
  <c r="BG145" i="24"/>
  <c r="BF145" i="24"/>
  <c r="T145" i="24"/>
  <c r="R145" i="24"/>
  <c r="P145" i="24"/>
  <c r="J145" i="24"/>
  <c r="BE145" i="24" s="1"/>
  <c r="BK144" i="24"/>
  <c r="BI144" i="24"/>
  <c r="BH144" i="24"/>
  <c r="BG144" i="24"/>
  <c r="BF144" i="24"/>
  <c r="T144" i="24"/>
  <c r="R144" i="24"/>
  <c r="P144" i="24"/>
  <c r="J144" i="24"/>
  <c r="BE144" i="24" s="1"/>
  <c r="R143" i="24"/>
  <c r="BK142" i="24"/>
  <c r="BI142" i="24"/>
  <c r="BH142" i="24"/>
  <c r="BG142" i="24"/>
  <c r="BF142" i="24"/>
  <c r="T142" i="24"/>
  <c r="R142" i="24"/>
  <c r="P142" i="24"/>
  <c r="P137" i="24" s="1"/>
  <c r="J142" i="24"/>
  <c r="BE142" i="24" s="1"/>
  <c r="BK141" i="24"/>
  <c r="BI141" i="24"/>
  <c r="BH141" i="24"/>
  <c r="BG141" i="24"/>
  <c r="BF141" i="24"/>
  <c r="T141" i="24"/>
  <c r="R141" i="24"/>
  <c r="P141" i="24"/>
  <c r="J141" i="24"/>
  <c r="BE141" i="24" s="1"/>
  <c r="BK140" i="24"/>
  <c r="BI140" i="24"/>
  <c r="BH140" i="24"/>
  <c r="BG140" i="24"/>
  <c r="BF140" i="24"/>
  <c r="T140" i="24"/>
  <c r="R140" i="24"/>
  <c r="P140" i="24"/>
  <c r="J140" i="24"/>
  <c r="BE140" i="24" s="1"/>
  <c r="BK139" i="24"/>
  <c r="BI139" i="24"/>
  <c r="BH139" i="24"/>
  <c r="BG139" i="24"/>
  <c r="BF139" i="24"/>
  <c r="T139" i="24"/>
  <c r="R139" i="24"/>
  <c r="P139" i="24"/>
  <c r="J139" i="24"/>
  <c r="BE139" i="24" s="1"/>
  <c r="BK138" i="24"/>
  <c r="BI138" i="24"/>
  <c r="BH138" i="24"/>
  <c r="BG138" i="24"/>
  <c r="BF138" i="24"/>
  <c r="T138" i="24"/>
  <c r="R138" i="24"/>
  <c r="P138" i="24"/>
  <c r="J138" i="24"/>
  <c r="BE138" i="24" s="1"/>
  <c r="T137" i="24"/>
  <c r="BK136" i="24"/>
  <c r="BI136" i="24"/>
  <c r="BH136" i="24"/>
  <c r="BG136" i="24"/>
  <c r="BF136" i="24"/>
  <c r="T136" i="24"/>
  <c r="R136" i="24"/>
  <c r="P136" i="24"/>
  <c r="J136" i="24"/>
  <c r="BE136" i="24" s="1"/>
  <c r="BK135" i="24"/>
  <c r="BI135" i="24"/>
  <c r="BH135" i="24"/>
  <c r="BG135" i="24"/>
  <c r="BF135" i="24"/>
  <c r="T135" i="24"/>
  <c r="R135" i="24"/>
  <c r="P135" i="24"/>
  <c r="J135" i="24"/>
  <c r="BE135" i="24" s="1"/>
  <c r="BK134" i="24"/>
  <c r="BI134" i="24"/>
  <c r="BH134" i="24"/>
  <c r="BG134" i="24"/>
  <c r="BF134" i="24"/>
  <c r="T134" i="24"/>
  <c r="R134" i="24"/>
  <c r="P134" i="24"/>
  <c r="J134" i="24"/>
  <c r="BE134" i="24" s="1"/>
  <c r="BK133" i="24"/>
  <c r="BI133" i="24"/>
  <c r="BH133" i="24"/>
  <c r="BG133" i="24"/>
  <c r="BF133" i="24"/>
  <c r="T133" i="24"/>
  <c r="R133" i="24"/>
  <c r="R132" i="24" s="1"/>
  <c r="P133" i="24"/>
  <c r="J133" i="24"/>
  <c r="BE133" i="24" s="1"/>
  <c r="BK125" i="24"/>
  <c r="BK124" i="24" s="1"/>
  <c r="BI125" i="24"/>
  <c r="BH125" i="24"/>
  <c r="BG125" i="24"/>
  <c r="BF125" i="24"/>
  <c r="T125" i="24"/>
  <c r="R125" i="24"/>
  <c r="P125" i="24"/>
  <c r="J125" i="24"/>
  <c r="BE125" i="24" s="1"/>
  <c r="T124" i="24"/>
  <c r="R124" i="24"/>
  <c r="P124" i="24"/>
  <c r="F120" i="24"/>
  <c r="J117" i="24"/>
  <c r="E115" i="24"/>
  <c r="F92" i="24"/>
  <c r="J89" i="24"/>
  <c r="E87" i="24"/>
  <c r="J37" i="24"/>
  <c r="J36" i="24"/>
  <c r="J35" i="24"/>
  <c r="AX98" i="20" s="1"/>
  <c r="J24" i="24"/>
  <c r="E24" i="24"/>
  <c r="J120" i="24" s="1"/>
  <c r="J23" i="24"/>
  <c r="J21" i="24"/>
  <c r="E21" i="24"/>
  <c r="J20" i="24"/>
  <c r="J18" i="24"/>
  <c r="E18" i="24"/>
  <c r="J17" i="24"/>
  <c r="J15" i="24"/>
  <c r="E15" i="24"/>
  <c r="F119" i="24" s="1"/>
  <c r="J14" i="24"/>
  <c r="F12" i="24"/>
  <c r="F89" i="24" s="1"/>
  <c r="E7" i="24"/>
  <c r="BK166" i="23"/>
  <c r="BI166" i="23"/>
  <c r="BH166" i="23"/>
  <c r="BG166" i="23"/>
  <c r="BF166" i="23"/>
  <c r="T166" i="23"/>
  <c r="R166" i="23"/>
  <c r="P166" i="23"/>
  <c r="J166" i="23"/>
  <c r="BE166" i="23" s="1"/>
  <c r="BK165" i="23"/>
  <c r="BI165" i="23"/>
  <c r="BH165" i="23"/>
  <c r="BG165" i="23"/>
  <c r="BF165" i="23"/>
  <c r="T165" i="23"/>
  <c r="R165" i="23"/>
  <c r="P165" i="23"/>
  <c r="J165" i="23"/>
  <c r="BE165" i="23" s="1"/>
  <c r="BK156" i="23"/>
  <c r="BI156" i="23"/>
  <c r="BH156" i="23"/>
  <c r="BG156" i="23"/>
  <c r="BF156" i="23"/>
  <c r="T156" i="23"/>
  <c r="R156" i="23"/>
  <c r="P156" i="23"/>
  <c r="J156" i="23"/>
  <c r="BE156" i="23" s="1"/>
  <c r="BK154" i="23"/>
  <c r="BI154" i="23"/>
  <c r="BH154" i="23"/>
  <c r="BG154" i="23"/>
  <c r="BF154" i="23"/>
  <c r="T154" i="23"/>
  <c r="R154" i="23"/>
  <c r="P154" i="23"/>
  <c r="J154" i="23"/>
  <c r="BE154" i="23" s="1"/>
  <c r="BK151" i="23"/>
  <c r="BI151" i="23"/>
  <c r="BH151" i="23"/>
  <c r="BG151" i="23"/>
  <c r="BF151" i="23"/>
  <c r="T151" i="23"/>
  <c r="R151" i="23"/>
  <c r="P151" i="23"/>
  <c r="J151" i="23"/>
  <c r="BE151" i="23" s="1"/>
  <c r="BK150" i="23"/>
  <c r="BI150" i="23"/>
  <c r="BH150" i="23"/>
  <c r="BG150" i="23"/>
  <c r="BF150" i="23"/>
  <c r="T150" i="23"/>
  <c r="R150" i="23"/>
  <c r="P150" i="23"/>
  <c r="J150" i="23"/>
  <c r="BE150" i="23" s="1"/>
  <c r="BK147" i="23"/>
  <c r="BI147" i="23"/>
  <c r="BH147" i="23"/>
  <c r="BG147" i="23"/>
  <c r="BF147" i="23"/>
  <c r="T147" i="23"/>
  <c r="T143" i="23" s="1"/>
  <c r="R147" i="23"/>
  <c r="P147" i="23"/>
  <c r="J147" i="23"/>
  <c r="BE147" i="23" s="1"/>
  <c r="BK144" i="23"/>
  <c r="BI144" i="23"/>
  <c r="BH144" i="23"/>
  <c r="BG144" i="23"/>
  <c r="BF144" i="23"/>
  <c r="T144" i="23"/>
  <c r="R144" i="23"/>
  <c r="P144" i="23"/>
  <c r="J144" i="23"/>
  <c r="BE144" i="23" s="1"/>
  <c r="BK142" i="23"/>
  <c r="BI142" i="23"/>
  <c r="BH142" i="23"/>
  <c r="BG142" i="23"/>
  <c r="BF142" i="23"/>
  <c r="T142" i="23"/>
  <c r="R142" i="23"/>
  <c r="P142" i="23"/>
  <c r="J142" i="23"/>
  <c r="BE142" i="23" s="1"/>
  <c r="BK141" i="23"/>
  <c r="BI141" i="23"/>
  <c r="BH141" i="23"/>
  <c r="BG141" i="23"/>
  <c r="BF141" i="23"/>
  <c r="T141" i="23"/>
  <c r="R141" i="23"/>
  <c r="P141" i="23"/>
  <c r="J141" i="23"/>
  <c r="BE141" i="23" s="1"/>
  <c r="BK140" i="23"/>
  <c r="BI140" i="23"/>
  <c r="BH140" i="23"/>
  <c r="BG140" i="23"/>
  <c r="BF140" i="23"/>
  <c r="T140" i="23"/>
  <c r="R140" i="23"/>
  <c r="P140" i="23"/>
  <c r="J140" i="23"/>
  <c r="BE140" i="23" s="1"/>
  <c r="BK137" i="23"/>
  <c r="BI137" i="23"/>
  <c r="BH137" i="23"/>
  <c r="BG137" i="23"/>
  <c r="BF137" i="23"/>
  <c r="T137" i="23"/>
  <c r="R137" i="23"/>
  <c r="P137" i="23"/>
  <c r="J137" i="23"/>
  <c r="BE137" i="23" s="1"/>
  <c r="BI136" i="23"/>
  <c r="BH136" i="23"/>
  <c r="BG136" i="23"/>
  <c r="BF136" i="23"/>
  <c r="BK133" i="23"/>
  <c r="BI133" i="23"/>
  <c r="BH133" i="23"/>
  <c r="BG133" i="23"/>
  <c r="BF133" i="23"/>
  <c r="T133" i="23"/>
  <c r="R133" i="23"/>
  <c r="P133" i="23"/>
  <c r="J133" i="23"/>
  <c r="BE133" i="23" s="1"/>
  <c r="BI132" i="23"/>
  <c r="BH132" i="23"/>
  <c r="BG132" i="23"/>
  <c r="BF132" i="23"/>
  <c r="BK129" i="23"/>
  <c r="BI129" i="23"/>
  <c r="BH129" i="23"/>
  <c r="BG129" i="23"/>
  <c r="BF129" i="23"/>
  <c r="T129" i="23"/>
  <c r="R129" i="23"/>
  <c r="P129" i="23"/>
  <c r="J129" i="23"/>
  <c r="BE129" i="23" s="1"/>
  <c r="BK128" i="23"/>
  <c r="BI128" i="23"/>
  <c r="BH128" i="23"/>
  <c r="BG128" i="23"/>
  <c r="BF128" i="23"/>
  <c r="T128" i="23"/>
  <c r="R128" i="23"/>
  <c r="P128" i="23"/>
  <c r="J128" i="23"/>
  <c r="BE128" i="23" s="1"/>
  <c r="BI127" i="23"/>
  <c r="BH127" i="23"/>
  <c r="BG127" i="23"/>
  <c r="BF127" i="23"/>
  <c r="BI123" i="23"/>
  <c r="BH123" i="23"/>
  <c r="BG123" i="23"/>
  <c r="BF123" i="23"/>
  <c r="H123" i="23"/>
  <c r="J114" i="23"/>
  <c r="E112" i="23"/>
  <c r="J89" i="23"/>
  <c r="E87" i="23"/>
  <c r="J37" i="23"/>
  <c r="J36" i="23"/>
  <c r="AY97" i="20" s="1"/>
  <c r="J35" i="23"/>
  <c r="AX97" i="20" s="1"/>
  <c r="J24" i="23"/>
  <c r="E24" i="23"/>
  <c r="J92" i="23" s="1"/>
  <c r="J23" i="23"/>
  <c r="J21" i="23"/>
  <c r="E21" i="23"/>
  <c r="J116" i="23" s="1"/>
  <c r="J20" i="23"/>
  <c r="J18" i="23"/>
  <c r="E18" i="23"/>
  <c r="J17" i="23"/>
  <c r="J15" i="23"/>
  <c r="E15" i="23"/>
  <c r="J14" i="23"/>
  <c r="F12" i="23"/>
  <c r="E7" i="23"/>
  <c r="E110" i="23" s="1"/>
  <c r="BK294" i="22"/>
  <c r="BI294" i="22"/>
  <c r="BH294" i="22"/>
  <c r="BG294" i="22"/>
  <c r="BF294" i="22"/>
  <c r="T294" i="22"/>
  <c r="R294" i="22"/>
  <c r="P294" i="22"/>
  <c r="J294" i="22"/>
  <c r="BE294" i="22" s="1"/>
  <c r="BK290" i="22"/>
  <c r="BI290" i="22"/>
  <c r="BH290" i="22"/>
  <c r="BG290" i="22"/>
  <c r="BF290" i="22"/>
  <c r="T290" i="22"/>
  <c r="R290" i="22"/>
  <c r="P290" i="22"/>
  <c r="J290" i="22"/>
  <c r="BE290" i="22" s="1"/>
  <c r="BK287" i="22"/>
  <c r="BI287" i="22"/>
  <c r="BH287" i="22"/>
  <c r="BG287" i="22"/>
  <c r="BF287" i="22"/>
  <c r="T287" i="22"/>
  <c r="R287" i="22"/>
  <c r="P287" i="22"/>
  <c r="J287" i="22"/>
  <c r="BE287" i="22" s="1"/>
  <c r="BK284" i="22"/>
  <c r="BI284" i="22"/>
  <c r="BH284" i="22"/>
  <c r="BG284" i="22"/>
  <c r="BF284" i="22"/>
  <c r="T284" i="22"/>
  <c r="R284" i="22"/>
  <c r="P284" i="22"/>
  <c r="J284" i="22"/>
  <c r="BE284" i="22" s="1"/>
  <c r="BK280" i="22"/>
  <c r="BI280" i="22"/>
  <c r="BH280" i="22"/>
  <c r="BG280" i="22"/>
  <c r="BF280" i="22"/>
  <c r="T280" i="22"/>
  <c r="R280" i="22"/>
  <c r="P280" i="22"/>
  <c r="J280" i="22"/>
  <c r="BE280" i="22" s="1"/>
  <c r="BK279" i="22"/>
  <c r="BI279" i="22"/>
  <c r="BH279" i="22"/>
  <c r="BG279" i="22"/>
  <c r="BF279" i="22"/>
  <c r="T279" i="22"/>
  <c r="T273" i="22" s="1"/>
  <c r="R279" i="22"/>
  <c r="P279" i="22"/>
  <c r="J279" i="22"/>
  <c r="BE279" i="22" s="1"/>
  <c r="BK278" i="22"/>
  <c r="BI278" i="22"/>
  <c r="BH278" i="22"/>
  <c r="BG278" i="22"/>
  <c r="BF278" i="22"/>
  <c r="T278" i="22"/>
  <c r="R278" i="22"/>
  <c r="P278" i="22"/>
  <c r="J278" i="22"/>
  <c r="BE278" i="22" s="1"/>
  <c r="BK277" i="22"/>
  <c r="BI277" i="22"/>
  <c r="BH277" i="22"/>
  <c r="BG277" i="22"/>
  <c r="BF277" i="22"/>
  <c r="T277" i="22"/>
  <c r="R277" i="22"/>
  <c r="P277" i="22"/>
  <c r="P273" i="22" s="1"/>
  <c r="J277" i="22"/>
  <c r="BE277" i="22" s="1"/>
  <c r="BK274" i="22"/>
  <c r="BI274" i="22"/>
  <c r="BH274" i="22"/>
  <c r="BG274" i="22"/>
  <c r="BF274" i="22"/>
  <c r="T274" i="22"/>
  <c r="R274" i="22"/>
  <c r="R273" i="22" s="1"/>
  <c r="P274" i="22"/>
  <c r="J274" i="22"/>
  <c r="BE274" i="22" s="1"/>
  <c r="BK270" i="22"/>
  <c r="BI270" i="22"/>
  <c r="BH270" i="22"/>
  <c r="BG270" i="22"/>
  <c r="BF270" i="22"/>
  <c r="T270" i="22"/>
  <c r="R270" i="22"/>
  <c r="P270" i="22"/>
  <c r="J270" i="22"/>
  <c r="BE270" i="22" s="1"/>
  <c r="BK267" i="22"/>
  <c r="BI267" i="22"/>
  <c r="BH267" i="22"/>
  <c r="BG267" i="22"/>
  <c r="BF267" i="22"/>
  <c r="T267" i="22"/>
  <c r="R267" i="22"/>
  <c r="P267" i="22"/>
  <c r="J267" i="22"/>
  <c r="BE267" i="22" s="1"/>
  <c r="BK262" i="22"/>
  <c r="BI262" i="22"/>
  <c r="BH262" i="22"/>
  <c r="BG262" i="22"/>
  <c r="BF262" i="22"/>
  <c r="T262" i="22"/>
  <c r="R262" i="22"/>
  <c r="P262" i="22"/>
  <c r="J262" i="22"/>
  <c r="BE262" i="22" s="1"/>
  <c r="BK254" i="22"/>
  <c r="BI254" i="22"/>
  <c r="BH254" i="22"/>
  <c r="BG254" i="22"/>
  <c r="BF254" i="22"/>
  <c r="T254" i="22"/>
  <c r="R254" i="22"/>
  <c r="P254" i="22"/>
  <c r="J254" i="22"/>
  <c r="BE254" i="22" s="1"/>
  <c r="BK253" i="22"/>
  <c r="BI253" i="22"/>
  <c r="BH253" i="22"/>
  <c r="BG253" i="22"/>
  <c r="BF253" i="22"/>
  <c r="T253" i="22"/>
  <c r="R253" i="22"/>
  <c r="P253" i="22"/>
  <c r="J253" i="22"/>
  <c r="BE253" i="22" s="1"/>
  <c r="BK243" i="22"/>
  <c r="BI243" i="22"/>
  <c r="BH243" i="22"/>
  <c r="BG243" i="22"/>
  <c r="BF243" i="22"/>
  <c r="T243" i="22"/>
  <c r="R243" i="22"/>
  <c r="P243" i="22"/>
  <c r="J243" i="22"/>
  <c r="BE243" i="22" s="1"/>
  <c r="BK242" i="22"/>
  <c r="BI242" i="22"/>
  <c r="BH242" i="22"/>
  <c r="BG242" i="22"/>
  <c r="BF242" i="22"/>
  <c r="T242" i="22"/>
  <c r="R242" i="22"/>
  <c r="P242" i="22"/>
  <c r="J242" i="22"/>
  <c r="BE242" i="22" s="1"/>
  <c r="BK237" i="22"/>
  <c r="BI237" i="22"/>
  <c r="BH237" i="22"/>
  <c r="BG237" i="22"/>
  <c r="BF237" i="22"/>
  <c r="T237" i="22"/>
  <c r="R237" i="22"/>
  <c r="P237" i="22"/>
  <c r="J237" i="22"/>
  <c r="BE237" i="22" s="1"/>
  <c r="BK231" i="22"/>
  <c r="BI231" i="22"/>
  <c r="BH231" i="22"/>
  <c r="BG231" i="22"/>
  <c r="BF231" i="22"/>
  <c r="T231" i="22"/>
  <c r="R231" i="22"/>
  <c r="P231" i="22"/>
  <c r="J231" i="22"/>
  <c r="BE231" i="22" s="1"/>
  <c r="BK210" i="22"/>
  <c r="BI210" i="22"/>
  <c r="BH210" i="22"/>
  <c r="BG210" i="22"/>
  <c r="BF210" i="22"/>
  <c r="T210" i="22"/>
  <c r="R210" i="22"/>
  <c r="P210" i="22"/>
  <c r="J210" i="22"/>
  <c r="BE210" i="22" s="1"/>
  <c r="BK200" i="22"/>
  <c r="BI200" i="22"/>
  <c r="BH200" i="22"/>
  <c r="BG200" i="22"/>
  <c r="BF200" i="22"/>
  <c r="T200" i="22"/>
  <c r="R200" i="22"/>
  <c r="P200" i="22"/>
  <c r="J200" i="22"/>
  <c r="BE200" i="22" s="1"/>
  <c r="BK180" i="22"/>
  <c r="BI180" i="22"/>
  <c r="BH180" i="22"/>
  <c r="BG180" i="22"/>
  <c r="BF180" i="22"/>
  <c r="T180" i="22"/>
  <c r="R180" i="22"/>
  <c r="P180" i="22"/>
  <c r="J180" i="22"/>
  <c r="BE180" i="22" s="1"/>
  <c r="BK160" i="22"/>
  <c r="BI160" i="22"/>
  <c r="BH160" i="22"/>
  <c r="BG160" i="22"/>
  <c r="BF160" i="22"/>
  <c r="T160" i="22"/>
  <c r="R160" i="22"/>
  <c r="P160" i="22"/>
  <c r="J160" i="22"/>
  <c r="BE160" i="22" s="1"/>
  <c r="BK151" i="22"/>
  <c r="BI151" i="22"/>
  <c r="BH151" i="22"/>
  <c r="BG151" i="22"/>
  <c r="BF151" i="22"/>
  <c r="T151" i="22"/>
  <c r="R151" i="22"/>
  <c r="P151" i="22"/>
  <c r="J151" i="22"/>
  <c r="BE151" i="22" s="1"/>
  <c r="BK148" i="22"/>
  <c r="BK147" i="22" s="1"/>
  <c r="J147" i="22" s="1"/>
  <c r="J100" i="22" s="1"/>
  <c r="BI148" i="22"/>
  <c r="BH148" i="22"/>
  <c r="BG148" i="22"/>
  <c r="BF148" i="22"/>
  <c r="T148" i="22"/>
  <c r="T147" i="22" s="1"/>
  <c r="R148" i="22"/>
  <c r="P148" i="22"/>
  <c r="J148" i="22"/>
  <c r="BE148" i="22" s="1"/>
  <c r="R147" i="22"/>
  <c r="P147" i="22"/>
  <c r="BK146" i="22"/>
  <c r="BI146" i="22"/>
  <c r="BH146" i="22"/>
  <c r="BG146" i="22"/>
  <c r="BF146" i="22"/>
  <c r="T146" i="22"/>
  <c r="R146" i="22"/>
  <c r="P146" i="22"/>
  <c r="J146" i="22"/>
  <c r="BE146" i="22" s="1"/>
  <c r="H144" i="22"/>
  <c r="H145" i="22" s="1"/>
  <c r="H143" i="22" s="1"/>
  <c r="BI143" i="22"/>
  <c r="BH143" i="22"/>
  <c r="BG143" i="22"/>
  <c r="BF143" i="22"/>
  <c r="R143" i="22"/>
  <c r="R141" i="22" s="1"/>
  <c r="BK142" i="22"/>
  <c r="BI142" i="22"/>
  <c r="BH142" i="22"/>
  <c r="BG142" i="22"/>
  <c r="BF142" i="22"/>
  <c r="T142" i="22"/>
  <c r="R142" i="22"/>
  <c r="P142" i="22"/>
  <c r="J142" i="22"/>
  <c r="BE142" i="22" s="1"/>
  <c r="BK140" i="22"/>
  <c r="BI140" i="22"/>
  <c r="BH140" i="22"/>
  <c r="BG140" i="22"/>
  <c r="BF140" i="22"/>
  <c r="T140" i="22"/>
  <c r="R140" i="22"/>
  <c r="P140" i="22"/>
  <c r="J140" i="22"/>
  <c r="BE140" i="22" s="1"/>
  <c r="BK136" i="22"/>
  <c r="BI136" i="22"/>
  <c r="BH136" i="22"/>
  <c r="BG136" i="22"/>
  <c r="BF136" i="22"/>
  <c r="T136" i="22"/>
  <c r="R136" i="22"/>
  <c r="P136" i="22"/>
  <c r="J136" i="22"/>
  <c r="BE136" i="22" s="1"/>
  <c r="BK131" i="22"/>
  <c r="BI131" i="22"/>
  <c r="BH131" i="22"/>
  <c r="BG131" i="22"/>
  <c r="BF131" i="22"/>
  <c r="T131" i="22"/>
  <c r="R131" i="22"/>
  <c r="P131" i="22"/>
  <c r="J131" i="22"/>
  <c r="BE131" i="22" s="1"/>
  <c r="H129" i="22"/>
  <c r="H130" i="22" s="1"/>
  <c r="H127" i="22" s="1"/>
  <c r="BI127" i="22"/>
  <c r="BH127" i="22"/>
  <c r="BG127" i="22"/>
  <c r="BF127" i="22"/>
  <c r="F120" i="22"/>
  <c r="J118" i="22"/>
  <c r="E116" i="22"/>
  <c r="J91" i="22"/>
  <c r="J89" i="22"/>
  <c r="E87" i="22"/>
  <c r="J37" i="22"/>
  <c r="J36" i="22"/>
  <c r="J35" i="22"/>
  <c r="J24" i="22"/>
  <c r="E24" i="22"/>
  <c r="J121" i="22" s="1"/>
  <c r="J23" i="22"/>
  <c r="J21" i="22"/>
  <c r="E21" i="22"/>
  <c r="J120" i="22" s="1"/>
  <c r="J20" i="22"/>
  <c r="J18" i="22"/>
  <c r="E18" i="22"/>
  <c r="F92" i="22" s="1"/>
  <c r="J17" i="22"/>
  <c r="J15" i="22"/>
  <c r="E15" i="22"/>
  <c r="F91" i="22" s="1"/>
  <c r="J14" i="22"/>
  <c r="F12" i="22"/>
  <c r="E7" i="22"/>
  <c r="E85" i="22" s="1"/>
  <c r="BK131" i="21"/>
  <c r="BI131" i="21"/>
  <c r="BH131" i="21"/>
  <c r="BG131" i="21"/>
  <c r="BF131" i="21"/>
  <c r="T131" i="21"/>
  <c r="R131" i="21"/>
  <c r="P131" i="21"/>
  <c r="J131" i="21"/>
  <c r="BE131" i="21" s="1"/>
  <c r="BK130" i="21"/>
  <c r="BI130" i="21"/>
  <c r="BH130" i="21"/>
  <c r="BG130" i="21"/>
  <c r="BF130" i="21"/>
  <c r="T130" i="21"/>
  <c r="R130" i="21"/>
  <c r="P130" i="21"/>
  <c r="J130" i="21"/>
  <c r="BE130" i="21" s="1"/>
  <c r="BK129" i="21"/>
  <c r="BI129" i="21"/>
  <c r="BH129" i="21"/>
  <c r="BG129" i="21"/>
  <c r="BF129" i="21"/>
  <c r="T129" i="21"/>
  <c r="R129" i="21"/>
  <c r="P129" i="21"/>
  <c r="J129" i="21"/>
  <c r="BE129" i="21" s="1"/>
  <c r="BK128" i="21"/>
  <c r="BI128" i="21"/>
  <c r="BH128" i="21"/>
  <c r="BG128" i="21"/>
  <c r="BF128" i="21"/>
  <c r="T128" i="21"/>
  <c r="R128" i="21"/>
  <c r="P128" i="21"/>
  <c r="J128" i="21"/>
  <c r="BE128" i="21" s="1"/>
  <c r="BK127" i="21"/>
  <c r="BI127" i="21"/>
  <c r="BH127" i="21"/>
  <c r="BG127" i="21"/>
  <c r="BF127" i="21"/>
  <c r="T127" i="21"/>
  <c r="R127" i="21"/>
  <c r="R126" i="21" s="1"/>
  <c r="P127" i="21"/>
  <c r="J127" i="21"/>
  <c r="BE127" i="21" s="1"/>
  <c r="BK125" i="21"/>
  <c r="BI125" i="21"/>
  <c r="BH125" i="21"/>
  <c r="BG125" i="21"/>
  <c r="BF125" i="21"/>
  <c r="T125" i="21"/>
  <c r="R125" i="21"/>
  <c r="P125" i="21"/>
  <c r="J125" i="21"/>
  <c r="BE125" i="21" s="1"/>
  <c r="BK124" i="21"/>
  <c r="BI124" i="21"/>
  <c r="BH124" i="21"/>
  <c r="BG124" i="21"/>
  <c r="BF124" i="21"/>
  <c r="T124" i="21"/>
  <c r="R124" i="21"/>
  <c r="P124" i="21"/>
  <c r="J124" i="21"/>
  <c r="BE124" i="21" s="1"/>
  <c r="BK123" i="21"/>
  <c r="BI123" i="21"/>
  <c r="BH123" i="21"/>
  <c r="BG123" i="21"/>
  <c r="BF123" i="21"/>
  <c r="T123" i="21"/>
  <c r="R123" i="21"/>
  <c r="P123" i="21"/>
  <c r="J123" i="21"/>
  <c r="BE123" i="21" s="1"/>
  <c r="BK122" i="21"/>
  <c r="BK121" i="21" s="1"/>
  <c r="J121" i="21" s="1"/>
  <c r="J98" i="21" s="1"/>
  <c r="BI122" i="21"/>
  <c r="BH122" i="21"/>
  <c r="BG122" i="21"/>
  <c r="BF122" i="21"/>
  <c r="T122" i="21"/>
  <c r="T121" i="21" s="1"/>
  <c r="R122" i="21"/>
  <c r="P122" i="21"/>
  <c r="J122" i="21"/>
  <c r="BE122" i="21" s="1"/>
  <c r="F116" i="21"/>
  <c r="J115" i="21"/>
  <c r="J113" i="21"/>
  <c r="E111" i="21"/>
  <c r="J89" i="21"/>
  <c r="F89" i="21"/>
  <c r="E87" i="21"/>
  <c r="J37" i="21"/>
  <c r="J36" i="21"/>
  <c r="J35" i="21"/>
  <c r="J24" i="21"/>
  <c r="E24" i="21"/>
  <c r="J116" i="21" s="1"/>
  <c r="J23" i="21"/>
  <c r="J21" i="21"/>
  <c r="E21" i="21"/>
  <c r="J91" i="21" s="1"/>
  <c r="J20" i="21"/>
  <c r="J18" i="21"/>
  <c r="E18" i="21"/>
  <c r="F92" i="21" s="1"/>
  <c r="J17" i="21"/>
  <c r="J15" i="21"/>
  <c r="E15" i="21"/>
  <c r="J14" i="21"/>
  <c r="F12" i="21"/>
  <c r="F113" i="21" s="1"/>
  <c r="E7" i="21"/>
  <c r="E109" i="21" s="1"/>
  <c r="AY101" i="20"/>
  <c r="AX101" i="20"/>
  <c r="AY100" i="20"/>
  <c r="AX100" i="20"/>
  <c r="AX99" i="20"/>
  <c r="AY98" i="20"/>
  <c r="AY96" i="20"/>
  <c r="AX96" i="20"/>
  <c r="AY95" i="20"/>
  <c r="AX95" i="20"/>
  <c r="AS94" i="20"/>
  <c r="AM90" i="20"/>
  <c r="L90" i="20"/>
  <c r="AM89" i="20"/>
  <c r="L89" i="20"/>
  <c r="AM87" i="20"/>
  <c r="L87" i="20"/>
  <c r="L85" i="20"/>
  <c r="L84" i="20"/>
  <c r="F7" i="19"/>
  <c r="C32" i="19"/>
  <c r="C33" i="19"/>
  <c r="C34" i="19"/>
  <c r="C35" i="19"/>
  <c r="Q46" i="19"/>
  <c r="S46" i="19"/>
  <c r="U46" i="19"/>
  <c r="BE46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9" i="19"/>
  <c r="L90" i="19"/>
  <c r="L91" i="19"/>
  <c r="L93" i="19"/>
  <c r="L94" i="19"/>
  <c r="L95" i="19"/>
  <c r="L96" i="19"/>
  <c r="L97" i="19"/>
  <c r="L98" i="19"/>
  <c r="L99" i="19"/>
  <c r="L100" i="19"/>
  <c r="L101" i="19"/>
  <c r="L102" i="19"/>
  <c r="L106" i="19"/>
  <c r="L107" i="19"/>
  <c r="L108" i="19"/>
  <c r="L109" i="19"/>
  <c r="L110" i="19"/>
  <c r="L111" i="19"/>
  <c r="L112" i="19"/>
  <c r="L113" i="19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2" i="18"/>
  <c r="G31" i="18"/>
  <c r="E30" i="18"/>
  <c r="G30" i="18" s="1"/>
  <c r="E29" i="18"/>
  <c r="G29" i="18" s="1"/>
  <c r="G28" i="18"/>
  <c r="G27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1" i="18"/>
  <c r="G10" i="18"/>
  <c r="G9" i="18"/>
  <c r="F366" i="17"/>
  <c r="F363" i="17"/>
  <c r="F361" i="17"/>
  <c r="F359" i="17"/>
  <c r="F357" i="17"/>
  <c r="F355" i="17"/>
  <c r="F353" i="17"/>
  <c r="F351" i="17"/>
  <c r="F349" i="17"/>
  <c r="F346" i="17"/>
  <c r="F324" i="17"/>
  <c r="F319" i="17"/>
  <c r="F316" i="17"/>
  <c r="F315" i="17"/>
  <c r="F314" i="17"/>
  <c r="F311" i="17"/>
  <c r="F310" i="17"/>
  <c r="F307" i="17"/>
  <c r="F305" i="17"/>
  <c r="F304" i="17"/>
  <c r="F303" i="17"/>
  <c r="F300" i="17"/>
  <c r="F299" i="17"/>
  <c r="F296" i="17"/>
  <c r="F293" i="17"/>
  <c r="F286" i="17"/>
  <c r="F283" i="17"/>
  <c r="F282" i="17"/>
  <c r="F281" i="17"/>
  <c r="F278" i="17"/>
  <c r="F277" i="17"/>
  <c r="F274" i="17"/>
  <c r="F272" i="17"/>
  <c r="F271" i="17"/>
  <c r="F270" i="17"/>
  <c r="F267" i="17"/>
  <c r="F264" i="17"/>
  <c r="F261" i="17"/>
  <c r="F254" i="17"/>
  <c r="F251" i="17"/>
  <c r="F250" i="17"/>
  <c r="F249" i="17"/>
  <c r="F246" i="17"/>
  <c r="F245" i="17"/>
  <c r="F242" i="17"/>
  <c r="F240" i="17"/>
  <c r="F239" i="17"/>
  <c r="F238" i="17"/>
  <c r="F235" i="17"/>
  <c r="F234" i="17"/>
  <c r="F232" i="17"/>
  <c r="F229" i="17"/>
  <c r="F226" i="17"/>
  <c r="F219" i="17"/>
  <c r="F216" i="17"/>
  <c r="F215" i="17"/>
  <c r="F214" i="17"/>
  <c r="F211" i="17"/>
  <c r="F209" i="17"/>
  <c r="F208" i="17"/>
  <c r="F205" i="17"/>
  <c r="F203" i="17"/>
  <c r="F202" i="17"/>
  <c r="F201" i="17"/>
  <c r="F197" i="17"/>
  <c r="F194" i="17"/>
  <c r="F191" i="17"/>
  <c r="F185" i="17"/>
  <c r="F183" i="17"/>
  <c r="F181" i="17"/>
  <c r="F179" i="17"/>
  <c r="F177" i="17"/>
  <c r="F175" i="17"/>
  <c r="F173" i="17"/>
  <c r="F171" i="17"/>
  <c r="F169" i="17"/>
  <c r="F167" i="17"/>
  <c r="F165" i="17"/>
  <c r="F163" i="17"/>
  <c r="F161" i="17"/>
  <c r="F159" i="17"/>
  <c r="F157" i="17"/>
  <c r="F155" i="17"/>
  <c r="F153" i="17"/>
  <c r="F152" i="17"/>
  <c r="F148" i="17"/>
  <c r="F146" i="17"/>
  <c r="F144" i="17"/>
  <c r="F142" i="17"/>
  <c r="F140" i="17"/>
  <c r="F138" i="17"/>
  <c r="F136" i="17"/>
  <c r="F134" i="17"/>
  <c r="F132" i="17"/>
  <c r="F130" i="17"/>
  <c r="F128" i="17"/>
  <c r="F126" i="17"/>
  <c r="F124" i="17"/>
  <c r="F122" i="17"/>
  <c r="F120" i="17"/>
  <c r="F118" i="17"/>
  <c r="F116" i="17"/>
  <c r="F115" i="17"/>
  <c r="F109" i="17"/>
  <c r="F107" i="17"/>
  <c r="F106" i="17"/>
  <c r="F105" i="17"/>
  <c r="F104" i="17"/>
  <c r="F100" i="17"/>
  <c r="F94" i="17"/>
  <c r="F92" i="17"/>
  <c r="F90" i="17"/>
  <c r="F88" i="17"/>
  <c r="F86" i="17"/>
  <c r="F84" i="17"/>
  <c r="F82" i="17"/>
  <c r="F80" i="17"/>
  <c r="F78" i="17"/>
  <c r="F76" i="17"/>
  <c r="F74" i="17"/>
  <c r="F72" i="17"/>
  <c r="F69" i="17"/>
  <c r="F67" i="17"/>
  <c r="F65" i="17"/>
  <c r="F63" i="17"/>
  <c r="F61" i="17"/>
  <c r="F59" i="17"/>
  <c r="F57" i="17"/>
  <c r="F56" i="17"/>
  <c r="F52" i="17"/>
  <c r="F50" i="17"/>
  <c r="F48" i="17"/>
  <c r="F46" i="17"/>
  <c r="F44" i="17"/>
  <c r="F42" i="17"/>
  <c r="F40" i="17"/>
  <c r="F38" i="17"/>
  <c r="F36" i="17"/>
  <c r="F34" i="17"/>
  <c r="F27" i="17"/>
  <c r="F25" i="17"/>
  <c r="F23" i="17"/>
  <c r="F21" i="17"/>
  <c r="F20" i="17"/>
  <c r="F18" i="17"/>
  <c r="F6" i="17"/>
  <c r="J188" i="15"/>
  <c r="J187" i="15"/>
  <c r="J186" i="15"/>
  <c r="J185" i="15"/>
  <c r="J184" i="15"/>
  <c r="J183" i="15"/>
  <c r="J182" i="15"/>
  <c r="J181" i="15"/>
  <c r="BA180" i="15"/>
  <c r="P180" i="15"/>
  <c r="N180" i="15"/>
  <c r="J179" i="15"/>
  <c r="J178" i="15"/>
  <c r="J177" i="15"/>
  <c r="J176" i="15"/>
  <c r="J175" i="15"/>
  <c r="J174" i="15"/>
  <c r="BA171" i="15"/>
  <c r="P171" i="15"/>
  <c r="N171" i="15"/>
  <c r="J170" i="15"/>
  <c r="J169" i="15"/>
  <c r="J168" i="15"/>
  <c r="J167" i="15"/>
  <c r="J166" i="15"/>
  <c r="J165" i="15"/>
  <c r="J164" i="15"/>
  <c r="J163" i="15"/>
  <c r="BA160" i="15"/>
  <c r="P160" i="15"/>
  <c r="N160" i="15"/>
  <c r="J159" i="15"/>
  <c r="J158" i="15"/>
  <c r="J157" i="15"/>
  <c r="J156" i="15"/>
  <c r="K156" i="15" s="1"/>
  <c r="J155" i="15"/>
  <c r="J154" i="15"/>
  <c r="K154" i="15" s="1"/>
  <c r="BA153" i="15"/>
  <c r="P153" i="15"/>
  <c r="N153" i="15"/>
  <c r="J152" i="15"/>
  <c r="K151" i="15"/>
  <c r="J151" i="15"/>
  <c r="BA150" i="15"/>
  <c r="P150" i="15"/>
  <c r="N150" i="15"/>
  <c r="J149" i="15"/>
  <c r="K149" i="15" s="1"/>
  <c r="K148" i="15"/>
  <c r="J148" i="15"/>
  <c r="J147" i="15"/>
  <c r="J146" i="15"/>
  <c r="BA145" i="15"/>
  <c r="AY145" i="15"/>
  <c r="AX145" i="15"/>
  <c r="AW145" i="15"/>
  <c r="AV145" i="15"/>
  <c r="AU145" i="15"/>
  <c r="P145" i="15"/>
  <c r="J145" i="15"/>
  <c r="BA144" i="15"/>
  <c r="P144" i="15"/>
  <c r="N144" i="15"/>
  <c r="J143" i="15"/>
  <c r="K143" i="15" s="1"/>
  <c r="J142" i="15"/>
  <c r="K142" i="15" s="1"/>
  <c r="J141" i="15"/>
  <c r="K141" i="15" s="1"/>
  <c r="J140" i="15"/>
  <c r="K140" i="15" s="1"/>
  <c r="K139" i="15"/>
  <c r="J139" i="15"/>
  <c r="J138" i="15"/>
  <c r="K138" i="15" s="1"/>
  <c r="J137" i="15"/>
  <c r="J136" i="15"/>
  <c r="K136" i="15" s="1"/>
  <c r="J135" i="15"/>
  <c r="K135" i="15" s="1"/>
  <c r="J134" i="15"/>
  <c r="K134" i="15" s="1"/>
  <c r="J133" i="15"/>
  <c r="K133" i="15" s="1"/>
  <c r="J132" i="15"/>
  <c r="K132" i="15" s="1"/>
  <c r="BA131" i="15"/>
  <c r="P131" i="15"/>
  <c r="N131" i="15"/>
  <c r="J130" i="15"/>
  <c r="J129" i="15"/>
  <c r="J128" i="15"/>
  <c r="J127" i="15"/>
  <c r="J126" i="15"/>
  <c r="J125" i="15"/>
  <c r="J124" i="15"/>
  <c r="J123" i="15"/>
  <c r="J122" i="15"/>
  <c r="J121" i="15"/>
  <c r="J120" i="15"/>
  <c r="J117" i="15"/>
  <c r="J116" i="15"/>
  <c r="J114" i="15"/>
  <c r="J112" i="15"/>
  <c r="J111" i="15"/>
  <c r="J108" i="15"/>
  <c r="J107" i="15"/>
  <c r="J106" i="15"/>
  <c r="J102" i="15"/>
  <c r="J100" i="15"/>
  <c r="BA96" i="15"/>
  <c r="P96" i="15"/>
  <c r="N96" i="15"/>
  <c r="J95" i="15"/>
  <c r="J94" i="15"/>
  <c r="J93" i="15"/>
  <c r="J92" i="15"/>
  <c r="J91" i="15"/>
  <c r="J90" i="15"/>
  <c r="BA88" i="15"/>
  <c r="P88" i="15"/>
  <c r="N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BA75" i="15"/>
  <c r="P75" i="15"/>
  <c r="N75" i="15"/>
  <c r="BA72" i="15"/>
  <c r="P72" i="15"/>
  <c r="N72" i="15"/>
  <c r="C47" i="15"/>
  <c r="C46" i="15"/>
  <c r="C45" i="15"/>
  <c r="C44" i="15"/>
  <c r="C43" i="15"/>
  <c r="C42" i="15"/>
  <c r="C41" i="15"/>
  <c r="C40" i="15"/>
  <c r="C39" i="15"/>
  <c r="C38" i="15"/>
  <c r="C37" i="15"/>
  <c r="E32" i="15"/>
  <c r="E61" i="15" s="1"/>
  <c r="E31" i="15"/>
  <c r="E60" i="15" s="1"/>
  <c r="E30" i="15"/>
  <c r="E59" i="15" s="1"/>
  <c r="E29" i="15"/>
  <c r="E58" i="15" s="1"/>
  <c r="E27" i="15"/>
  <c r="E57" i="15" s="1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67" i="14"/>
  <c r="F65" i="14"/>
  <c r="F64" i="14"/>
  <c r="F63" i="14"/>
  <c r="F62" i="14"/>
  <c r="F61" i="14"/>
  <c r="F58" i="14"/>
  <c r="F56" i="14"/>
  <c r="F55" i="14"/>
  <c r="F52" i="14"/>
  <c r="F51" i="14"/>
  <c r="F48" i="14"/>
  <c r="F47" i="14"/>
  <c r="F43" i="14"/>
  <c r="F42" i="14"/>
  <c r="F39" i="14"/>
  <c r="F38" i="14"/>
  <c r="F37" i="14"/>
  <c r="F36" i="14"/>
  <c r="F35" i="14"/>
  <c r="F34" i="14"/>
  <c r="F33" i="14"/>
  <c r="F32" i="14"/>
  <c r="F31" i="14"/>
  <c r="F30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11" i="14"/>
  <c r="F10" i="14"/>
  <c r="F8" i="14"/>
  <c r="F7" i="14"/>
  <c r="F6" i="14"/>
  <c r="F5" i="14"/>
  <c r="G73" i="13"/>
  <c r="G72" i="13"/>
  <c r="G71" i="13"/>
  <c r="G69" i="13"/>
  <c r="G68" i="13"/>
  <c r="G67" i="13"/>
  <c r="G64" i="13"/>
  <c r="G63" i="13"/>
  <c r="G62" i="13"/>
  <c r="G60" i="13"/>
  <c r="G59" i="13"/>
  <c r="G58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1" i="13"/>
  <c r="G40" i="13"/>
  <c r="G39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7" i="13"/>
  <c r="G16" i="13"/>
  <c r="G15" i="13"/>
  <c r="G14" i="13"/>
  <c r="G13" i="13"/>
  <c r="G12" i="13"/>
  <c r="G11" i="13"/>
  <c r="G10" i="13"/>
  <c r="G9" i="13"/>
  <c r="G8" i="13"/>
  <c r="G9" i="12"/>
  <c r="I9" i="12"/>
  <c r="K9" i="12"/>
  <c r="O9" i="12"/>
  <c r="O8" i="12" s="1"/>
  <c r="Q9" i="12"/>
  <c r="V9" i="12"/>
  <c r="V8" i="12" s="1"/>
  <c r="G12" i="12"/>
  <c r="I12" i="12"/>
  <c r="K12" i="12"/>
  <c r="M12" i="12"/>
  <c r="O12" i="12"/>
  <c r="Q12" i="12"/>
  <c r="V12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33" i="12"/>
  <c r="M33" i="12" s="1"/>
  <c r="I33" i="12"/>
  <c r="K33" i="12"/>
  <c r="O33" i="12"/>
  <c r="Q33" i="12"/>
  <c r="V33" i="12"/>
  <c r="V18" i="12" s="1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7" i="12"/>
  <c r="M57" i="12" s="1"/>
  <c r="I57" i="12"/>
  <c r="I56" i="12" s="1"/>
  <c r="K57" i="12"/>
  <c r="K56" i="12" s="1"/>
  <c r="O57" i="12"/>
  <c r="Q57" i="12"/>
  <c r="V57" i="12"/>
  <c r="V56" i="12" s="1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4" i="12"/>
  <c r="I74" i="12"/>
  <c r="K74" i="12"/>
  <c r="M74" i="12"/>
  <c r="O74" i="12"/>
  <c r="Q74" i="12"/>
  <c r="V74" i="12"/>
  <c r="G78" i="12"/>
  <c r="I78" i="12"/>
  <c r="K78" i="12"/>
  <c r="K77" i="12" s="1"/>
  <c r="O78" i="12"/>
  <c r="Q78" i="12"/>
  <c r="V78" i="12"/>
  <c r="G83" i="12"/>
  <c r="M83" i="12" s="1"/>
  <c r="I83" i="12"/>
  <c r="K83" i="12"/>
  <c r="O83" i="12"/>
  <c r="Q83" i="12"/>
  <c r="V83" i="12"/>
  <c r="G85" i="12"/>
  <c r="G84" i="12" s="1"/>
  <c r="I53" i="1" s="1"/>
  <c r="I85" i="12"/>
  <c r="K85" i="12"/>
  <c r="O85" i="12"/>
  <c r="O84" i="12" s="1"/>
  <c r="Q85" i="12"/>
  <c r="Q84" i="12" s="1"/>
  <c r="V85" i="12"/>
  <c r="G93" i="12"/>
  <c r="M93" i="12" s="1"/>
  <c r="I93" i="12"/>
  <c r="K93" i="12"/>
  <c r="O93" i="12"/>
  <c r="Q93" i="12"/>
  <c r="V93" i="12"/>
  <c r="V84" i="12" s="1"/>
  <c r="G102" i="12"/>
  <c r="I102" i="12"/>
  <c r="K102" i="12"/>
  <c r="M102" i="12"/>
  <c r="O102" i="12"/>
  <c r="Q102" i="12"/>
  <c r="V102" i="12"/>
  <c r="G107" i="12"/>
  <c r="M107" i="12" s="1"/>
  <c r="I107" i="12"/>
  <c r="K107" i="12"/>
  <c r="O107" i="12"/>
  <c r="Q107" i="12"/>
  <c r="V107" i="12"/>
  <c r="G114" i="12"/>
  <c r="M114" i="12" s="1"/>
  <c r="I114" i="12"/>
  <c r="K114" i="12"/>
  <c r="O114" i="12"/>
  <c r="Q114" i="12"/>
  <c r="V114" i="12"/>
  <c r="G119" i="12"/>
  <c r="M119" i="12" s="1"/>
  <c r="I119" i="12"/>
  <c r="K119" i="12"/>
  <c r="O119" i="12"/>
  <c r="Q119" i="12"/>
  <c r="V119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4" i="12"/>
  <c r="M144" i="12" s="1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2" i="12"/>
  <c r="M152" i="12" s="1"/>
  <c r="I152" i="12"/>
  <c r="K152" i="12"/>
  <c r="O152" i="12"/>
  <c r="Q152" i="12"/>
  <c r="V152" i="12"/>
  <c r="G155" i="12"/>
  <c r="I155" i="12"/>
  <c r="K155" i="12"/>
  <c r="M155" i="12"/>
  <c r="O155" i="12"/>
  <c r="Q155" i="12"/>
  <c r="V155" i="12"/>
  <c r="G159" i="12"/>
  <c r="M159" i="12" s="1"/>
  <c r="M158" i="12" s="1"/>
  <c r="I159" i="12"/>
  <c r="I158" i="12" s="1"/>
  <c r="K159" i="12"/>
  <c r="K158" i="12" s="1"/>
  <c r="O159" i="12"/>
  <c r="O158" i="12" s="1"/>
  <c r="Q159" i="12"/>
  <c r="Q158" i="12" s="1"/>
  <c r="V159" i="12"/>
  <c r="V158" i="12" s="1"/>
  <c r="G165" i="12"/>
  <c r="M165" i="12" s="1"/>
  <c r="I165" i="12"/>
  <c r="K165" i="12"/>
  <c r="K164" i="12" s="1"/>
  <c r="O165" i="12"/>
  <c r="Q165" i="12"/>
  <c r="V165" i="12"/>
  <c r="V164" i="12" s="1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3" i="12"/>
  <c r="I173" i="12"/>
  <c r="K173" i="12"/>
  <c r="O173" i="12"/>
  <c r="Q173" i="12"/>
  <c r="V173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0" i="12"/>
  <c r="M190" i="12" s="1"/>
  <c r="I190" i="12"/>
  <c r="K190" i="12"/>
  <c r="O190" i="12"/>
  <c r="Q190" i="12"/>
  <c r="V190" i="12"/>
  <c r="G193" i="12"/>
  <c r="I193" i="12"/>
  <c r="K193" i="12"/>
  <c r="M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G204" i="12"/>
  <c r="M204" i="12" s="1"/>
  <c r="I204" i="12"/>
  <c r="K204" i="12"/>
  <c r="O204" i="12"/>
  <c r="Q204" i="12"/>
  <c r="V204" i="12"/>
  <c r="G209" i="12"/>
  <c r="I209" i="12"/>
  <c r="K209" i="12"/>
  <c r="M209" i="12"/>
  <c r="O209" i="12"/>
  <c r="Q209" i="12"/>
  <c r="V209" i="12"/>
  <c r="G212" i="12"/>
  <c r="M212" i="12" s="1"/>
  <c r="I212" i="12"/>
  <c r="K212" i="12"/>
  <c r="O212" i="12"/>
  <c r="Q212" i="12"/>
  <c r="V212" i="12"/>
  <c r="G215" i="12"/>
  <c r="M215" i="12" s="1"/>
  <c r="I215" i="12"/>
  <c r="K215" i="12"/>
  <c r="O215" i="12"/>
  <c r="Q215" i="12"/>
  <c r="V215" i="12"/>
  <c r="G220" i="12"/>
  <c r="M220" i="12" s="1"/>
  <c r="I220" i="12"/>
  <c r="K220" i="12"/>
  <c r="O220" i="12"/>
  <c r="Q220" i="12"/>
  <c r="V220" i="12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I226" i="12"/>
  <c r="K226" i="12"/>
  <c r="O226" i="12"/>
  <c r="Q226" i="12"/>
  <c r="V226" i="12"/>
  <c r="G230" i="12"/>
  <c r="M230" i="12" s="1"/>
  <c r="I230" i="12"/>
  <c r="K230" i="12"/>
  <c r="O230" i="12"/>
  <c r="Q230" i="12"/>
  <c r="V230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1" i="12"/>
  <c r="I241" i="12"/>
  <c r="K241" i="12"/>
  <c r="M241" i="12"/>
  <c r="O241" i="12"/>
  <c r="Q241" i="12"/>
  <c r="V241" i="12"/>
  <c r="G244" i="12"/>
  <c r="M244" i="12" s="1"/>
  <c r="I244" i="12"/>
  <c r="K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3" i="12"/>
  <c r="M263" i="12" s="1"/>
  <c r="I263" i="12"/>
  <c r="K263" i="12"/>
  <c r="O263" i="12"/>
  <c r="Q263" i="12"/>
  <c r="V263" i="12"/>
  <c r="G266" i="12"/>
  <c r="I266" i="12"/>
  <c r="K266" i="12"/>
  <c r="M266" i="12"/>
  <c r="O266" i="12"/>
  <c r="Q266" i="12"/>
  <c r="V266" i="12"/>
  <c r="G269" i="12"/>
  <c r="M269" i="12" s="1"/>
  <c r="I269" i="12"/>
  <c r="K269" i="12"/>
  <c r="O269" i="12"/>
  <c r="Q269" i="12"/>
  <c r="V269" i="12"/>
  <c r="G275" i="12"/>
  <c r="M275" i="12" s="1"/>
  <c r="I275" i="12"/>
  <c r="K275" i="12"/>
  <c r="O275" i="12"/>
  <c r="Q275" i="12"/>
  <c r="V275" i="12"/>
  <c r="I277" i="12"/>
  <c r="K277" i="12"/>
  <c r="O277" i="12"/>
  <c r="Q277" i="12"/>
  <c r="V277" i="12"/>
  <c r="I278" i="12"/>
  <c r="K278" i="12"/>
  <c r="O278" i="12"/>
  <c r="Q278" i="12"/>
  <c r="V278" i="12"/>
  <c r="I279" i="12"/>
  <c r="K279" i="12"/>
  <c r="O279" i="12"/>
  <c r="Q279" i="12"/>
  <c r="V279" i="12"/>
  <c r="I280" i="12"/>
  <c r="K280" i="12"/>
  <c r="O280" i="12"/>
  <c r="Q280" i="12"/>
  <c r="V280" i="12"/>
  <c r="I281" i="12"/>
  <c r="K281" i="12"/>
  <c r="O281" i="12"/>
  <c r="Q281" i="12"/>
  <c r="V281" i="12"/>
  <c r="I282" i="12"/>
  <c r="K282" i="12"/>
  <c r="O282" i="12"/>
  <c r="Q282" i="12"/>
  <c r="V282" i="12"/>
  <c r="I283" i="12"/>
  <c r="K283" i="12"/>
  <c r="O283" i="12"/>
  <c r="Q283" i="12"/>
  <c r="V283" i="12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I287" i="12"/>
  <c r="I286" i="12" s="1"/>
  <c r="K287" i="12"/>
  <c r="K286" i="12" s="1"/>
  <c r="O287" i="12"/>
  <c r="Q287" i="12"/>
  <c r="V287" i="12"/>
  <c r="V286" i="12" s="1"/>
  <c r="G288" i="12"/>
  <c r="I288" i="12"/>
  <c r="K288" i="12"/>
  <c r="O288" i="12"/>
  <c r="O286" i="12" s="1"/>
  <c r="Q288" i="12"/>
  <c r="V288" i="12"/>
  <c r="G290" i="12"/>
  <c r="M290" i="12" s="1"/>
  <c r="I290" i="12"/>
  <c r="K290" i="12"/>
  <c r="O290" i="12"/>
  <c r="Q290" i="12"/>
  <c r="V290" i="12"/>
  <c r="G293" i="12"/>
  <c r="M293" i="12" s="1"/>
  <c r="I293" i="12"/>
  <c r="K293" i="12"/>
  <c r="O293" i="12"/>
  <c r="Q293" i="12"/>
  <c r="V293" i="12"/>
  <c r="G296" i="12"/>
  <c r="M296" i="12" s="1"/>
  <c r="I296" i="12"/>
  <c r="K296" i="12"/>
  <c r="O296" i="12"/>
  <c r="Q296" i="12"/>
  <c r="V296" i="12"/>
  <c r="G299" i="12"/>
  <c r="I299" i="12"/>
  <c r="K299" i="12"/>
  <c r="M299" i="12"/>
  <c r="O299" i="12"/>
  <c r="Q299" i="12"/>
  <c r="V299" i="12"/>
  <c r="G300" i="12"/>
  <c r="M300" i="12" s="1"/>
  <c r="I300" i="12"/>
  <c r="K300" i="12"/>
  <c r="O300" i="12"/>
  <c r="Q300" i="12"/>
  <c r="V300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09" i="12"/>
  <c r="M309" i="12" s="1"/>
  <c r="I309" i="12"/>
  <c r="K309" i="12"/>
  <c r="O309" i="12"/>
  <c r="Q309" i="12"/>
  <c r="V309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0" i="12"/>
  <c r="M320" i="12" s="1"/>
  <c r="I320" i="12"/>
  <c r="K320" i="12"/>
  <c r="O320" i="12"/>
  <c r="Q320" i="12"/>
  <c r="V320" i="12"/>
  <c r="G322" i="12"/>
  <c r="I322" i="12"/>
  <c r="K322" i="12"/>
  <c r="M322" i="12"/>
  <c r="O322" i="12"/>
  <c r="Q322" i="12"/>
  <c r="V322" i="12"/>
  <c r="G323" i="12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G330" i="12"/>
  <c r="M330" i="12" s="1"/>
  <c r="I330" i="12"/>
  <c r="K330" i="12"/>
  <c r="O330" i="12"/>
  <c r="Q330" i="12"/>
  <c r="V330" i="12"/>
  <c r="G333" i="12"/>
  <c r="M333" i="12" s="1"/>
  <c r="I333" i="12"/>
  <c r="K333" i="12"/>
  <c r="O333" i="12"/>
  <c r="Q333" i="12"/>
  <c r="V333" i="12"/>
  <c r="G336" i="12"/>
  <c r="M336" i="12" s="1"/>
  <c r="I336" i="12"/>
  <c r="K336" i="12"/>
  <c r="O336" i="12"/>
  <c r="Q336" i="12"/>
  <c r="V336" i="12"/>
  <c r="G339" i="12"/>
  <c r="M339" i="12" s="1"/>
  <c r="I339" i="12"/>
  <c r="K339" i="12"/>
  <c r="O339" i="12"/>
  <c r="Q339" i="12"/>
  <c r="V339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7" i="12"/>
  <c r="M347" i="12" s="1"/>
  <c r="I347" i="12"/>
  <c r="K347" i="12"/>
  <c r="O347" i="12"/>
  <c r="Q347" i="12"/>
  <c r="V347" i="12"/>
  <c r="G349" i="12"/>
  <c r="I349" i="12"/>
  <c r="K349" i="12"/>
  <c r="O349" i="12"/>
  <c r="Q349" i="12"/>
  <c r="V349" i="12"/>
  <c r="G361" i="12"/>
  <c r="I361" i="12"/>
  <c r="K361" i="12"/>
  <c r="M361" i="12"/>
  <c r="O361" i="12"/>
  <c r="Q361" i="12"/>
  <c r="V361" i="12"/>
  <c r="G367" i="12"/>
  <c r="M367" i="12" s="1"/>
  <c r="I367" i="12"/>
  <c r="K367" i="12"/>
  <c r="O367" i="12"/>
  <c r="Q367" i="12"/>
  <c r="V367" i="12"/>
  <c r="G375" i="12"/>
  <c r="M375" i="12" s="1"/>
  <c r="I375" i="12"/>
  <c r="K375" i="12"/>
  <c r="O375" i="12"/>
  <c r="Q375" i="12"/>
  <c r="V375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I384" i="12"/>
  <c r="K384" i="12"/>
  <c r="M384" i="12"/>
  <c r="O384" i="12"/>
  <c r="Q384" i="12"/>
  <c r="V384" i="12"/>
  <c r="G385" i="12"/>
  <c r="M385" i="12" s="1"/>
  <c r="I385" i="12"/>
  <c r="K385" i="12"/>
  <c r="O385" i="12"/>
  <c r="Q385" i="12"/>
  <c r="V385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I396" i="12"/>
  <c r="K396" i="12"/>
  <c r="M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I398" i="12"/>
  <c r="K398" i="12"/>
  <c r="M398" i="12"/>
  <c r="O398" i="12"/>
  <c r="Q398" i="12"/>
  <c r="V398" i="12"/>
  <c r="G399" i="12"/>
  <c r="M399" i="12" s="1"/>
  <c r="I399" i="12"/>
  <c r="K399" i="12"/>
  <c r="O399" i="12"/>
  <c r="Q399" i="12"/>
  <c r="V399" i="12"/>
  <c r="G403" i="12"/>
  <c r="M403" i="12" s="1"/>
  <c r="I403" i="12"/>
  <c r="K403" i="12"/>
  <c r="O403" i="12"/>
  <c r="Q403" i="12"/>
  <c r="V403" i="12"/>
  <c r="G407" i="12"/>
  <c r="M407" i="12" s="1"/>
  <c r="I407" i="12"/>
  <c r="K407" i="12"/>
  <c r="O407" i="12"/>
  <c r="Q407" i="12"/>
  <c r="V407" i="12"/>
  <c r="G413" i="12"/>
  <c r="M413" i="12" s="1"/>
  <c r="I413" i="12"/>
  <c r="K413" i="12"/>
  <c r="O413" i="12"/>
  <c r="Q413" i="12"/>
  <c r="V413" i="12"/>
  <c r="G419" i="12"/>
  <c r="M419" i="12" s="1"/>
  <c r="I419" i="12"/>
  <c r="K419" i="12"/>
  <c r="O419" i="12"/>
  <c r="Q419" i="12"/>
  <c r="V419" i="12"/>
  <c r="G423" i="12"/>
  <c r="M423" i="12" s="1"/>
  <c r="I423" i="12"/>
  <c r="K423" i="12"/>
  <c r="O423" i="12"/>
  <c r="Q423" i="12"/>
  <c r="V423" i="12"/>
  <c r="G431" i="12"/>
  <c r="M431" i="12" s="1"/>
  <c r="I431" i="12"/>
  <c r="K431" i="12"/>
  <c r="O431" i="12"/>
  <c r="Q431" i="12"/>
  <c r="V431" i="12"/>
  <c r="G435" i="12"/>
  <c r="M435" i="12" s="1"/>
  <c r="I435" i="12"/>
  <c r="K435" i="12"/>
  <c r="O435" i="12"/>
  <c r="Q435" i="12"/>
  <c r="V435" i="12"/>
  <c r="G437" i="12"/>
  <c r="M437" i="12" s="1"/>
  <c r="I437" i="12"/>
  <c r="K437" i="12"/>
  <c r="O437" i="12"/>
  <c r="Q437" i="12"/>
  <c r="V437" i="12"/>
  <c r="G441" i="12"/>
  <c r="M441" i="12" s="1"/>
  <c r="I441" i="12"/>
  <c r="K441" i="12"/>
  <c r="O441" i="12"/>
  <c r="Q441" i="12"/>
  <c r="V441" i="12"/>
  <c r="G445" i="12"/>
  <c r="I445" i="12"/>
  <c r="K445" i="12"/>
  <c r="M445" i="12"/>
  <c r="O445" i="12"/>
  <c r="Q445" i="12"/>
  <c r="V445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8" i="12"/>
  <c r="M458" i="12" s="1"/>
  <c r="I458" i="12"/>
  <c r="K458" i="12"/>
  <c r="O458" i="12"/>
  <c r="Q458" i="12"/>
  <c r="V458" i="12"/>
  <c r="G460" i="12"/>
  <c r="M460" i="12" s="1"/>
  <c r="I460" i="12"/>
  <c r="K460" i="12"/>
  <c r="O460" i="12"/>
  <c r="Q460" i="12"/>
  <c r="V460" i="12"/>
  <c r="G480" i="12"/>
  <c r="M480" i="12" s="1"/>
  <c r="I480" i="12"/>
  <c r="K480" i="12"/>
  <c r="O480" i="12"/>
  <c r="Q480" i="12"/>
  <c r="V480" i="12"/>
  <c r="G482" i="12"/>
  <c r="I482" i="12"/>
  <c r="K482" i="12"/>
  <c r="M482" i="12"/>
  <c r="O482" i="12"/>
  <c r="Q482" i="12"/>
  <c r="V482" i="12"/>
  <c r="G484" i="12"/>
  <c r="M484" i="12" s="1"/>
  <c r="I484" i="12"/>
  <c r="K484" i="12"/>
  <c r="O484" i="12"/>
  <c r="Q484" i="12"/>
  <c r="V484" i="12"/>
  <c r="G489" i="12"/>
  <c r="I489" i="12"/>
  <c r="K489" i="12"/>
  <c r="M489" i="12"/>
  <c r="O489" i="12"/>
  <c r="Q489" i="12"/>
  <c r="V489" i="12"/>
  <c r="G492" i="12"/>
  <c r="M492" i="12" s="1"/>
  <c r="I492" i="12"/>
  <c r="K492" i="12"/>
  <c r="O492" i="12"/>
  <c r="Q492" i="12"/>
  <c r="V492" i="12"/>
  <c r="G499" i="12"/>
  <c r="M499" i="12" s="1"/>
  <c r="I499" i="12"/>
  <c r="K499" i="12"/>
  <c r="O499" i="12"/>
  <c r="Q499" i="12"/>
  <c r="V499" i="12"/>
  <c r="G502" i="12"/>
  <c r="M502" i="12" s="1"/>
  <c r="I502" i="12"/>
  <c r="K502" i="12"/>
  <c r="O502" i="12"/>
  <c r="Q502" i="12"/>
  <c r="V502" i="12"/>
  <c r="G509" i="12"/>
  <c r="M509" i="12" s="1"/>
  <c r="I509" i="12"/>
  <c r="K509" i="12"/>
  <c r="O509" i="12"/>
  <c r="Q509" i="12"/>
  <c r="V509" i="12"/>
  <c r="G516" i="12"/>
  <c r="M516" i="12" s="1"/>
  <c r="I516" i="12"/>
  <c r="K516" i="12"/>
  <c r="O516" i="12"/>
  <c r="Q516" i="12"/>
  <c r="V516" i="12"/>
  <c r="G521" i="12"/>
  <c r="M521" i="12" s="1"/>
  <c r="I521" i="12"/>
  <c r="K521" i="12"/>
  <c r="O521" i="12"/>
  <c r="Q521" i="12"/>
  <c r="V521" i="12"/>
  <c r="G528" i="12"/>
  <c r="M528" i="12" s="1"/>
  <c r="I528" i="12"/>
  <c r="K528" i="12"/>
  <c r="O528" i="12"/>
  <c r="Q528" i="12"/>
  <c r="V528" i="12"/>
  <c r="G531" i="12"/>
  <c r="I531" i="12"/>
  <c r="K531" i="12"/>
  <c r="M531" i="12"/>
  <c r="O531" i="12"/>
  <c r="Q531" i="12"/>
  <c r="V531" i="12"/>
  <c r="G536" i="12"/>
  <c r="M536" i="12" s="1"/>
  <c r="I536" i="12"/>
  <c r="K536" i="12"/>
  <c r="O536" i="12"/>
  <c r="Q536" i="12"/>
  <c r="V536" i="12"/>
  <c r="G538" i="12"/>
  <c r="M538" i="12" s="1"/>
  <c r="I538" i="12"/>
  <c r="K538" i="12"/>
  <c r="O538" i="12"/>
  <c r="Q538" i="12"/>
  <c r="V538" i="12"/>
  <c r="G543" i="12"/>
  <c r="M543" i="12" s="1"/>
  <c r="I543" i="12"/>
  <c r="K543" i="12"/>
  <c r="O543" i="12"/>
  <c r="Q543" i="12"/>
  <c r="V543" i="12"/>
  <c r="G555" i="12"/>
  <c r="M555" i="12" s="1"/>
  <c r="I555" i="12"/>
  <c r="K555" i="12"/>
  <c r="O555" i="12"/>
  <c r="Q555" i="12"/>
  <c r="V555" i="12"/>
  <c r="G560" i="12"/>
  <c r="M560" i="12" s="1"/>
  <c r="I560" i="12"/>
  <c r="K560" i="12"/>
  <c r="O560" i="12"/>
  <c r="Q560" i="12"/>
  <c r="V560" i="12"/>
  <c r="G562" i="12"/>
  <c r="I562" i="12"/>
  <c r="K562" i="12"/>
  <c r="O562" i="12"/>
  <c r="Q562" i="12"/>
  <c r="V562" i="12"/>
  <c r="G572" i="12"/>
  <c r="M572" i="12" s="1"/>
  <c r="I572" i="12"/>
  <c r="K572" i="12"/>
  <c r="O572" i="12"/>
  <c r="Q572" i="12"/>
  <c r="V572" i="12"/>
  <c r="G573" i="12"/>
  <c r="M573" i="12" s="1"/>
  <c r="I573" i="12"/>
  <c r="K573" i="12"/>
  <c r="O573" i="12"/>
  <c r="Q573" i="12"/>
  <c r="V573" i="12"/>
  <c r="G583" i="12"/>
  <c r="M583" i="12" s="1"/>
  <c r="I583" i="12"/>
  <c r="K583" i="12"/>
  <c r="O583" i="12"/>
  <c r="Q583" i="12"/>
  <c r="V583" i="12"/>
  <c r="G585" i="12"/>
  <c r="M585" i="12" s="1"/>
  <c r="I585" i="12"/>
  <c r="K585" i="12"/>
  <c r="O585" i="12"/>
  <c r="Q585" i="12"/>
  <c r="V585" i="12"/>
  <c r="V586" i="12"/>
  <c r="G587" i="12"/>
  <c r="G586" i="12" s="1"/>
  <c r="I70" i="1" s="1"/>
  <c r="I587" i="12"/>
  <c r="I586" i="12" s="1"/>
  <c r="K587" i="12"/>
  <c r="K586" i="12" s="1"/>
  <c r="O587" i="12"/>
  <c r="O586" i="12" s="1"/>
  <c r="Q587" i="12"/>
  <c r="Q586" i="12" s="1"/>
  <c r="V587" i="12"/>
  <c r="G589" i="12"/>
  <c r="M589" i="12" s="1"/>
  <c r="I589" i="12"/>
  <c r="K589" i="12"/>
  <c r="O589" i="12"/>
  <c r="Q589" i="12"/>
  <c r="V589" i="12"/>
  <c r="G594" i="12"/>
  <c r="M594" i="12" s="1"/>
  <c r="I594" i="12"/>
  <c r="K594" i="12"/>
  <c r="O594" i="12"/>
  <c r="Q594" i="12"/>
  <c r="V594" i="12"/>
  <c r="G595" i="12"/>
  <c r="I595" i="12"/>
  <c r="K595" i="12"/>
  <c r="M595" i="12"/>
  <c r="O595" i="12"/>
  <c r="Q595" i="12"/>
  <c r="V595" i="12"/>
  <c r="G596" i="12"/>
  <c r="I596" i="12"/>
  <c r="K596" i="12"/>
  <c r="O596" i="12"/>
  <c r="O588" i="12" s="1"/>
  <c r="Q596" i="12"/>
  <c r="V596" i="12"/>
  <c r="O599" i="12"/>
  <c r="I600" i="12"/>
  <c r="I599" i="12" s="1"/>
  <c r="K600" i="12"/>
  <c r="O600" i="12"/>
  <c r="Q600" i="12"/>
  <c r="Q599" i="12" s="1"/>
  <c r="V600" i="12"/>
  <c r="V599" i="12" s="1"/>
  <c r="G601" i="12"/>
  <c r="M601" i="12" s="1"/>
  <c r="I601" i="12"/>
  <c r="K601" i="12"/>
  <c r="O601" i="12"/>
  <c r="Q601" i="12"/>
  <c r="V601" i="12"/>
  <c r="I603" i="12"/>
  <c r="K603" i="12"/>
  <c r="O603" i="12"/>
  <c r="O602" i="12" s="1"/>
  <c r="Q603" i="12"/>
  <c r="Q602" i="12" s="1"/>
  <c r="V603" i="12"/>
  <c r="G604" i="12"/>
  <c r="M604" i="12" s="1"/>
  <c r="I604" i="12"/>
  <c r="K604" i="12"/>
  <c r="O604" i="12"/>
  <c r="Q604" i="12"/>
  <c r="V604" i="12"/>
  <c r="I606" i="12"/>
  <c r="I605" i="12" s="1"/>
  <c r="K606" i="12"/>
  <c r="O606" i="12"/>
  <c r="Q606" i="12"/>
  <c r="Q605" i="12" s="1"/>
  <c r="V606" i="12"/>
  <c r="G607" i="12"/>
  <c r="M607" i="12" s="1"/>
  <c r="I607" i="12"/>
  <c r="K607" i="12"/>
  <c r="K605" i="12" s="1"/>
  <c r="O607" i="12"/>
  <c r="Q607" i="12"/>
  <c r="V607" i="12"/>
  <c r="I609" i="12"/>
  <c r="K609" i="12"/>
  <c r="O609" i="12"/>
  <c r="Q609" i="12"/>
  <c r="V609" i="12"/>
  <c r="G610" i="12"/>
  <c r="M610" i="12" s="1"/>
  <c r="I610" i="12"/>
  <c r="I608" i="12" s="1"/>
  <c r="K610" i="12"/>
  <c r="O610" i="12"/>
  <c r="Q610" i="12"/>
  <c r="Q608" i="12" s="1"/>
  <c r="V610" i="12"/>
  <c r="V608" i="12" s="1"/>
  <c r="G612" i="12"/>
  <c r="M612" i="12" s="1"/>
  <c r="I612" i="12"/>
  <c r="K612" i="12"/>
  <c r="O612" i="12"/>
  <c r="Q612" i="12"/>
  <c r="V612" i="12"/>
  <c r="G615" i="12"/>
  <c r="M615" i="12" s="1"/>
  <c r="I615" i="12"/>
  <c r="K615" i="12"/>
  <c r="O615" i="12"/>
  <c r="Q615" i="12"/>
  <c r="V615" i="12"/>
  <c r="G622" i="12"/>
  <c r="I622" i="12"/>
  <c r="K622" i="12"/>
  <c r="O622" i="12"/>
  <c r="Q622" i="12"/>
  <c r="V622" i="12"/>
  <c r="G624" i="12"/>
  <c r="M624" i="12" s="1"/>
  <c r="I624" i="12"/>
  <c r="K624" i="12"/>
  <c r="O624" i="12"/>
  <c r="Q624" i="12"/>
  <c r="V624" i="12"/>
  <c r="G630" i="12"/>
  <c r="M630" i="12" s="1"/>
  <c r="I630" i="12"/>
  <c r="K630" i="12"/>
  <c r="O630" i="12"/>
  <c r="Q630" i="12"/>
  <c r="V630" i="12"/>
  <c r="G632" i="12"/>
  <c r="M632" i="12" s="1"/>
  <c r="I632" i="12"/>
  <c r="K632" i="12"/>
  <c r="O632" i="12"/>
  <c r="Q632" i="12"/>
  <c r="V632" i="12"/>
  <c r="G636" i="12"/>
  <c r="M636" i="12" s="1"/>
  <c r="I636" i="12"/>
  <c r="K636" i="12"/>
  <c r="O636" i="12"/>
  <c r="Q636" i="12"/>
  <c r="V636" i="12"/>
  <c r="G641" i="12"/>
  <c r="M641" i="12" s="1"/>
  <c r="I641" i="12"/>
  <c r="K641" i="12"/>
  <c r="O641" i="12"/>
  <c r="Q641" i="12"/>
  <c r="V641" i="12"/>
  <c r="G644" i="12"/>
  <c r="M644" i="12" s="1"/>
  <c r="I644" i="12"/>
  <c r="K644" i="12"/>
  <c r="O644" i="12"/>
  <c r="Q644" i="12"/>
  <c r="V644" i="12"/>
  <c r="G645" i="12"/>
  <c r="M645" i="12" s="1"/>
  <c r="I645" i="12"/>
  <c r="K645" i="12"/>
  <c r="O645" i="12"/>
  <c r="Q645" i="12"/>
  <c r="V645" i="12"/>
  <c r="G646" i="12"/>
  <c r="M646" i="12" s="1"/>
  <c r="I646" i="12"/>
  <c r="K646" i="12"/>
  <c r="O646" i="12"/>
  <c r="Q646" i="12"/>
  <c r="V646" i="12"/>
  <c r="G647" i="12"/>
  <c r="M647" i="12" s="1"/>
  <c r="I647" i="12"/>
  <c r="K647" i="12"/>
  <c r="O647" i="12"/>
  <c r="Q647" i="12"/>
  <c r="V647" i="12"/>
  <c r="G648" i="12"/>
  <c r="M648" i="12" s="1"/>
  <c r="I648" i="12"/>
  <c r="K648" i="12"/>
  <c r="O648" i="12"/>
  <c r="Q648" i="12"/>
  <c r="V648" i="12"/>
  <c r="G650" i="12"/>
  <c r="G649" i="12" s="1"/>
  <c r="I77" i="1" s="1"/>
  <c r="I19" i="1" s="1"/>
  <c r="I650" i="12"/>
  <c r="K650" i="12"/>
  <c r="K649" i="12" s="1"/>
  <c r="O650" i="12"/>
  <c r="O649" i="12" s="1"/>
  <c r="Q650" i="12"/>
  <c r="Q649" i="12" s="1"/>
  <c r="V650" i="12"/>
  <c r="G651" i="12"/>
  <c r="M651" i="12" s="1"/>
  <c r="I651" i="12"/>
  <c r="K651" i="12"/>
  <c r="O651" i="12"/>
  <c r="Q651" i="12"/>
  <c r="V651" i="12"/>
  <c r="V649" i="12" s="1"/>
  <c r="AE653" i="12"/>
  <c r="I20" i="1"/>
  <c r="J28" i="1"/>
  <c r="J26" i="1"/>
  <c r="G38" i="1"/>
  <c r="F38" i="1"/>
  <c r="J23" i="1"/>
  <c r="J24" i="1"/>
  <c r="J25" i="1"/>
  <c r="J27" i="1"/>
  <c r="E24" i="1"/>
  <c r="E26" i="1"/>
  <c r="G561" i="12" l="1"/>
  <c r="I69" i="1" s="1"/>
  <c r="K608" i="12"/>
  <c r="O608" i="12"/>
  <c r="K602" i="12"/>
  <c r="V602" i="12"/>
  <c r="I602" i="12"/>
  <c r="K599" i="12"/>
  <c r="K561" i="12"/>
  <c r="I537" i="12"/>
  <c r="V436" i="12"/>
  <c r="V321" i="12"/>
  <c r="Q286" i="12"/>
  <c r="G6" i="13"/>
  <c r="F277" i="12" s="1"/>
  <c r="G277" i="12" s="1"/>
  <c r="M277" i="12" s="1"/>
  <c r="G65" i="13"/>
  <c r="F283" i="12" s="1"/>
  <c r="G283" i="12" s="1"/>
  <c r="M283" i="12" s="1"/>
  <c r="F66" i="14"/>
  <c r="F68" i="14" s="1"/>
  <c r="J75" i="15"/>
  <c r="J118" i="15"/>
  <c r="J40" i="15" s="1"/>
  <c r="J153" i="15"/>
  <c r="J44" i="15" s="1"/>
  <c r="J171" i="15"/>
  <c r="J46" i="15" s="1"/>
  <c r="J180" i="15"/>
  <c r="J47" i="15" s="1"/>
  <c r="E368" i="17"/>
  <c r="F609" i="12" s="1"/>
  <c r="G609" i="12" s="1"/>
  <c r="G608" i="12" s="1"/>
  <c r="I75" i="1" s="1"/>
  <c r="BK273" i="22"/>
  <c r="J273" i="22" s="1"/>
  <c r="J103" i="22" s="1"/>
  <c r="BK283" i="22"/>
  <c r="J283" i="22" s="1"/>
  <c r="J104" i="22" s="1"/>
  <c r="F37" i="22"/>
  <c r="BD96" i="20" s="1"/>
  <c r="BK155" i="23"/>
  <c r="J155" i="23" s="1"/>
  <c r="J100" i="23" s="1"/>
  <c r="BK137" i="24"/>
  <c r="J137" i="24" s="1"/>
  <c r="J100" i="24" s="1"/>
  <c r="F34" i="24"/>
  <c r="BA98" i="20" s="1"/>
  <c r="BK195" i="27"/>
  <c r="J195" i="27" s="1"/>
  <c r="J102" i="27" s="1"/>
  <c r="M609" i="12"/>
  <c r="J91" i="27"/>
  <c r="V588" i="12"/>
  <c r="I588" i="12"/>
  <c r="K459" i="12"/>
  <c r="Q348" i="12"/>
  <c r="Q101" i="12"/>
  <c r="I84" i="12"/>
  <c r="K18" i="12"/>
  <c r="L48" i="19"/>
  <c r="F35" i="23"/>
  <c r="BB97" i="20" s="1"/>
  <c r="F41" i="1"/>
  <c r="F39" i="1"/>
  <c r="G611" i="12"/>
  <c r="I76" i="1" s="1"/>
  <c r="V611" i="12"/>
  <c r="K611" i="12"/>
  <c r="G588" i="12"/>
  <c r="I71" i="1" s="1"/>
  <c r="M587" i="12"/>
  <c r="M586" i="12" s="1"/>
  <c r="V561" i="12"/>
  <c r="M562" i="12"/>
  <c r="V537" i="12"/>
  <c r="V329" i="12"/>
  <c r="K321" i="12"/>
  <c r="V225" i="12"/>
  <c r="K169" i="12"/>
  <c r="I169" i="12"/>
  <c r="G158" i="12"/>
  <c r="I55" i="1" s="1"/>
  <c r="M85" i="12"/>
  <c r="Q56" i="12"/>
  <c r="F40" i="1"/>
  <c r="G42" i="13"/>
  <c r="F282" i="12" s="1"/>
  <c r="G282" i="12" s="1"/>
  <c r="M282" i="12" s="1"/>
  <c r="G57" i="13"/>
  <c r="F278" i="12" s="1"/>
  <c r="G278" i="12" s="1"/>
  <c r="M278" i="12" s="1"/>
  <c r="F91" i="14"/>
  <c r="F92" i="14" s="1"/>
  <c r="F600" i="12" s="1"/>
  <c r="G600" i="12" s="1"/>
  <c r="F118" i="22"/>
  <c r="F89" i="22"/>
  <c r="J123" i="23"/>
  <c r="BE123" i="23" s="1"/>
  <c r="T123" i="23"/>
  <c r="Q588" i="12"/>
  <c r="O561" i="12"/>
  <c r="K537" i="12"/>
  <c r="K329" i="12"/>
  <c r="Q329" i="12"/>
  <c r="I329" i="12"/>
  <c r="O321" i="12"/>
  <c r="Q289" i="12"/>
  <c r="I289" i="12"/>
  <c r="I611" i="12"/>
  <c r="O611" i="12"/>
  <c r="I649" i="12"/>
  <c r="Q611" i="12"/>
  <c r="V605" i="12"/>
  <c r="O605" i="12"/>
  <c r="K588" i="12"/>
  <c r="O459" i="12"/>
  <c r="O436" i="12"/>
  <c r="I348" i="12"/>
  <c r="O276" i="12"/>
  <c r="V169" i="12"/>
  <c r="Q169" i="12"/>
  <c r="K84" i="12"/>
  <c r="O77" i="12"/>
  <c r="O56" i="12"/>
  <c r="K147" i="15"/>
  <c r="J144" i="15"/>
  <c r="J42" i="15" s="1"/>
  <c r="J160" i="15"/>
  <c r="J45" i="15" s="1"/>
  <c r="F37" i="21"/>
  <c r="BD95" i="20" s="1"/>
  <c r="F35" i="21"/>
  <c r="BB95" i="20" s="1"/>
  <c r="L87" i="19"/>
  <c r="L34" i="19" s="1"/>
  <c r="F33" i="21"/>
  <c r="AZ95" i="20" s="1"/>
  <c r="J34" i="21"/>
  <c r="AW95" i="20" s="1"/>
  <c r="BK126" i="21"/>
  <c r="J126" i="21" s="1"/>
  <c r="J99" i="21" s="1"/>
  <c r="T126" i="21"/>
  <c r="T120" i="21" s="1"/>
  <c r="T119" i="21" s="1"/>
  <c r="F121" i="22"/>
  <c r="R283" i="22"/>
  <c r="BK157" i="24"/>
  <c r="J157" i="24" s="1"/>
  <c r="J103" i="24" s="1"/>
  <c r="BK132" i="25"/>
  <c r="J132" i="25" s="1"/>
  <c r="J98" i="25" s="1"/>
  <c r="BK142" i="25"/>
  <c r="J142" i="25" s="1"/>
  <c r="J100" i="25" s="1"/>
  <c r="T142" i="25"/>
  <c r="F35" i="26"/>
  <c r="BB100" i="20" s="1"/>
  <c r="BK129" i="26"/>
  <c r="J129" i="26" s="1"/>
  <c r="J98" i="26" s="1"/>
  <c r="P148" i="26"/>
  <c r="H152" i="26"/>
  <c r="Q537" i="12"/>
  <c r="V459" i="12"/>
  <c r="K436" i="12"/>
  <c r="Q436" i="12"/>
  <c r="I436" i="12"/>
  <c r="O329" i="12"/>
  <c r="I101" i="12"/>
  <c r="V77" i="12"/>
  <c r="K8" i="12"/>
  <c r="G38" i="13"/>
  <c r="F281" i="12" s="1"/>
  <c r="G281" i="12" s="1"/>
  <c r="M281" i="12" s="1"/>
  <c r="G70" i="13"/>
  <c r="F284" i="12" s="1"/>
  <c r="G284" i="12" s="1"/>
  <c r="M284" i="12" s="1"/>
  <c r="J88" i="15"/>
  <c r="J38" i="15" s="1"/>
  <c r="J150" i="15"/>
  <c r="J43" i="15" s="1"/>
  <c r="G6" i="18"/>
  <c r="F287" i="12" s="1"/>
  <c r="G287" i="12" s="1"/>
  <c r="M287" i="12" s="1"/>
  <c r="L72" i="19"/>
  <c r="L33" i="19" s="1"/>
  <c r="R121" i="21"/>
  <c r="R120" i="21" s="1"/>
  <c r="R119" i="21" s="1"/>
  <c r="F36" i="21"/>
  <c r="BC95" i="20" s="1"/>
  <c r="P121" i="21"/>
  <c r="F35" i="22"/>
  <c r="BB96" i="20" s="1"/>
  <c r="R150" i="22"/>
  <c r="R149" i="22" s="1"/>
  <c r="F37" i="23"/>
  <c r="BD97" i="20" s="1"/>
  <c r="R143" i="23"/>
  <c r="P155" i="23"/>
  <c r="F117" i="24"/>
  <c r="BK132" i="24"/>
  <c r="T132" i="24"/>
  <c r="T131" i="24" s="1"/>
  <c r="T123" i="24" s="1"/>
  <c r="BK143" i="24"/>
  <c r="J143" i="24" s="1"/>
  <c r="J101" i="24" s="1"/>
  <c r="F117" i="25"/>
  <c r="F34" i="25"/>
  <c r="BA99" i="20" s="1"/>
  <c r="J91" i="26"/>
  <c r="R123" i="26"/>
  <c r="T129" i="26"/>
  <c r="T123" i="26" s="1"/>
  <c r="F36" i="26"/>
  <c r="BC100" i="20" s="1"/>
  <c r="R148" i="26"/>
  <c r="R125" i="27"/>
  <c r="P143" i="23"/>
  <c r="T155" i="23"/>
  <c r="P132" i="24"/>
  <c r="P131" i="24" s="1"/>
  <c r="P123" i="24" s="1"/>
  <c r="AU98" i="20" s="1"/>
  <c r="P143" i="24"/>
  <c r="BK147" i="24"/>
  <c r="J147" i="24" s="1"/>
  <c r="J102" i="24" s="1"/>
  <c r="R122" i="25"/>
  <c r="BK139" i="25"/>
  <c r="J139" i="25" s="1"/>
  <c r="J99" i="25" s="1"/>
  <c r="F37" i="26"/>
  <c r="BD100" i="20" s="1"/>
  <c r="F34" i="27"/>
  <c r="BA101" i="20" s="1"/>
  <c r="G18" i="13"/>
  <c r="F279" i="12" s="1"/>
  <c r="G279" i="12" s="1"/>
  <c r="M279" i="12" s="1"/>
  <c r="G61" i="13"/>
  <c r="F280" i="12" s="1"/>
  <c r="G280" i="12" s="1"/>
  <c r="M280" i="12" s="1"/>
  <c r="J96" i="15"/>
  <c r="J39" i="15" s="1"/>
  <c r="L103" i="19"/>
  <c r="L35" i="19" s="1"/>
  <c r="BK150" i="22"/>
  <c r="P283" i="22"/>
  <c r="F35" i="25"/>
  <c r="BB99" i="20" s="1"/>
  <c r="E112" i="26"/>
  <c r="E114" i="22"/>
  <c r="BK149" i="22"/>
  <c r="J149" i="22" s="1"/>
  <c r="J101" i="22" s="1"/>
  <c r="J150" i="22"/>
  <c r="J102" i="22" s="1"/>
  <c r="J132" i="24"/>
  <c r="J99" i="24" s="1"/>
  <c r="H192" i="27"/>
  <c r="R191" i="27"/>
  <c r="P191" i="27"/>
  <c r="BK191" i="27"/>
  <c r="J191" i="27"/>
  <c r="BE191" i="27" s="1"/>
  <c r="T191" i="27"/>
  <c r="J34" i="22"/>
  <c r="AW96" i="20" s="1"/>
  <c r="T127" i="22"/>
  <c r="T126" i="22" s="1"/>
  <c r="R127" i="22"/>
  <c r="R126" i="22" s="1"/>
  <c r="R125" i="22" s="1"/>
  <c r="BK127" i="22"/>
  <c r="BK126" i="22" s="1"/>
  <c r="P127" i="22"/>
  <c r="P126" i="22" s="1"/>
  <c r="P141" i="22"/>
  <c r="F33" i="24"/>
  <c r="AZ98" i="20" s="1"/>
  <c r="J33" i="24"/>
  <c r="AV98" i="20" s="1"/>
  <c r="BK120" i="21"/>
  <c r="J33" i="21"/>
  <c r="AV95" i="20" s="1"/>
  <c r="P126" i="21"/>
  <c r="F36" i="22"/>
  <c r="BC96" i="20" s="1"/>
  <c r="BK143" i="22"/>
  <c r="BK141" i="22" s="1"/>
  <c r="J141" i="22" s="1"/>
  <c r="J99" i="22" s="1"/>
  <c r="P143" i="22"/>
  <c r="J143" i="22"/>
  <c r="BE143" i="22" s="1"/>
  <c r="T143" i="22"/>
  <c r="T141" i="22" s="1"/>
  <c r="P150" i="22"/>
  <c r="P149" i="22" s="1"/>
  <c r="T283" i="22"/>
  <c r="F116" i="23"/>
  <c r="F91" i="23"/>
  <c r="F36" i="24"/>
  <c r="BC98" i="20" s="1"/>
  <c r="F37" i="25"/>
  <c r="BD99" i="20" s="1"/>
  <c r="P142" i="25"/>
  <c r="F36" i="27"/>
  <c r="BC101" i="20" s="1"/>
  <c r="F115" i="21"/>
  <c r="F91" i="21"/>
  <c r="J127" i="22"/>
  <c r="BE127" i="22" s="1"/>
  <c r="T150" i="22"/>
  <c r="T149" i="22" s="1"/>
  <c r="J34" i="23"/>
  <c r="AW97" i="20" s="1"/>
  <c r="R142" i="25"/>
  <c r="E113" i="24"/>
  <c r="E85" i="24"/>
  <c r="F119" i="27"/>
  <c r="J34" i="27"/>
  <c r="AW101" i="20" s="1"/>
  <c r="T125" i="27"/>
  <c r="F36" i="23"/>
  <c r="BC97" i="20" s="1"/>
  <c r="F37" i="24"/>
  <c r="BD98" i="20" s="1"/>
  <c r="E85" i="25"/>
  <c r="E111" i="25"/>
  <c r="J92" i="25"/>
  <c r="F118" i="26"/>
  <c r="BK125" i="27"/>
  <c r="F34" i="21"/>
  <c r="BA95" i="20" s="1"/>
  <c r="J92" i="21"/>
  <c r="F34" i="22"/>
  <c r="BA96" i="20" s="1"/>
  <c r="J92" i="22"/>
  <c r="F114" i="23"/>
  <c r="F89" i="23"/>
  <c r="F34" i="23"/>
  <c r="BA97" i="20" s="1"/>
  <c r="J119" i="24"/>
  <c r="J91" i="24"/>
  <c r="J92" i="24"/>
  <c r="J34" i="24"/>
  <c r="AW98" i="20" s="1"/>
  <c r="J124" i="24"/>
  <c r="J97" i="24" s="1"/>
  <c r="F35" i="24"/>
  <c r="BB98" i="20" s="1"/>
  <c r="T143" i="24"/>
  <c r="P157" i="24"/>
  <c r="J91" i="25"/>
  <c r="J117" i="25"/>
  <c r="F89" i="25"/>
  <c r="J120" i="27"/>
  <c r="J92" i="27"/>
  <c r="E113" i="27"/>
  <c r="P125" i="27"/>
  <c r="F35" i="27"/>
  <c r="BB101" i="20" s="1"/>
  <c r="F37" i="27"/>
  <c r="BD101" i="20" s="1"/>
  <c r="E85" i="21"/>
  <c r="F117" i="23"/>
  <c r="F92" i="23"/>
  <c r="E85" i="23"/>
  <c r="J91" i="23"/>
  <c r="J117" i="23"/>
  <c r="H136" i="23"/>
  <c r="H127" i="23"/>
  <c r="R123" i="23"/>
  <c r="H132" i="23"/>
  <c r="BK123" i="23"/>
  <c r="P123" i="23"/>
  <c r="BK143" i="23"/>
  <c r="J143" i="23" s="1"/>
  <c r="J99" i="23" s="1"/>
  <c r="R155" i="23"/>
  <c r="J33" i="25"/>
  <c r="AV99" i="20" s="1"/>
  <c r="F33" i="25"/>
  <c r="AZ99" i="20" s="1"/>
  <c r="J34" i="25"/>
  <c r="AW99" i="20" s="1"/>
  <c r="BK122" i="25"/>
  <c r="T122" i="25"/>
  <c r="F36" i="25"/>
  <c r="BC99" i="20" s="1"/>
  <c r="T132" i="25"/>
  <c r="P132" i="25"/>
  <c r="P121" i="25" s="1"/>
  <c r="AU99" i="20" s="1"/>
  <c r="T139" i="25"/>
  <c r="J34" i="26"/>
  <c r="AW100" i="20" s="1"/>
  <c r="F34" i="26"/>
  <c r="BA100" i="20" s="1"/>
  <c r="J152" i="26"/>
  <c r="BE152" i="26" s="1"/>
  <c r="F33" i="26" s="1"/>
  <c r="AZ100" i="20" s="1"/>
  <c r="R152" i="26"/>
  <c r="T188" i="27"/>
  <c r="BK188" i="27"/>
  <c r="J188" i="27"/>
  <c r="BE188" i="27" s="1"/>
  <c r="F91" i="24"/>
  <c r="R137" i="24"/>
  <c r="R131" i="24" s="1"/>
  <c r="R123" i="24" s="1"/>
  <c r="P129" i="26"/>
  <c r="P123" i="26" s="1"/>
  <c r="F89" i="27"/>
  <c r="R132" i="25"/>
  <c r="R121" i="25" s="1"/>
  <c r="F89" i="26"/>
  <c r="J92" i="26"/>
  <c r="L32" i="19"/>
  <c r="J37" i="15"/>
  <c r="J131" i="15"/>
  <c r="J41" i="15" s="1"/>
  <c r="M608" i="12"/>
  <c r="M537" i="12"/>
  <c r="M561" i="12"/>
  <c r="M459" i="12"/>
  <c r="K348" i="12"/>
  <c r="G321" i="12"/>
  <c r="I63" i="1" s="1"/>
  <c r="M323" i="12"/>
  <c r="M321" i="12" s="1"/>
  <c r="M289" i="12"/>
  <c r="M288" i="12"/>
  <c r="M286" i="12" s="1"/>
  <c r="M276" i="12"/>
  <c r="M164" i="12"/>
  <c r="M18" i="12"/>
  <c r="M622" i="12"/>
  <c r="M611" i="12" s="1"/>
  <c r="M596" i="12"/>
  <c r="M588" i="12" s="1"/>
  <c r="G436" i="12"/>
  <c r="I66" i="1" s="1"/>
  <c r="V348" i="12"/>
  <c r="G329" i="12"/>
  <c r="I64" i="1" s="1"/>
  <c r="O289" i="12"/>
  <c r="V276" i="12"/>
  <c r="K276" i="12"/>
  <c r="G276" i="12"/>
  <c r="I60" i="1" s="1"/>
  <c r="G225" i="12"/>
  <c r="I59" i="1" s="1"/>
  <c r="M226" i="12"/>
  <c r="M225" i="12" s="1"/>
  <c r="O101" i="12"/>
  <c r="G101" i="12"/>
  <c r="I54" i="1" s="1"/>
  <c r="M84" i="12"/>
  <c r="I8" i="12"/>
  <c r="Q561" i="12"/>
  <c r="I561" i="12"/>
  <c r="Q459" i="12"/>
  <c r="I459" i="12"/>
  <c r="M436" i="12"/>
  <c r="G348" i="12"/>
  <c r="I65" i="1" s="1"/>
  <c r="M349" i="12"/>
  <c r="M348" i="12" s="1"/>
  <c r="M329" i="12"/>
  <c r="Q321" i="12"/>
  <c r="I321" i="12"/>
  <c r="K289" i="12"/>
  <c r="Q276" i="12"/>
  <c r="I276" i="12"/>
  <c r="Q225" i="12"/>
  <c r="I225" i="12"/>
  <c r="O225" i="12"/>
  <c r="G169" i="12"/>
  <c r="I57" i="1" s="1"/>
  <c r="M173" i="12"/>
  <c r="M169" i="12" s="1"/>
  <c r="Q164" i="12"/>
  <c r="I164" i="12"/>
  <c r="M101" i="12"/>
  <c r="I77" i="12"/>
  <c r="G56" i="12"/>
  <c r="I51" i="1" s="1"/>
  <c r="Q18" i="12"/>
  <c r="I18" i="12"/>
  <c r="Q8" i="12"/>
  <c r="G8" i="12"/>
  <c r="M9" i="12"/>
  <c r="M8" i="12" s="1"/>
  <c r="M650" i="12"/>
  <c r="M649" i="12" s="1"/>
  <c r="O537" i="12"/>
  <c r="G537" i="12"/>
  <c r="I68" i="1" s="1"/>
  <c r="G459" i="12"/>
  <c r="I67" i="1" s="1"/>
  <c r="O348" i="12"/>
  <c r="V289" i="12"/>
  <c r="K225" i="12"/>
  <c r="O169" i="12"/>
  <c r="O164" i="12"/>
  <c r="G164" i="12"/>
  <c r="I56" i="1" s="1"/>
  <c r="V101" i="12"/>
  <c r="K101" i="12"/>
  <c r="Q77" i="12"/>
  <c r="G77" i="12"/>
  <c r="I52" i="1" s="1"/>
  <c r="M78" i="12"/>
  <c r="M77" i="12" s="1"/>
  <c r="M56" i="12"/>
  <c r="O18" i="12"/>
  <c r="G18" i="12"/>
  <c r="I50" i="1" s="1"/>
  <c r="G289" i="12"/>
  <c r="I62" i="1" s="1"/>
  <c r="G223" i="12"/>
  <c r="I58" i="1" s="1"/>
  <c r="G286" i="12" l="1"/>
  <c r="I61" i="1" s="1"/>
  <c r="G599" i="12"/>
  <c r="I72" i="1" s="1"/>
  <c r="I17" i="1" s="1"/>
  <c r="M600" i="12"/>
  <c r="M599" i="12" s="1"/>
  <c r="AT98" i="20"/>
  <c r="BK131" i="24"/>
  <c r="J131" i="24" s="1"/>
  <c r="J98" i="24" s="1"/>
  <c r="BD94" i="20"/>
  <c r="W33" i="20" s="1"/>
  <c r="I49" i="1"/>
  <c r="L46" i="19"/>
  <c r="R147" i="26"/>
  <c r="R146" i="26" s="1"/>
  <c r="R122" i="26" s="1"/>
  <c r="BK123" i="26"/>
  <c r="J123" i="26" s="1"/>
  <c r="J97" i="26" s="1"/>
  <c r="P120" i="21"/>
  <c r="P119" i="21" s="1"/>
  <c r="AU95" i="20" s="1"/>
  <c r="AU94" i="20" s="1"/>
  <c r="BK152" i="26"/>
  <c r="BK147" i="26" s="1"/>
  <c r="P152" i="26"/>
  <c r="P147" i="26" s="1"/>
  <c r="P146" i="26" s="1"/>
  <c r="P122" i="26" s="1"/>
  <c r="AU100" i="20" s="1"/>
  <c r="L31" i="19"/>
  <c r="T152" i="26"/>
  <c r="T147" i="26" s="1"/>
  <c r="T146" i="26" s="1"/>
  <c r="T122" i="26" s="1"/>
  <c r="BB94" i="20"/>
  <c r="AX94" i="20" s="1"/>
  <c r="AT95" i="20"/>
  <c r="R124" i="22"/>
  <c r="F42" i="1"/>
  <c r="BC94" i="20"/>
  <c r="W32" i="20" s="1"/>
  <c r="T125" i="22"/>
  <c r="T124" i="22" s="1"/>
  <c r="T127" i="23"/>
  <c r="R127" i="23"/>
  <c r="J127" i="23"/>
  <c r="BE127" i="23" s="1"/>
  <c r="BK127" i="23"/>
  <c r="P127" i="23"/>
  <c r="BA94" i="20"/>
  <c r="P125" i="22"/>
  <c r="P124" i="22" s="1"/>
  <c r="AU96" i="20" s="1"/>
  <c r="T121" i="25"/>
  <c r="AT99" i="20"/>
  <c r="T136" i="23"/>
  <c r="R136" i="23"/>
  <c r="J136" i="23"/>
  <c r="BE136" i="23" s="1"/>
  <c r="BK136" i="23"/>
  <c r="P136" i="23"/>
  <c r="J125" i="27"/>
  <c r="J98" i="27" s="1"/>
  <c r="J33" i="22"/>
  <c r="AV96" i="20" s="1"/>
  <c r="AT96" i="20" s="1"/>
  <c r="F33" i="22"/>
  <c r="AZ96" i="20" s="1"/>
  <c r="J33" i="26"/>
  <c r="AV100" i="20" s="1"/>
  <c r="AT100" i="20" s="1"/>
  <c r="BK119" i="21"/>
  <c r="J119" i="21" s="1"/>
  <c r="J120" i="21"/>
  <c r="J97" i="21" s="1"/>
  <c r="J126" i="22"/>
  <c r="J98" i="22" s="1"/>
  <c r="BK125" i="22"/>
  <c r="BK121" i="25"/>
  <c r="J121" i="25" s="1"/>
  <c r="J122" i="25"/>
  <c r="J97" i="25" s="1"/>
  <c r="J132" i="23"/>
  <c r="BE132" i="23" s="1"/>
  <c r="T132" i="23"/>
  <c r="R132" i="23"/>
  <c r="P132" i="23"/>
  <c r="BK132" i="23"/>
  <c r="T192" i="27"/>
  <c r="T185" i="27" s="1"/>
  <c r="T124" i="27" s="1"/>
  <c r="T123" i="27" s="1"/>
  <c r="BK192" i="27"/>
  <c r="BK185" i="27" s="1"/>
  <c r="J192" i="27"/>
  <c r="BE192" i="27" s="1"/>
  <c r="F33" i="27" s="1"/>
  <c r="AZ101" i="20" s="1"/>
  <c r="P192" i="27"/>
  <c r="P185" i="27" s="1"/>
  <c r="P124" i="27" s="1"/>
  <c r="P123" i="27" s="1"/>
  <c r="AU101" i="20" s="1"/>
  <c r="R192" i="27"/>
  <c r="R185" i="27" s="1"/>
  <c r="R124" i="27" s="1"/>
  <c r="R123" i="27" s="1"/>
  <c r="J72" i="15"/>
  <c r="J36" i="15"/>
  <c r="E19" i="15" l="1"/>
  <c r="F603" i="12"/>
  <c r="G603" i="12" s="1"/>
  <c r="J14" i="19"/>
  <c r="F606" i="12"/>
  <c r="G606" i="12" s="1"/>
  <c r="BK122" i="23"/>
  <c r="BK121" i="23" s="1"/>
  <c r="BK123" i="24"/>
  <c r="J123" i="24" s="1"/>
  <c r="W31" i="20"/>
  <c r="AY94" i="20"/>
  <c r="R122" i="23"/>
  <c r="R121" i="23" s="1"/>
  <c r="R120" i="23" s="1"/>
  <c r="P122" i="23"/>
  <c r="P121" i="23" s="1"/>
  <c r="P120" i="23" s="1"/>
  <c r="AU97" i="20" s="1"/>
  <c r="I16" i="1"/>
  <c r="G23" i="1"/>
  <c r="A23" i="1" s="1"/>
  <c r="G24" i="1" s="1"/>
  <c r="J147" i="26"/>
  <c r="J102" i="26" s="1"/>
  <c r="BK146" i="26"/>
  <c r="J146" i="26" s="1"/>
  <c r="J101" i="26" s="1"/>
  <c r="J185" i="27"/>
  <c r="J100" i="27" s="1"/>
  <c r="BK124" i="27"/>
  <c r="J122" i="23"/>
  <c r="J98" i="23" s="1"/>
  <c r="J96" i="21"/>
  <c r="J30" i="21"/>
  <c r="AW94" i="20"/>
  <c r="AK30" i="20" s="1"/>
  <c r="W30" i="20"/>
  <c r="F33" i="23"/>
  <c r="AZ97" i="20" s="1"/>
  <c r="AZ94" i="20" s="1"/>
  <c r="J33" i="23"/>
  <c r="AV97" i="20" s="1"/>
  <c r="AT97" i="20" s="1"/>
  <c r="J96" i="25"/>
  <c r="J30" i="25"/>
  <c r="J125" i="22"/>
  <c r="J97" i="22" s="1"/>
  <c r="BK124" i="22"/>
  <c r="J124" i="22" s="1"/>
  <c r="J96" i="24"/>
  <c r="J30" i="24"/>
  <c r="T122" i="23"/>
  <c r="T121" i="23" s="1"/>
  <c r="T120" i="23" s="1"/>
  <c r="J33" i="27"/>
  <c r="AV101" i="20" s="1"/>
  <c r="AT101" i="20" s="1"/>
  <c r="M603" i="12" l="1"/>
  <c r="M602" i="12" s="1"/>
  <c r="G602" i="12"/>
  <c r="I73" i="1" s="1"/>
  <c r="G605" i="12"/>
  <c r="M606" i="12"/>
  <c r="M605" i="12" s="1"/>
  <c r="AF653" i="12"/>
  <c r="A24" i="1"/>
  <c r="BK122" i="26"/>
  <c r="J122" i="26" s="1"/>
  <c r="J39" i="24"/>
  <c r="AG98" i="20"/>
  <c r="AN98" i="20" s="1"/>
  <c r="J39" i="25"/>
  <c r="AG99" i="20"/>
  <c r="AN99" i="20" s="1"/>
  <c r="J121" i="23"/>
  <c r="J97" i="23" s="1"/>
  <c r="BK120" i="23"/>
  <c r="J120" i="23" s="1"/>
  <c r="AV94" i="20"/>
  <c r="W29" i="20"/>
  <c r="J96" i="22"/>
  <c r="J30" i="22"/>
  <c r="J39" i="21"/>
  <c r="AG95" i="20"/>
  <c r="BK123" i="27"/>
  <c r="J123" i="27" s="1"/>
  <c r="J124" i="27"/>
  <c r="J97" i="27" s="1"/>
  <c r="I74" i="1" l="1"/>
  <c r="G653" i="12"/>
  <c r="G40" i="1"/>
  <c r="H40" i="1" s="1"/>
  <c r="I40" i="1" s="1"/>
  <c r="G39" i="1"/>
  <c r="G41" i="1"/>
  <c r="H41" i="1" s="1"/>
  <c r="I41" i="1" s="1"/>
  <c r="J30" i="26"/>
  <c r="J96" i="26"/>
  <c r="AN95" i="20"/>
  <c r="J30" i="23"/>
  <c r="J96" i="23"/>
  <c r="AG96" i="20"/>
  <c r="AN96" i="20" s="1"/>
  <c r="J39" i="22"/>
  <c r="J96" i="27"/>
  <c r="J30" i="27"/>
  <c r="AT94" i="20"/>
  <c r="AK29" i="20"/>
  <c r="G42" i="1" l="1"/>
  <c r="H39" i="1"/>
  <c r="H42" i="1" s="1"/>
  <c r="I18" i="1"/>
  <c r="I21" i="1" s="1"/>
  <c r="F10" i="28" s="1"/>
  <c r="I78" i="1"/>
  <c r="F12" i="28"/>
  <c r="AG100" i="20"/>
  <c r="AN100" i="20" s="1"/>
  <c r="J39" i="26"/>
  <c r="J39" i="23"/>
  <c r="AG97" i="20"/>
  <c r="J39" i="27"/>
  <c r="AG101" i="20"/>
  <c r="AN101" i="20" s="1"/>
  <c r="I39" i="1" l="1"/>
  <c r="I42" i="1" s="1"/>
  <c r="J39" i="1" s="1"/>
  <c r="J42" i="1" s="1"/>
  <c r="F15" i="28"/>
  <c r="J63" i="1"/>
  <c r="J72" i="1"/>
  <c r="J71" i="1"/>
  <c r="J61" i="1"/>
  <c r="J62" i="1"/>
  <c r="J51" i="1"/>
  <c r="J60" i="1"/>
  <c r="J50" i="1"/>
  <c r="J58" i="1"/>
  <c r="J52" i="1"/>
  <c r="J77" i="1"/>
  <c r="J66" i="1"/>
  <c r="J74" i="1"/>
  <c r="J68" i="1"/>
  <c r="J73" i="1"/>
  <c r="J75" i="1"/>
  <c r="J70" i="1"/>
  <c r="J76" i="1"/>
  <c r="J57" i="1"/>
  <c r="J69" i="1"/>
  <c r="J67" i="1"/>
  <c r="J49" i="1"/>
  <c r="J53" i="1"/>
  <c r="J59" i="1"/>
  <c r="J54" i="1"/>
  <c r="J56" i="1"/>
  <c r="J55" i="1"/>
  <c r="J64" i="1"/>
  <c r="J65" i="1"/>
  <c r="G25" i="1"/>
  <c r="G28" i="1"/>
  <c r="H12" i="28"/>
  <c r="AN97" i="20"/>
  <c r="AG94" i="20"/>
  <c r="AK26" i="20" s="1"/>
  <c r="J40" i="1" l="1"/>
  <c r="J41" i="1"/>
  <c r="A25" i="1"/>
  <c r="J78" i="1"/>
  <c r="AK35" i="20"/>
  <c r="AN94" i="20"/>
  <c r="G26" i="1" l="1"/>
  <c r="A27" i="1" s="1"/>
  <c r="A26" i="1"/>
  <c r="A29" i="1" l="1"/>
  <c r="G29" i="1"/>
  <c r="G27" i="1" l="1"/>
  <c r="H10" i="28"/>
  <c r="H15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0B599C56-1F17-4F3B-9CF6-F80D2660BD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B730F9-10DE-413E-A946-EDEA4537CF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<sst xmlns="http://schemas.openxmlformats.org/spreadsheetml/2006/main" count="9706" uniqueCount="2219">
  <si>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</si>
  <si>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</si>
  <si>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</si>
  <si>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</si>
  <si>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</si>
  <si>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</si>
  <si>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</si>
  <si>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</si>
  <si>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</si>
  <si>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</si>
  <si>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</si>
  <si>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</si>
  <si>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</si>
  <si>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</si>
  <si>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</si>
  <si>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</si>
  <si>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</si>
  <si>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</si>
  <si>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</si>
  <si>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</si>
  <si>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</si>
  <si>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</si>
  <si>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</si>
  <si>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</si>
  <si>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</si>
  <si>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</si>
  <si>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</si>
  <si>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</si>
  <si>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</si>
  <si>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</si>
  <si>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</si>
  <si>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</si>
  <si>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</si>
  <si>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</si>
  <si>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</si>
  <si>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</si>
  <si>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</si>
  <si>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</si>
  <si>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</si>
  <si>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</si>
  <si>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</si>
  <si>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</si>
  <si>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Změna využití komunitního centra na ZŠ Baštýřská 67/2, Praha 9</t>
  </si>
  <si>
    <t>Objekt:</t>
  </si>
  <si>
    <t>Rozpočet:</t>
  </si>
  <si>
    <t>RProj2318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</si>
  <si>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</si>
  <si>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</si>
  <si>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</si>
  <si>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</si>
  <si>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</si>
  <si>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</si>
  <si>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R-Projekt 07 Praha s.r.o.</t>
  </si>
  <si>
    <t>Ke Strašnické 1795/8</t>
  </si>
  <si>
    <t>Praha-Strašnice</t>
  </si>
  <si>
    <t>10000</t>
  </si>
  <si>
    <t>03520358</t>
  </si>
  <si>
    <t>CZ03520358</t>
  </si>
  <si>
    <t xml:space="preserve">bude určen výběrovým řízením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</si>
  <si>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</si>
  <si>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</si>
  <si>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</si>
  <si>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</si>
  <si>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</si>
  <si>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</si>
  <si>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</si>
  <si>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</si>
  <si>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</si>
  <si>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</si>
  <si>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</si>
  <si>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</si>
  <si>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</si>
  <si>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</si>
  <si>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</si>
  <si>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</si>
  <si>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</si>
  <si>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</si>
  <si>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</si>
  <si>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</si>
  <si>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</si>
  <si>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</si>
  <si>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</si>
  <si>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</si>
  <si>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</si>
  <si>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</si>
  <si>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</si>
  <si>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</si>
  <si>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</si>
  <si>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</si>
  <si>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</si>
  <si>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</si>
  <si>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</si>
  <si>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</si>
  <si>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</si>
  <si>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</si>
  <si>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</si>
  <si>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</si>
  <si>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</si>
  <si>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</si>
  <si>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</si>
  <si>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</si>
  <si>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</si>
  <si>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</si>
  <si>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</si>
  <si>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</si>
  <si>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</si>
  <si>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</si>
  <si>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</si>
  <si>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</si>
  <si>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</si>
  <si>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</si>
  <si>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</si>
  <si>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</si>
  <si>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</si>
  <si>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</si>
  <si>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</si>
  <si>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</si>
  <si>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</si>
  <si>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</si>
  <si>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</si>
  <si>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</si>
  <si>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</si>
  <si>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</si>
  <si>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</si>
  <si>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</si>
  <si>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</si>
  <si>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</si>
  <si>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</si>
  <si>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</si>
  <si>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</si>
  <si>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</si>
  <si>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</si>
  <si>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</si>
  <si>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</si>
  <si>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</si>
  <si>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</si>
  <si>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</si>
  <si>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</si>
  <si>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</si>
  <si>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</si>
  <si>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</si>
  <si>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</si>
  <si>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</si>
  <si>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</si>
  <si>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</si>
  <si>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</si>
  <si>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</si>
  <si>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</si>
  <si>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</si>
  <si>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</si>
  <si>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310236241R00</t>
  </si>
  <si>
    <t>Zazdívka otvorů pl. 0,09 m2 cihlami, tl. zdi 30 cm</t>
  </si>
  <si>
    <t>kus</t>
  </si>
  <si>
    <t>RTS 23/ I</t>
  </si>
  <si>
    <t>Práce</t>
  </si>
  <si>
    <t>POL1_</t>
  </si>
  <si>
    <t xml:space="preserve">pro VZT : </t>
  </si>
  <si>
    <t>VV</t>
  </si>
  <si>
    <t>1</t>
  </si>
  <si>
    <t>310239211R00</t>
  </si>
  <si>
    <t>Zazdívka otvorů plochy do 4 m2 cihlami na MVC</t>
  </si>
  <si>
    <t>m3</t>
  </si>
  <si>
    <t xml:space="preserve">1NP : </t>
  </si>
  <si>
    <t>1,0*2,3*0,25</t>
  </si>
  <si>
    <t>0,55*2,3*0,25</t>
  </si>
  <si>
    <t xml:space="preserve">2NP : </t>
  </si>
  <si>
    <t>1,0*2,2</t>
  </si>
  <si>
    <t>342261212RS1</t>
  </si>
  <si>
    <t>Příčka sádrokarton. ocel.kce, 2x oplášť. tl.125 mm desky standard tl. 12,5 mm, izol. minerál tl. 4 cm</t>
  </si>
  <si>
    <t>m2</t>
  </si>
  <si>
    <t>5,35*3,5-0,8*1,97</t>
  </si>
  <si>
    <t>342261212RS3</t>
  </si>
  <si>
    <t>Příčka sádrokarton. ocel.kce, 2x oplášť. tl.125 mm desky standard impreg.tl.12,5 mm, minerál tl. 4 cm</t>
  </si>
  <si>
    <t>(1,7+1,625)*3,5-0,7*1,97</t>
  </si>
  <si>
    <t>5,15*3,5-(0,8*2,2+(2,05+1,27)*1,34)</t>
  </si>
  <si>
    <t>3,3*3,5</t>
  </si>
  <si>
    <t>342262112RS1</t>
  </si>
  <si>
    <t>Příčka sádrokart. dvoj. oc. kce, 2x opl. tl.200 mm desky standard tl.12,5 mm, izol. minerál tl.2x6 cm</t>
  </si>
  <si>
    <t>2,5*3,5</t>
  </si>
  <si>
    <t>8,45*5,15-0,9*2,2</t>
  </si>
  <si>
    <t>4,5*2,6-0,8*2,2</t>
  </si>
  <si>
    <t>342262113RS1</t>
  </si>
  <si>
    <t>Příčka sádrokart. dvoj. oc. kce, 2x opl. tl.300 mm desky standard tl.12,5 mm, izol. minerál tl.2x8 cm</t>
  </si>
  <si>
    <t>0,9*3,5</t>
  </si>
  <si>
    <t>342262113RS2</t>
  </si>
  <si>
    <t>Příčka sádrokart. dvoj. oc. kce, 2x opl. tl.300 mm desky protipožární tl. 12,5 mm,minerál tl. 2x8 cm</t>
  </si>
  <si>
    <t xml:space="preserve">3NP : </t>
  </si>
  <si>
    <t>1,0</t>
  </si>
  <si>
    <t>342091012R00</t>
  </si>
  <si>
    <t>Příplatek za otvor 4 m2 v SDK příčce 1x CW,2x opl.</t>
  </si>
  <si>
    <t>2</t>
  </si>
  <si>
    <t>342090122R00</t>
  </si>
  <si>
    <t>Úprava SDK příčky pro zřízení dveří 1kř do 25 kg, profily CW 75, 2x opláštěné</t>
  </si>
  <si>
    <t>4</t>
  </si>
  <si>
    <t>342263513RT2</t>
  </si>
  <si>
    <t>Revizní dvířka do SDK příček, 300x300 mm požární odolnost EI 30 vč.dodávky</t>
  </si>
  <si>
    <t>342266111RA1</t>
  </si>
  <si>
    <t>Obklad stěn sádrokartonem na ocelovou konstrukci desky protipožární tl. 12,5 mm 2x, bez izolace</t>
  </si>
  <si>
    <t>1,5</t>
  </si>
  <si>
    <t>342266111RU7</t>
  </si>
  <si>
    <t>Obklad stěn sádrokartonem na ocelovou konstrukci desky standard tl. 12,5 mm, bez izolace</t>
  </si>
  <si>
    <t>34,0</t>
  </si>
  <si>
    <t>342264513RT2</t>
  </si>
  <si>
    <t>Revizní dvířka do SDK podhledu, 300x300 mm požární odolnost EI 30 vč.dodávky</t>
  </si>
  <si>
    <t>5</t>
  </si>
  <si>
    <t>342264051RT1</t>
  </si>
  <si>
    <t>Podhled sádrokartonový na zavěšenou ocel. konstr. desky standard tl. 12,5 mm, bez izolace</t>
  </si>
  <si>
    <t xml:space="preserve">Dle výkresu podhledů : </t>
  </si>
  <si>
    <t>(22,5+11,0+11,0+24,0+14,5)</t>
  </si>
  <si>
    <t>342264051RT3</t>
  </si>
  <si>
    <t>Podhled sádrokartonový na zavěšenou ocel. konstr. desky standard impreg. tl. 12,5 mm, bez izolace</t>
  </si>
  <si>
    <t>28,0</t>
  </si>
  <si>
    <t>416026226R00</t>
  </si>
  <si>
    <t>Podhled SDK,ocel.dvouúrov.kříž.rošt, 2x RF 15 mm</t>
  </si>
  <si>
    <t>29,0+34,0+5,0</t>
  </si>
  <si>
    <t>447112222RZ1</t>
  </si>
  <si>
    <t>Podkroví SDK,konstr.HUT, izolace, 2x RF tl.12,5 mm bez dodávky a montáže izolace</t>
  </si>
  <si>
    <t xml:space="preserve">kolem střešního okna : </t>
  </si>
  <si>
    <t>2*(5,0-0,95*1,6)</t>
  </si>
  <si>
    <t>612421637R00</t>
  </si>
  <si>
    <t>Omítka vnitřní zdiva, MVC, štuková</t>
  </si>
  <si>
    <t>1,0*2,3*2</t>
  </si>
  <si>
    <t>1,0*2,2*2</t>
  </si>
  <si>
    <t>622 00</t>
  </si>
  <si>
    <t>Oprava fasády kolem sání VZT 0,3 m2</t>
  </si>
  <si>
    <t>Vlastní</t>
  </si>
  <si>
    <t>Indiv</t>
  </si>
  <si>
    <t>632415104RT2</t>
  </si>
  <si>
    <t>Potěr samonivelační ručně tl. 4 mm vyrovnávací</t>
  </si>
  <si>
    <t xml:space="preserve">pod dlažbu : </t>
  </si>
  <si>
    <t>32,5+58,0+88,5+27,0+28,5</t>
  </si>
  <si>
    <t>24,0+60,0</t>
  </si>
  <si>
    <t>14,5</t>
  </si>
  <si>
    <t>632415106RT2</t>
  </si>
  <si>
    <t>Potěr samonivelační ručně tl. 6 mm vyrovnávací</t>
  </si>
  <si>
    <t xml:space="preserve">pod vinyl : </t>
  </si>
  <si>
    <t>68,5+58,5</t>
  </si>
  <si>
    <t>102,5+61,0</t>
  </si>
  <si>
    <t>35,5</t>
  </si>
  <si>
    <t>642944121R00</t>
  </si>
  <si>
    <t>Osazení ocelových zárubní dodatečně do 2,5 m2</t>
  </si>
  <si>
    <t xml:space="preserve">D 4 : </t>
  </si>
  <si>
    <t xml:space="preserve">D 10 : </t>
  </si>
  <si>
    <t>642942213R00</t>
  </si>
  <si>
    <t>Osazení zárubně do sádrokarton. příčky tl. 125 mm</t>
  </si>
  <si>
    <t xml:space="preserve">D 1 : </t>
  </si>
  <si>
    <t xml:space="preserve">D 2 : </t>
  </si>
  <si>
    <t xml:space="preserve">D 3 : </t>
  </si>
  <si>
    <t>642942214R00</t>
  </si>
  <si>
    <t>Osazení zárubně do sádrokarton. příčky tl. 200 mm</t>
  </si>
  <si>
    <t xml:space="preserve">D 5 : </t>
  </si>
  <si>
    <t xml:space="preserve">D 7 : </t>
  </si>
  <si>
    <t>642945121R00</t>
  </si>
  <si>
    <t>Osazení zárubní ocel. požár.1křídl., zazděním</t>
  </si>
  <si>
    <t xml:space="preserve">Di-3-2 : </t>
  </si>
  <si>
    <t xml:space="preserve">D 8 : </t>
  </si>
  <si>
    <t xml:space="preserve">D 9 : </t>
  </si>
  <si>
    <t>642952110RT4</t>
  </si>
  <si>
    <t>Osazení zárubní dveřních dřevěných, pl. do 2,5 m2 včetně dodávky zárubně 220 x 80/7 - 19 buk</t>
  </si>
  <si>
    <t xml:space="preserve">Di-3-1 : </t>
  </si>
  <si>
    <t>P 1</t>
  </si>
  <si>
    <t>D+M Protipožární revizní dvířka - průlez protipožární odolnost EW30 DP3 700x1200 mm</t>
  </si>
  <si>
    <t>55330460R</t>
  </si>
  <si>
    <t>Zárubeň ocelová rozměr 700 x 1970 x 125 L,P mm</t>
  </si>
  <si>
    <t>SPCM</t>
  </si>
  <si>
    <t>Specifikace</t>
  </si>
  <si>
    <t>POL3_</t>
  </si>
  <si>
    <t>55330462R</t>
  </si>
  <si>
    <t>Zárubeň ocelová rozměr 800 x 2200 x 125 L mm</t>
  </si>
  <si>
    <t>55330463R</t>
  </si>
  <si>
    <t>Zárubeň ocelová rozměr 800 x 1970 x 125 P mm</t>
  </si>
  <si>
    <t>553307420R</t>
  </si>
  <si>
    <t>Zárubeň ocelová rozměr 800 x 2200 x 150 L mm</t>
  </si>
  <si>
    <t>553307431R</t>
  </si>
  <si>
    <t>Zárubeň ocelová rozměr 900 x 1970 x 150 P mm</t>
  </si>
  <si>
    <t>553310043R</t>
  </si>
  <si>
    <t>Zárubeň ocelová 150 rozměr 900 x 2200 mm L, P</t>
  </si>
  <si>
    <t>553310062R</t>
  </si>
  <si>
    <t>Zárubeň ocelová 200 rozměr 800 x 2200 mm L, P</t>
  </si>
  <si>
    <t>553310063R</t>
  </si>
  <si>
    <t>Zárubeň ocelová 200 rozměr 900 x 2200 mm L, P</t>
  </si>
  <si>
    <t>941955001R00</t>
  </si>
  <si>
    <t>Lešení lehké pomocné, výška podlahy do 1,2 m</t>
  </si>
  <si>
    <t>22,5+30,5+11,0+26,0+11,0+35,0+24,0+28,0+43,5+14,5</t>
  </si>
  <si>
    <t>29,0+5,0+34,0</t>
  </si>
  <si>
    <t>952901111R00</t>
  </si>
  <si>
    <t>Vyčištění budov o výšce podlaží do 4 m</t>
  </si>
  <si>
    <t>373,9+261,2+92,0</t>
  </si>
  <si>
    <t>953941312R00</t>
  </si>
  <si>
    <t>Osazení požárního hasicího přístroje na stěnu</t>
  </si>
  <si>
    <t>44984124R</t>
  </si>
  <si>
    <t>Přístroj hasicí práškový s hasicí schopností 21 A</t>
  </si>
  <si>
    <t>962031125R00</t>
  </si>
  <si>
    <t>Bourání příček z cihel pálených děrovan. tl.140 mm</t>
  </si>
  <si>
    <t xml:space="preserve">bourání příčky mezi 1.17 a 1.18 : </t>
  </si>
  <si>
    <t>5,4*3,5</t>
  </si>
  <si>
    <t>962036125R00</t>
  </si>
  <si>
    <t>Demontáž SDK příčky, 2x kov.kce., 2x opláštěné 12,5 mm</t>
  </si>
  <si>
    <t>(1,7+1,0)*3,5</t>
  </si>
  <si>
    <t>5,1*3,5-0,9*2,2</t>
  </si>
  <si>
    <t>0,75*2,6</t>
  </si>
  <si>
    <t>0,5</t>
  </si>
  <si>
    <t>962036412R00</t>
  </si>
  <si>
    <t>Demontáž SDK předstěny, 1x kov.kce, 2x oplášť.12,5 mm</t>
  </si>
  <si>
    <t>2,7</t>
  </si>
  <si>
    <t>963016313R00</t>
  </si>
  <si>
    <t>Demontáž podkroví SDK, kovová kce., 2xoplášť.12,5 mm</t>
  </si>
  <si>
    <t>29,0+34,0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</si>
  <si>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</si>
  <si>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</si>
  <si>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</si>
  <si>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</si>
  <si>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0,9*2,2</t>
  </si>
  <si>
    <t>970051100R00</t>
  </si>
  <si>
    <t>Vrtání jádrové do ŽB do D 100 mm</t>
  </si>
  <si>
    <t>m</t>
  </si>
  <si>
    <t>0,25</t>
  </si>
  <si>
    <t>971033341R00</t>
  </si>
  <si>
    <t>Vybourání otv. zeď cihel. pl.0,09 m2, tl.30cm, MVC</t>
  </si>
  <si>
    <t>971033441R00</t>
  </si>
  <si>
    <t>Vybourání otv. zeď cihel. pl.0,25 m2, tl.30cm, MVC</t>
  </si>
  <si>
    <t>10</t>
  </si>
  <si>
    <t>971033541R00</t>
  </si>
  <si>
    <t>Vybourání otv. zeď cihel. pl.1 m2, tl.30 cm, MVC</t>
  </si>
  <si>
    <t>0,15*2,25*0,25</t>
  </si>
  <si>
    <t>0,8*0,3</t>
  </si>
  <si>
    <t>971033641R00</t>
  </si>
  <si>
    <t>Vybourání otv. zeď cihel. pl.4 m2, tl.30 cm, MVC</t>
  </si>
  <si>
    <t>0,55*2,25*0,25</t>
  </si>
  <si>
    <t>971081321R00</t>
  </si>
  <si>
    <t>Vybourání otvorů příčky deskové 0,09 m2, tl. 10cm</t>
  </si>
  <si>
    <t>971081421R00</t>
  </si>
  <si>
    <t>Vybourání otvorů příčky deskové 0,25 m2, tl. 10cm</t>
  </si>
  <si>
    <t>12</t>
  </si>
  <si>
    <t>8</t>
  </si>
  <si>
    <t>974031153R00</t>
  </si>
  <si>
    <t>Vysekání rýh ve zdi cihelné 10 x 10 cm</t>
  </si>
  <si>
    <t>10,0</t>
  </si>
  <si>
    <t>999281148R00</t>
  </si>
  <si>
    <t>Přesun hmot pro opravy a údržbu do v. 12 m,nošením</t>
  </si>
  <si>
    <t>t</t>
  </si>
  <si>
    <t>Přesun hmot</t>
  </si>
  <si>
    <t>POL7_</t>
  </si>
  <si>
    <t>713111121R00</t>
  </si>
  <si>
    <t>Montáž tepelné izolace stropů rovných spodem, drátem</t>
  </si>
  <si>
    <t>713111125R00</t>
  </si>
  <si>
    <t>Montáž tepelné izolace stropů rovných spodem, lepením</t>
  </si>
  <si>
    <t>19,4+24,5</t>
  </si>
  <si>
    <t>713111130RT1</t>
  </si>
  <si>
    <t>Montáž tepelné izolace krovů spodem, vložená mezi krokve 1 vrstva - materiál ve specifikaci</t>
  </si>
  <si>
    <t>713111130RT2</t>
  </si>
  <si>
    <t>Montáž tepelné izolace krovů spodem, vložená mezi krokve 2 vrstvy - materiál ve specifikaci</t>
  </si>
  <si>
    <t>713111211R00</t>
  </si>
  <si>
    <t>Montáž parozábrany, krovů spodem s přelepením spojů</t>
  </si>
  <si>
    <t>713101111R00</t>
  </si>
  <si>
    <t>Odstranění tepelné izolace stropů a podhledů, volně uložené, z desek EPS, tl. do 100 mm</t>
  </si>
  <si>
    <t>2*5,0</t>
  </si>
  <si>
    <t>713101122R00</t>
  </si>
  <si>
    <t>Odstranění tepelné izolace stropů a podhledů, volně uložené, z desek minerálních, tl. 100 - 200 mm</t>
  </si>
  <si>
    <t>2*2*5,0</t>
  </si>
  <si>
    <t>713103222R00</t>
  </si>
  <si>
    <t>Odstranění tepelné izolace stěn, kotvené, z desek minerálních, tl. 100 - 200 mm</t>
  </si>
  <si>
    <t>713131131R00</t>
  </si>
  <si>
    <t>Montáž tepelné izolace stěn lepením</t>
  </si>
  <si>
    <t xml:space="preserve">dle výkresu akustický obklad stěn : </t>
  </si>
  <si>
    <t>10*1,2*0,6+8*1,2*0,6+12*1,2*0,6+10*1,2*0,6+10*1,2*0,6</t>
  </si>
  <si>
    <t>713 00</t>
  </si>
  <si>
    <t>Demontáž parozábrany vč.ekologické likvidace</t>
  </si>
  <si>
    <t xml:space="preserve">m2    </t>
  </si>
  <si>
    <t>28376545R</t>
  </si>
  <si>
    <t>Deska izolační PIR - Al fólie tl. 40 x 625 x 1250 mm</t>
  </si>
  <si>
    <t>2*(5,0-0,95*1,6)*1,1</t>
  </si>
  <si>
    <t>63140540R</t>
  </si>
  <si>
    <t>Deska izolační minerální tl. 40 mm</t>
  </si>
  <si>
    <t>(22,5+11,0+11,0+24,0+14,5)*1,1</t>
  </si>
  <si>
    <t>63151406R</t>
  </si>
  <si>
    <t>Deska z minerální plsti tl. 100 mm</t>
  </si>
  <si>
    <t>63151413.AR</t>
  </si>
  <si>
    <t>Deska z minerální plsti tl. 180 mm</t>
  </si>
  <si>
    <t>63173002R</t>
  </si>
  <si>
    <t>Kazeta - skelná vlna -  1200 x 600 x 40 mm Dle výkresu podhledů</t>
  </si>
  <si>
    <t>(19,4+24,5)*1,1</t>
  </si>
  <si>
    <t>(10*1,2*0,6+8*1,2*0,6+12*1,2*0,6+10*1,2*0,6+10*1,2*0,6)*1,1</t>
  </si>
  <si>
    <t>998713202R00</t>
  </si>
  <si>
    <t>Přesun hmot pro izolace tepelné, výšky do 12 m</t>
  </si>
  <si>
    <t>721 00T00</t>
  </si>
  <si>
    <t>Provedení ZTI Kanalizace viz samostatná část PD</t>
  </si>
  <si>
    <t>kpl</t>
  </si>
  <si>
    <t>POL1_7</t>
  </si>
  <si>
    <t>721 02T00</t>
  </si>
  <si>
    <t>Provedení ZTI Kanalizace opravy viz samostatná část PD</t>
  </si>
  <si>
    <t>722 00T00</t>
  </si>
  <si>
    <t>Provedení ZTI Vodovod viz samostatná část PD</t>
  </si>
  <si>
    <t>722 02T00</t>
  </si>
  <si>
    <t>Provedení ZTI Vodovod opravy viz samostatná část PD</t>
  </si>
  <si>
    <t>kompl</t>
  </si>
  <si>
    <t>724 00T00</t>
  </si>
  <si>
    <t xml:space="preserve">Provedení ZTI Strojní vybavení viz samostatná část PD	</t>
  </si>
  <si>
    <t>725 00T00</t>
  </si>
  <si>
    <t>Provedení ZTI Zařizovací předměty viz samostatná část PD</t>
  </si>
  <si>
    <t>728 00T00</t>
  </si>
  <si>
    <t>Provedení ZTI Izolace tepelné pro ZTI viz samostatná část PD</t>
  </si>
  <si>
    <t>728 01T00</t>
  </si>
  <si>
    <t>Provedení ZTI Ostatní - požární ucpávky viz samostatná část PD</t>
  </si>
  <si>
    <t>P 720T00</t>
  </si>
  <si>
    <t>Stavební přípomoci</t>
  </si>
  <si>
    <t>730 00T00</t>
  </si>
  <si>
    <t>Provedení ÚT viz samostatná část PD</t>
  </si>
  <si>
    <t>P 730T00</t>
  </si>
  <si>
    <t>762088113R00</t>
  </si>
  <si>
    <t>Zakrývání provizorní plachtou 12x15m,vč.odstranění</t>
  </si>
  <si>
    <t xml:space="preserve">střecha : </t>
  </si>
  <si>
    <t>762341220R00</t>
  </si>
  <si>
    <t>Montáž bedn.střech rovn. z aglomer.desek šroubováním</t>
  </si>
  <si>
    <t>762342202RT4</t>
  </si>
  <si>
    <t>Montáž laťování střech, vzdálenost latí do 22 cm včetně dodávky řeziva, latě 4/6 cm</t>
  </si>
  <si>
    <t>762342206RT4</t>
  </si>
  <si>
    <t>Montáž kontralatí na vruty, s těsnicí páskou včetně dodávky latí 4/6 cm</t>
  </si>
  <si>
    <t>762343101R00</t>
  </si>
  <si>
    <t>Montáž roštu pro tepelnou izolaci</t>
  </si>
  <si>
    <t>762341811R00</t>
  </si>
  <si>
    <t>Demontáž bednění střech rovných z prken hrubých</t>
  </si>
  <si>
    <t>762342811R00</t>
  </si>
  <si>
    <t>Demontáž laťování střech, rozteč latí do 22 cm</t>
  </si>
  <si>
    <t>762342814R00</t>
  </si>
  <si>
    <t>Demontáž dřevěných kontralatí</t>
  </si>
  <si>
    <t>762395000R00</t>
  </si>
  <si>
    <t>Spojovací a ochranné prostředky pro střechy</t>
  </si>
  <si>
    <t>6,96*(0,018+0,012+0,00264)</t>
  </si>
  <si>
    <t>60510001R</t>
  </si>
  <si>
    <t>Lať střešní SM 40 x 50 mm, 3 - 5 m</t>
  </si>
  <si>
    <t>2*(5,0-0,95*1,6)*2*1,1</t>
  </si>
  <si>
    <t>60726121R</t>
  </si>
  <si>
    <t>Deska dřevoštěpková OSB 3 broušená 4PD,tl. 18 mm</t>
  </si>
  <si>
    <t>998762202R00</t>
  </si>
  <si>
    <t>Přesun hmot pro tesařské konstrukce, výšky do 12 m</t>
  </si>
  <si>
    <t>K 1</t>
  </si>
  <si>
    <t>Lemování střešního okna Al rš 350  Dle tabulky klempířských výrobků</t>
  </si>
  <si>
    <t>K 2</t>
  </si>
  <si>
    <t>Lemování VZT prostupu Pz plech lakovaný Dle tabulky klempířských výrobků</t>
  </si>
  <si>
    <t>K 3</t>
  </si>
  <si>
    <t>Lemování prostupu pro vedení chladiva Pz plech lakovaný Dle tabulky klempířských výrobků</t>
  </si>
  <si>
    <t>K 4</t>
  </si>
  <si>
    <t>Systémový prostup pro kabely PVC D 1540 Dle tabulky klempířských výrobků</t>
  </si>
  <si>
    <t>K 5</t>
  </si>
  <si>
    <t>Mřížka ze závětrných Z lamel Pz lakovaný 500x1000 Dle tabulky klempířských výrobků</t>
  </si>
  <si>
    <t>K 6</t>
  </si>
  <si>
    <t>Mřížka ze závětrných Z lamel Pz lakovaný 1000x500 Dle tabulky klempířských výrobků</t>
  </si>
  <si>
    <t>998764202R00</t>
  </si>
  <si>
    <t>Přesun hmot pro klempířské konstr., výšky do 12 m</t>
  </si>
  <si>
    <t>765321813R00</t>
  </si>
  <si>
    <t>Demontáž vláknocem.čtverců na laťování, do suti</t>
  </si>
  <si>
    <t>765322211R00</t>
  </si>
  <si>
    <t>Krytina vláknocement., jednoduchá, na latě</t>
  </si>
  <si>
    <t>765421811R00</t>
  </si>
  <si>
    <t>Demontáž oblož. stěn AZC čtverce, na latě, do suti</t>
  </si>
  <si>
    <t>765799301R00</t>
  </si>
  <si>
    <t xml:space="preserve">Demontáž podstřešní fólie </t>
  </si>
  <si>
    <t>765901001R00</t>
  </si>
  <si>
    <t>Montáž podstřešní fólie</t>
  </si>
  <si>
    <t>765 00</t>
  </si>
  <si>
    <t>Provedení prostupu střechou pro VZT vč. začištění /0,8 m2/</t>
  </si>
  <si>
    <t>28329021R</t>
  </si>
  <si>
    <t xml:space="preserve">Fólie hydroizolační difuzní </t>
  </si>
  <si>
    <t>998765202R00</t>
  </si>
  <si>
    <t>Přesun hmot pro krytiny tvrdé, výšky do 12 m</t>
  </si>
  <si>
    <t>766661112R00</t>
  </si>
  <si>
    <t>Montáž dveří do zárubně,otevíravých 1kř.do 0,8 m</t>
  </si>
  <si>
    <t xml:space="preserve">70/220 : </t>
  </si>
  <si>
    <t xml:space="preserve">D2 : </t>
  </si>
  <si>
    <t xml:space="preserve">80/220 : </t>
  </si>
  <si>
    <t xml:space="preserve">D1 : </t>
  </si>
  <si>
    <t xml:space="preserve">D7 : </t>
  </si>
  <si>
    <t xml:space="preserve">80/197 : </t>
  </si>
  <si>
    <t xml:space="preserve">D3 : </t>
  </si>
  <si>
    <t>766661122R00</t>
  </si>
  <si>
    <t>Montáž dveří do zárubně,otevíravých 1kř.nad 0,8 m</t>
  </si>
  <si>
    <t xml:space="preserve">90/220 : </t>
  </si>
  <si>
    <t xml:space="preserve">D4 : </t>
  </si>
  <si>
    <t xml:space="preserve">D10 : </t>
  </si>
  <si>
    <t>766661413R00</t>
  </si>
  <si>
    <t>Montáž dveří protipožár.1kř.do 80 cm, bez kukátka</t>
  </si>
  <si>
    <t xml:space="preserve">D8 : </t>
  </si>
  <si>
    <t xml:space="preserve">D9 : </t>
  </si>
  <si>
    <t>766661422R00</t>
  </si>
  <si>
    <t>Montáž dveří protipožárních 1kříd. nad 80 cm</t>
  </si>
  <si>
    <t xml:space="preserve">D5 : </t>
  </si>
  <si>
    <t>766669116R00</t>
  </si>
  <si>
    <t>Dokování samozavírače na dřevěnou zárubeň</t>
  </si>
  <si>
    <t>766669117R00</t>
  </si>
  <si>
    <t>Dokování samozavírače na ocelovou zárubeň</t>
  </si>
  <si>
    <t>766669921R00</t>
  </si>
  <si>
    <t>Montáž zámku</t>
  </si>
  <si>
    <t>766670021R00</t>
  </si>
  <si>
    <t>Montáž kliky a štítku</t>
  </si>
  <si>
    <t>766 00</t>
  </si>
  <si>
    <t>D+M nerezového okopového plechu v. 300 mm Dle tabulky dveří</t>
  </si>
  <si>
    <t>1*2</t>
  </si>
  <si>
    <t>Di-0-1 až Di-2-2</t>
  </si>
  <si>
    <t>Sestava výplně otvoru s jednokřídlými dveřmi-protipožární odolnost EI60 DP1 -C /samozavírač/ 175x220</t>
  </si>
  <si>
    <t>Di-1-4</t>
  </si>
  <si>
    <t>Sestava výplně otvoru s jednokřídlými dveřmi-protipožární odolnost EI60 DP1 -C /samozavírač/ 140x220</t>
  </si>
  <si>
    <t>P1a</t>
  </si>
  <si>
    <t>Protipožární revizní dvířka - průlez EW30 DP3 700/1200 dle tabulky dveří</t>
  </si>
  <si>
    <t>P1b</t>
  </si>
  <si>
    <t>Protipožární revizní dvířka - průlez EW30 DP3 600/700 dle tabulky dveří</t>
  </si>
  <si>
    <t>SO 1</t>
  </si>
  <si>
    <t>D+M střešního okna 950x1600 mm vč.pohonu a ovládání Dle tabulky střešních oken</t>
  </si>
  <si>
    <t>SO 1A</t>
  </si>
  <si>
    <t>Zastiňovací roleta s motorickým pohonem na atypické střešní okno 950x1600 mm Dle tabulky střešních oken</t>
  </si>
  <si>
    <t>54914621R</t>
  </si>
  <si>
    <t>Dveřní kování dle tabulky dveří</t>
  </si>
  <si>
    <t>54917020R</t>
  </si>
  <si>
    <t>Zavírač dveří hydraulický s kluznou lištou dle tabulky dveří</t>
  </si>
  <si>
    <t>54926060R</t>
  </si>
  <si>
    <t>Zámek dveřní dle tabulky dveří</t>
  </si>
  <si>
    <t>61165002R</t>
  </si>
  <si>
    <t>Dveře vnitřní hladké plné 700 x 2200 mm Dle tabulky dveří</t>
  </si>
  <si>
    <t>61165003R</t>
  </si>
  <si>
    <t>Dveře vnitřní hladké plné 80 x 1970 cm Dle tabulky dveří</t>
  </si>
  <si>
    <t>61165004R</t>
  </si>
  <si>
    <t>Dveře vnitřní hladké plné 800 x 2200 mm Dle tabulky dveří</t>
  </si>
  <si>
    <t>61165005R</t>
  </si>
  <si>
    <t>Dveře vnitřní hladké plné 900 x 2200 mm Dle tabulky dveří</t>
  </si>
  <si>
    <t>611653504R</t>
  </si>
  <si>
    <t>Dveře protipožární EW30 900 x 2200 mm Dle tabulky dveří</t>
  </si>
  <si>
    <t>61165642R</t>
  </si>
  <si>
    <t>Dveře protipožární EI30 plné 80 x 220 cm  Dle tabulky dveří</t>
  </si>
  <si>
    <t>61165643R</t>
  </si>
  <si>
    <t>Dveře protipožární EI30 plné 90x220 cm  Dle tabulky dveří</t>
  </si>
  <si>
    <t>998766202R00</t>
  </si>
  <si>
    <t>Přesun hmot pro truhlářské konstr., výšky do 12 m</t>
  </si>
  <si>
    <t>767132211R00</t>
  </si>
  <si>
    <t>Montáž akustických úprav - obkladu</t>
  </si>
  <si>
    <t>30,5+26,0+35,0+43,5</t>
  </si>
  <si>
    <t>767132212R00</t>
  </si>
  <si>
    <t>Montáž akustických úprav - závěsné konstrukce</t>
  </si>
  <si>
    <t>767135821R00</t>
  </si>
  <si>
    <t>Demontáž roštu pro obložení podhledu</t>
  </si>
  <si>
    <t>165,0</t>
  </si>
  <si>
    <t>50,0</t>
  </si>
  <si>
    <t>5,0</t>
  </si>
  <si>
    <t>R 1</t>
  </si>
  <si>
    <t>D+M roleta s Al lamelovým pancířem motoricky poháněná s pohledovým boxem 2,05x1,3 m Dle tabulky rolet - vč.pohonu a ovládání</t>
  </si>
  <si>
    <t>R 2</t>
  </si>
  <si>
    <t>D+M roleta s Al lamelovým pancířem motoricky poháněná s pohledovým boxem 1,27x1,3 m Dle tabulky rolet - vč.pohonu a ovládání</t>
  </si>
  <si>
    <t>767 00</t>
  </si>
  <si>
    <t>Dodávka rastrového podhledu - dle výkresu podhledů</t>
  </si>
  <si>
    <t>998767202R00</t>
  </si>
  <si>
    <t>Přesun hmot pro zámečnické konstr., výšky do 12 m</t>
  </si>
  <si>
    <t>771101210R00</t>
  </si>
  <si>
    <t>Penetrace podkladu pod dlažby Dle výkresu podlah</t>
  </si>
  <si>
    <t xml:space="preserve">formát 30x30 : </t>
  </si>
  <si>
    <t>27,0+28,5</t>
  </si>
  <si>
    <t xml:space="preserve">formát 60x30 : </t>
  </si>
  <si>
    <t>32,5</t>
  </si>
  <si>
    <t xml:space="preserve">formát 60x60 : </t>
  </si>
  <si>
    <t>58,0</t>
  </si>
  <si>
    <t xml:space="preserve">formát 120x60 : </t>
  </si>
  <si>
    <t>88,5</t>
  </si>
  <si>
    <t>24,0</t>
  </si>
  <si>
    <t>60,0</t>
  </si>
  <si>
    <t xml:space="preserve">pod sokl : </t>
  </si>
  <si>
    <t>333,0*0,1</t>
  </si>
  <si>
    <t>771445014R00</t>
  </si>
  <si>
    <t>Obklad soklíků hutných, rovných,tmel,v.do 100 mm vč.úpravy podkladu a spárování specifikace v Souhrnné technické zprávě</t>
  </si>
  <si>
    <t>333,0</t>
  </si>
  <si>
    <t>771479001R00</t>
  </si>
  <si>
    <t>Řezání dlaždic keramických pro soklíky</t>
  </si>
  <si>
    <t>771575119R00</t>
  </si>
  <si>
    <t>Montáž podlah keram.,hladké, tmel, nad 60x60 cm vč.úpravy podkladu a spárování dle výkresu podlah</t>
  </si>
  <si>
    <t>771575109R00</t>
  </si>
  <si>
    <t>Montáž podlah keram.,hladké, tmel, 30x30 cm vč.úpravy podkladu a spárování dle výkresu podlah</t>
  </si>
  <si>
    <t>771575113R00</t>
  </si>
  <si>
    <t>Montáž podlah keram.,hladké, tmel, 30x60 cm vč.úpravy podkladu a spárování dle výkresu podlah</t>
  </si>
  <si>
    <t>771575118R00</t>
  </si>
  <si>
    <t>Montáž podlah keram.,hladké, tmel, 60x60 cm vč.úpravy podkladu a spárování dle výkresu podlah</t>
  </si>
  <si>
    <t>771577843R00</t>
  </si>
  <si>
    <t>Podlahový profil dilatační  Dle výkresu podlah</t>
  </si>
  <si>
    <t>1,85+5,85+6*0,9+9*0,8+13*0,7</t>
  </si>
  <si>
    <t>1,5+9*0,7+2*0,9</t>
  </si>
  <si>
    <t>0,9+2*0,8+2*0,7</t>
  </si>
  <si>
    <t>771577133R00</t>
  </si>
  <si>
    <t>Lišta přechodová Dle výkresu podlah</t>
  </si>
  <si>
    <t>0,7+0,9</t>
  </si>
  <si>
    <t>4*0,8+2*0,9</t>
  </si>
  <si>
    <t>0,8</t>
  </si>
  <si>
    <t>597642030R</t>
  </si>
  <si>
    <t>Dlažba 300x300x9  Dle výkresu podlah</t>
  </si>
  <si>
    <t>(27,0+28,5)*1,1</t>
  </si>
  <si>
    <t xml:space="preserve">sokl : </t>
  </si>
  <si>
    <t>333,0*0,1*1,2</t>
  </si>
  <si>
    <t>597642060R</t>
  </si>
  <si>
    <t>Dlažba 300x600x9 mm Dle výkresu podlah</t>
  </si>
  <si>
    <t>32,5*1,1</t>
  </si>
  <si>
    <t>24,0*1,1</t>
  </si>
  <si>
    <t>14,5*1,1</t>
  </si>
  <si>
    <t>597642070R</t>
  </si>
  <si>
    <t>Dlažba 600x600x9 mm Dle výkresu podlah</t>
  </si>
  <si>
    <t>58,0*1,1</t>
  </si>
  <si>
    <t>597642240R</t>
  </si>
  <si>
    <t>Dlažba 1200x600x9 mm Dle výkresu podlah</t>
  </si>
  <si>
    <t>88,5*1,1</t>
  </si>
  <si>
    <t>60,0*1,1</t>
  </si>
  <si>
    <t>998771202R00</t>
  </si>
  <si>
    <t>Přesun hmot pro podlahy z dlaždic, výšky do 12 m</t>
  </si>
  <si>
    <t>776101101R00</t>
  </si>
  <si>
    <t>Vysávání podlah prům.vysavačem pod povlak.podlahy</t>
  </si>
  <si>
    <t>776421100RU1</t>
  </si>
  <si>
    <t>Lepení podlahových soklíků z PVC a vinylu včetně dodávky soklíku PVC</t>
  </si>
  <si>
    <t>(2,25+2,4)*2-0,7</t>
  </si>
  <si>
    <t>(9,48+5,65+0,3)*2-0,9-0,8</t>
  </si>
  <si>
    <t>(1,95+5,65)*2-0,8</t>
  </si>
  <si>
    <t>(7,04+8,45)*2-0,9</t>
  </si>
  <si>
    <t>(6,1+11,45)*2-0,9</t>
  </si>
  <si>
    <t>(3,51+2,0)*2-0,8</t>
  </si>
  <si>
    <t>(3,3+4,5)*2-0,8</t>
  </si>
  <si>
    <t>(4,66+2,43)*2-0,8</t>
  </si>
  <si>
    <t>(11,45+5,25)*2-0,9</t>
  </si>
  <si>
    <t>776521200RV1</t>
  </si>
  <si>
    <t>Lepení povlakových podlah z dílců PVC a CV (vinyl) včetně vinylové podlahoviny tl. 2 mm</t>
  </si>
  <si>
    <t>998776202R00</t>
  </si>
  <si>
    <t>Přesun hmot pro podlahy povlakové, výšky do 12 m</t>
  </si>
  <si>
    <t>781101210R00</t>
  </si>
  <si>
    <t>Penetrace podkladu pod obklady</t>
  </si>
  <si>
    <t>(1,0+1,2)*1,5</t>
  </si>
  <si>
    <t>(1,0+1,35)*1,5</t>
  </si>
  <si>
    <t>1,0*1,5</t>
  </si>
  <si>
    <t>(1,575+1,5)*2*2,2-0,7*1,97*2</t>
  </si>
  <si>
    <t>(5,67+0,85)*2,2-(0,8*2,2+2,05*1,34+1,27*1,34)</t>
  </si>
  <si>
    <t>(6,15+4,725)*2*2,2+3,3*2,2*2-(0,8*1,97+0,7*1,97+0,8*2,2+(2,05+1,27*1,34)+2,4*0,35)</t>
  </si>
  <si>
    <t>(1,35+1,0)*1,5*2</t>
  </si>
  <si>
    <t>781415015R00</t>
  </si>
  <si>
    <t>Montáž obkladů stěn, porovin.,tmel, vč.úpravy podkladu a spárování specifikace v Souhrnné technické zprávě</t>
  </si>
  <si>
    <t>781497111R00</t>
  </si>
  <si>
    <t xml:space="preserve">Lišta hliníková ukončovací a rohová k obkladům </t>
  </si>
  <si>
    <t>(1,0+1,2)</t>
  </si>
  <si>
    <t>(1,0+1,35)</t>
  </si>
  <si>
    <t>(1,575+1,5)*2</t>
  </si>
  <si>
    <t>(5,67+0,85)</t>
  </si>
  <si>
    <t>(6,15+4,725)*2+3,3*2+4*2,2</t>
  </si>
  <si>
    <t>(1,35+1,0)*2</t>
  </si>
  <si>
    <t>597813600R</t>
  </si>
  <si>
    <t>Obkládačka specifikace v Souhrnné technické zprávě</t>
  </si>
  <si>
    <t>87,3454*1,1</t>
  </si>
  <si>
    <t>998781202R00</t>
  </si>
  <si>
    <t>Přesun hmot pro obklady keramické, výšky do 12 m</t>
  </si>
  <si>
    <t>783 00</t>
  </si>
  <si>
    <t>Nátěr kovové zárubně</t>
  </si>
  <si>
    <t xml:space="preserve">ks    </t>
  </si>
  <si>
    <t>784191101R00</t>
  </si>
  <si>
    <t>Penetrace podkladu univerzální 1x</t>
  </si>
  <si>
    <t xml:space="preserve">na omítky : </t>
  </si>
  <si>
    <t>9,0</t>
  </si>
  <si>
    <t xml:space="preserve">na SDK : </t>
  </si>
  <si>
    <t>2*(17,149+33,6247+60,2275+3,15+1,0)+1,5+34,0+83,0+28,0+68,0+6,96</t>
  </si>
  <si>
    <t>784195412R00</t>
  </si>
  <si>
    <t>Malba na omítky 2 x</t>
  </si>
  <si>
    <t>784195612R00</t>
  </si>
  <si>
    <t>Malba na SDK 2 x</t>
  </si>
  <si>
    <t>784950030RAA</t>
  </si>
  <si>
    <t>Oprava maleb z malířských směsí oškrábání, umytí, vyhlazení, 2x malba</t>
  </si>
  <si>
    <t>Součtová</t>
  </si>
  <si>
    <t>Agregovaná položka</t>
  </si>
  <si>
    <t>POL2_</t>
  </si>
  <si>
    <t xml:space="preserve">opravy hotových maleb po úpravách instalací : </t>
  </si>
  <si>
    <t>350,0</t>
  </si>
  <si>
    <t>791 00</t>
  </si>
  <si>
    <t>D+M technologie gastro - viz samostatná část PD</t>
  </si>
  <si>
    <t>791 P</t>
  </si>
  <si>
    <t>210 00T00</t>
  </si>
  <si>
    <t>Provedení silnoproudé elektroinstalace viz samostatná část PD</t>
  </si>
  <si>
    <t>POL1_9</t>
  </si>
  <si>
    <t>P 210T00</t>
  </si>
  <si>
    <t>220 00T00</t>
  </si>
  <si>
    <t>Provedení slaboproudé elektroinstalace - viz samostatná část PD</t>
  </si>
  <si>
    <t>P 220T00</t>
  </si>
  <si>
    <t>240 00T00</t>
  </si>
  <si>
    <t>Provedení VZT - viz samostatná část PD</t>
  </si>
  <si>
    <t>P 240T00</t>
  </si>
  <si>
    <t>979951111R00</t>
  </si>
  <si>
    <t>Výkup kovů - železný šrot tl. do 4 mm</t>
  </si>
  <si>
    <t>Odkaz na dem. hmot. položky pořadí 45 : 0,15048</t>
  </si>
  <si>
    <t>Odkaz na dem. hmot. položky pořadí 137 : 2,24400</t>
  </si>
  <si>
    <t>979990105R00</t>
  </si>
  <si>
    <t>Poplatek za uložení suti - cihelné výrobky, skupina odpadu 170102</t>
  </si>
  <si>
    <t>Odkaz na dem. hmot. položky pořadí 47 : 0,10800</t>
  </si>
  <si>
    <t>Odkaz na dem. hmot. položky pořadí 48 : 1,93200</t>
  </si>
  <si>
    <t>Odkaz na dem. hmot. položky pořadí 49 : 0,58388</t>
  </si>
  <si>
    <t>Odkaz na dem. hmot. položky pořadí 50 : 0,55688</t>
  </si>
  <si>
    <t>Odkaz na dem. hmot. položky pořadí 53 : 0,18000</t>
  </si>
  <si>
    <t>Odkaz na dem. hmot. položky pořadí 40 : 3,85560</t>
  </si>
  <si>
    <t>979990108R00</t>
  </si>
  <si>
    <t>Poplatek za uložení suti - železobeton, skupina odpadu 170101</t>
  </si>
  <si>
    <t>Odkaz na dem. hmot. položky pořadí 46 : 0,00491</t>
  </si>
  <si>
    <t>979990110R00</t>
  </si>
  <si>
    <t>Poplatek za uložení suti - sádrokartonové desky, skupina odpadu 170802</t>
  </si>
  <si>
    <t>Odkaz na dem. hmot. položky pořadí 41 : 1,41599</t>
  </si>
  <si>
    <t>Odkaz na dem. hmot. položky pořadí 43 : 1,39923</t>
  </si>
  <si>
    <t>Odkaz na dem. hmot. položky pořadí 51 : 0,10000</t>
  </si>
  <si>
    <t>Odkaz na dem. hmot. položky pořadí 52 : 0,56000</t>
  </si>
  <si>
    <t>Odkaz na dem. hmot. položky pořadí 42 : 0,03302</t>
  </si>
  <si>
    <t>979990122R00</t>
  </si>
  <si>
    <t>Poplatek za uložení suti - PVC střešní krytina, skupina odpadu 170203</t>
  </si>
  <si>
    <t>Odkaz na dem. hmot. položky pořadí 104 : 0,00180</t>
  </si>
  <si>
    <t>979990146R00</t>
  </si>
  <si>
    <t>Poplatek za uložení lehkých izolačních materiálů - čistý polystyren, minerální a skelná vata</t>
  </si>
  <si>
    <t>Odkaz na dem. hmot. položky pořadí 60 : 0,02300</t>
  </si>
  <si>
    <t>Odkaz na dem. hmot. položky pořadí 61 : 0,16000</t>
  </si>
  <si>
    <t>Odkaz na dem. hmot. položky pořadí 62 : 0,00805</t>
  </si>
  <si>
    <t>979990161R00</t>
  </si>
  <si>
    <t>Poplatek za uložení - dřevo, skupina odpadu 170201</t>
  </si>
  <si>
    <t>Odkaz na dem. hmot. položky pořadí 44 : 0,02000</t>
  </si>
  <si>
    <t>Odkaz na dem. hmot. položky pořadí 87 : 0,15000</t>
  </si>
  <si>
    <t>Odkaz na dem. hmot. položky pořadí 88 : 0,07000</t>
  </si>
  <si>
    <t>Odkaz na dem. hmot. položky pořadí 89 : 0,01450</t>
  </si>
  <si>
    <t>979990201R00</t>
  </si>
  <si>
    <t>Poplatek za uložení suti - vláknocementové výrobky, skupina odpadu 170605</t>
  </si>
  <si>
    <t>Odkaz na dem. hmot. položky pořadí 101 : 0,14000</t>
  </si>
  <si>
    <t>Odkaz na dem. hmot. položky pořadí 103 : 0,00312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</si>
  <si>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</si>
  <si>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</si>
  <si>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</si>
  <si>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</si>
  <si>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</si>
  <si>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</si>
  <si>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</si>
  <si>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</si>
  <si>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</si>
  <si>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</si>
  <si>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</si>
  <si>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</si>
  <si>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</si>
  <si>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</si>
  <si>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</si>
  <si>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</si>
  <si>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</si>
  <si>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</si>
  <si>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</si>
  <si>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</si>
  <si>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</si>
  <si>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</si>
  <si>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</si>
  <si>
    <t xml:space="preserve">Akce      </t>
  </si>
  <si>
    <t>Změna využití komunitního centra na základní školu</t>
  </si>
  <si>
    <t>Objedna-vatel:</t>
  </si>
  <si>
    <t>MČ Praha 14, Bratří Venclíků 1073, 198 21 Praha 9</t>
  </si>
  <si>
    <t>Baštýřská 67/2, Praha 9, kú. Hostavice</t>
  </si>
  <si>
    <t>zdravotně technické instalace</t>
  </si>
  <si>
    <t>Datum:</t>
  </si>
  <si>
    <t xml:space="preserve">Vyprac.: </t>
  </si>
  <si>
    <t>M. Tichý</t>
  </si>
  <si>
    <t>Poř.</t>
  </si>
  <si>
    <t>Zkrácený popis položky</t>
  </si>
  <si>
    <t>M.J.</t>
  </si>
  <si>
    <t>Počet</t>
  </si>
  <si>
    <t>Náklady Kč</t>
  </si>
  <si>
    <t>Hmotnost t</t>
  </si>
  <si>
    <t>čís.</t>
  </si>
  <si>
    <t>položky</t>
  </si>
  <si>
    <t>jedn. cena</t>
  </si>
  <si>
    <t>celkem</t>
  </si>
  <si>
    <t>jednotky</t>
  </si>
  <si>
    <t>800 - 721</t>
  </si>
  <si>
    <t>část A 01    Kanalizace</t>
  </si>
  <si>
    <t>Odpadní potrubí z polypropylenu, odolávající vysokým teplotám, vyráběné podle ČSN EN 1451-1. Plastové potrubí HT Plus - vnitřní systém odpadního potrubí.</t>
  </si>
  <si>
    <t>DN  32</t>
  </si>
  <si>
    <t>DN  40</t>
  </si>
  <si>
    <t>DN  50</t>
  </si>
  <si>
    <t>DN  75</t>
  </si>
  <si>
    <t>Montáž plastového potrubí</t>
  </si>
  <si>
    <t>DN  32 - 50</t>
  </si>
  <si>
    <t>721 19-4105</t>
  </si>
  <si>
    <t>Vyvedení a upevnění odpadních výpustek        Ø  50x1,8</t>
  </si>
  <si>
    <t>721 29-0111</t>
  </si>
  <si>
    <t>Zkouška těsnosti kanalizace - vodou do             DN 125</t>
  </si>
  <si>
    <t>998 42-1102</t>
  </si>
  <si>
    <t>Přesun hmot pro vnitřní kanalizace v objektech H 6 - 12 m</t>
  </si>
  <si>
    <t xml:space="preserve">část A 02    Vodovod </t>
  </si>
  <si>
    <t>Plastové potrubí  PP-typ 3 (PPR), S 3,2 (PN 16) - studená a teplá voda</t>
  </si>
  <si>
    <t>Ø 20x2,8</t>
  </si>
  <si>
    <t>Ø 25x3,5 (část výměry potrubí využita pro odvody kondenzátu)</t>
  </si>
  <si>
    <t>Přechodka PP-R, PN 20 s kovovým závitem vnějším D 20x1/2"</t>
  </si>
  <si>
    <t>ks</t>
  </si>
  <si>
    <t>Přechodka PP-R, PN 20 s kovovým závitem vnějším D 25x3/4"</t>
  </si>
  <si>
    <t>722 17-6112</t>
  </si>
  <si>
    <t>Montáž rozvodů vody z plastů     Ø 20</t>
  </si>
  <si>
    <t>722 17-6113</t>
  </si>
  <si>
    <t>Montáž rozvodů vody z plastů     Ø 25</t>
  </si>
  <si>
    <t>Příchytka na potrubí z plastu D20 - D32, včetně upevňovacího materiálu</t>
  </si>
  <si>
    <t>722 18-2112</t>
  </si>
  <si>
    <t>Ochrana potr. z plastů izolačními trubkami z pěněného PE do D  20</t>
  </si>
  <si>
    <t>722 18-2113</t>
  </si>
  <si>
    <t>Ochrana potr. z plastů izolačními trubkami z pěněného PE do D  25</t>
  </si>
  <si>
    <t>722 19-0401</t>
  </si>
  <si>
    <t>Vyvedení a upevnění výpustek                       DN  15</t>
  </si>
  <si>
    <t>Kulový kohout, chromovaný max. 28 - 42 bar, max. 185°C, červená páčka.</t>
  </si>
  <si>
    <t xml:space="preserve">DN 15 - G 1/2" </t>
  </si>
  <si>
    <t>DN 20 - G 3/4"</t>
  </si>
  <si>
    <t>722 23-9101</t>
  </si>
  <si>
    <t>Montáž vodovodních armatur se dvěma závity ostatních typů DN 15 - G 1/2"</t>
  </si>
  <si>
    <t>722 23-9102</t>
  </si>
  <si>
    <t>Montáž vodovodních armatur se dvěma závity ostatních typů DN 20 - G 3/4"</t>
  </si>
  <si>
    <t>722 29-0226</t>
  </si>
  <si>
    <t>Tlakové zkoušky potrubí ocel. nebo plast.        do DN  50</t>
  </si>
  <si>
    <t>722 29-0234</t>
  </si>
  <si>
    <t>Proplach a desinfekce potrubí                   do DN  80</t>
  </si>
  <si>
    <t>998 72-2102</t>
  </si>
  <si>
    <t>Přesun hmot pro vnitřní vodovod v objektech H 6 - 12 m</t>
  </si>
  <si>
    <t>800 - 724</t>
  </si>
  <si>
    <t>část A 04   Strojní vybavení</t>
  </si>
  <si>
    <t>Kompaktní automatická přečerpávací stanice pro připojení S, V, U, AP, M, D (bez fekálií - ne pro WC). Počet vstupů 3. Výtlak 8,8 m-230V.</t>
  </si>
  <si>
    <t>33a</t>
  </si>
  <si>
    <t>Doplnění ovládání a sledování chodu přečerpávací stanice v 1PP.</t>
  </si>
  <si>
    <t>998 72-4102</t>
  </si>
  <si>
    <t>Přesun hmot pro vnitřní plynovod v objektech H 6 - 12 m</t>
  </si>
  <si>
    <t xml:space="preserve">část A 05   Zařizovací předměty  </t>
  </si>
  <si>
    <t>Umyvadlo (500x430x170) s 1 otvorem pro baterii + instalační sada</t>
  </si>
  <si>
    <t>Umyvadlová stojánková páková baterie s automatickou zátkou, chrom.</t>
  </si>
  <si>
    <t>725 21-9401</t>
  </si>
  <si>
    <t>Montáž umyvadel ostatních typů</t>
  </si>
  <si>
    <t>725 31-9201</t>
  </si>
  <si>
    <t>Montáž dřezů ostatních typů jednoduchých velkokuchyňských</t>
  </si>
  <si>
    <t>Dřezová zápachová uzávěrka DN50x6/4"</t>
  </si>
  <si>
    <t>40a</t>
  </si>
  <si>
    <t>Kondenzační sifon pro odvod kondenzátu z klimatizace a VZT - podomítkový, s kuličkou a revizními dvířky - dodávka + montáž</t>
  </si>
  <si>
    <t>Výtokový ventil se zpětnou klapkou, šroubení na hadici   DN 15 [G 1/2"]</t>
  </si>
  <si>
    <t>Výtokový ventil se zpětnou klapkou, šroubení na hadici   DN 20 [G 3/4"]</t>
  </si>
  <si>
    <t>Rohový ventil vřetenový  1/2" x 3/8" bez trubičky DN 15 [G 1/2"]</t>
  </si>
  <si>
    <t>725 81-9201</t>
  </si>
  <si>
    <t>Montáž ventilů nástěnných G 1/2</t>
  </si>
  <si>
    <t>725 82-2721</t>
  </si>
  <si>
    <t>Montáž baterií umyvadlových, dřez. a bidet. ostat. typů</t>
  </si>
  <si>
    <t>Umyvadlový sifon 1¼", kulatý, chrom</t>
  </si>
  <si>
    <t>Dřezová stojánková baterie s horním otáčivým ústím, výška 300, vyložení 210 mm</t>
  </si>
  <si>
    <t>998 72-5102</t>
  </si>
  <si>
    <t>Přesun hmot pro zařizovací předměty v objektech H 6 - 12 m</t>
  </si>
  <si>
    <t>část C 01 Kanalizace - opravy</t>
  </si>
  <si>
    <t>721 17-0952</t>
  </si>
  <si>
    <t>Opravy potrubí novodurového - vsazení odbočky do potrubí hrdlového Ø  63</t>
  </si>
  <si>
    <t>721 17-0953</t>
  </si>
  <si>
    <t>Opravy potrubí novodurového - vsazení odbočky do potrubí hrdlového Ø  75</t>
  </si>
  <si>
    <t>721 29-0822</t>
  </si>
  <si>
    <t>Vnitrostaveništní přemístění, vnitřní kanalizace v objektech H 6 - 12 m</t>
  </si>
  <si>
    <t>800 - 722</t>
  </si>
  <si>
    <t>část C 02 Vodovod - opravy</t>
  </si>
  <si>
    <t>722 17-1932</t>
  </si>
  <si>
    <t>Výměna trubky, tvarovky, vsazení odbočky z plastů     do DN 20</t>
  </si>
  <si>
    <t>722 17-1933</t>
  </si>
  <si>
    <t>Výměna trubky, tvarovky, vsazení odbočky z plastů     do DN 25</t>
  </si>
  <si>
    <t>722 29-0822</t>
  </si>
  <si>
    <t>Vnitrostaveništní přemístění, vnitřní vodovod v objektech H 6 - 12 m</t>
  </si>
  <si>
    <t>800 - 713</t>
  </si>
  <si>
    <t xml:space="preserve">Tepelná izolace na bázi polyetylenu, tepelná vodivost λ 0,038 W/m.K při 10°C, stupeň hořlavosti C3 dle ČSN 73 0862 pro armatury a potrubí o vnějším průměru: </t>
  </si>
  <si>
    <t>Ø 22, tloušťka izolace 5 mm</t>
  </si>
  <si>
    <t>Ø 22,tloušťka izolace 20 mm</t>
  </si>
  <si>
    <t>Ø 25, tloušťka izolace 5 mm</t>
  </si>
  <si>
    <t>800</t>
  </si>
  <si>
    <t>Ostatní</t>
  </si>
  <si>
    <t>Protipožární ucpávka EI 45 (tmel, pěna), plastové potrubí D 20</t>
  </si>
  <si>
    <t>Protipožární ucpávka EI 45 (tmel, pěna), plastové potrubí D 25</t>
  </si>
  <si>
    <t>Protipožární ucpávka EI 45 (tmel, pěna), plastové potrubí D 75</t>
  </si>
  <si>
    <t>poz</t>
  </si>
  <si>
    <t>název zařízení</t>
  </si>
  <si>
    <t>rozměry mm</t>
  </si>
  <si>
    <t>cena bez DPH/ks</t>
  </si>
  <si>
    <t>cena celkem</t>
  </si>
  <si>
    <t>typ zařízení</t>
  </si>
  <si>
    <t>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
Uchazeč v nabídce předloží: technické nebo katalogové listy k pozicím pro snadnou identifikaci
1.05a výdej jídla poz. 6, 8,
1.05b umývárna stolního nádobí poz. 1, 5, 
1.06 chodba poz. 2</t>
  </si>
  <si>
    <t>1.04 jídelna</t>
  </si>
  <si>
    <t>Manipulační vozík na příbory a podnosy,  včetně 4x GN 1/4-150</t>
  </si>
  <si>
    <t>752x630x1277</t>
  </si>
  <si>
    <t xml:space="preserve">Vozík nerez pod termos s čajem 10l (pr. 286, v. 464) a podnos (530x325) se skleničkami, přední část - odnímatelná  odkapní miska 500x150x30, termos je proti posunu jištěn  nerezovými čepy na horní prolisované desce, spodní police </t>
  </si>
  <si>
    <t>1000x600x900</t>
  </si>
  <si>
    <t>Zásobník 10l s elektrickým ohřevem • Dvouplášťová plně izolovaná nádoba s víkem, nekapajícím kohoutkem a skleněným vodoznakem • 0,9kW/230V</t>
  </si>
  <si>
    <t>pr.290/v.465</t>
  </si>
  <si>
    <t xml:space="preserve">Nerez vozík pod nádobu 10l (pr. 286, v. 464), odnímatelná odkapní miska 300x150x30, termos je proti posunu jištěn polyamidovými čepy na horní desce, spodní police  </t>
  </si>
  <si>
    <t>400x600x900</t>
  </si>
  <si>
    <t>1.05a výdej jídla</t>
  </si>
  <si>
    <r>
      <rPr>
        <b/>
        <sz val="8"/>
        <rFont val="Arial"/>
        <family val="2"/>
        <charset val="238"/>
      </rPr>
      <t>Výdejní vozík 3xGN 1/1, vany oddělené se samostatným ovládáním, spodní police, čelní ovládání</t>
    </r>
    <r>
      <rPr>
        <sz val="8"/>
        <rFont val="Arial"/>
        <family val="2"/>
        <charset val="238"/>
      </rPr>
      <t xml:space="preserve">
Celonerezový výdejní vozík s vyhřívanou vodní lázní 3x GN 1/1 hl. 200 se samostatným ovládáním, ve spodní části vyztužen policí, na 4 kolečkách o průměru 125 mm s  pryžovou obručí, 2 opatřena aretační brzdou. Rohy jsou chráněny pryžovým obložením. V pracovní desce stolu jsou vevařeny vany opatřené výtokovým ventilem a topným tělesem. Termostaty kombinované s vypínačem umístěné na čelním panelu umožňují snadné a rychlé nastavení teploty  +30°C  až +90°C</t>
    </r>
  </si>
  <si>
    <t>1210x650x900</t>
  </si>
  <si>
    <r>
      <rPr>
        <b/>
        <sz val="8"/>
        <color rgb="FF000000"/>
        <rFont val="Arial"/>
        <family val="2"/>
        <charset val="238"/>
      </rPr>
      <t>Vyhřívaný zásobník na talíře</t>
    </r>
    <r>
      <rPr>
        <sz val="8"/>
        <color indexed="8"/>
        <rFont val="Arial"/>
        <family val="2"/>
        <charset val="238"/>
      </rPr>
      <t xml:space="preserve">, 2 šachty, pr. talíře 265, kapacita 110, Celonerezová, svařovaná, samonosná konstrukce skříně s dvojitou stěnou a izolací , na 4 kolečkách průměru 100 mm se šedou pryžovou obručí, 2 opatřena aretační brzdou. Rohy jsou chráněny pryžovým obložením. Vnitřní prostor zásobníku je vyhříván topným tělesem. Snadné a rychlé nastavení teploty přímo ve °C umožňuje termostat. Skříň obsahuje 2 vestavné zásobníky </t>
    </r>
  </si>
  <si>
    <t>910x480x900</t>
  </si>
  <si>
    <t>Nerez výdejní parapet na zeď výšky 860, vč. 3 ks konzolí</t>
  </si>
  <si>
    <t>2200x500x40</t>
  </si>
  <si>
    <r>
      <t>Ne</t>
    </r>
    <r>
      <rPr>
        <sz val="8"/>
        <color theme="1"/>
        <rFont val="Arial"/>
        <family val="2"/>
        <charset val="238"/>
      </rPr>
      <t>rez pojezdová dráha  trubková</t>
    </r>
  </si>
  <si>
    <t>2200x330</t>
  </si>
  <si>
    <t>Podnos - misky saláty</t>
  </si>
  <si>
    <t>530x325</t>
  </si>
  <si>
    <t>597x654x1884</t>
  </si>
  <si>
    <t>Nerez stůl otevřený, spodní police pro umístění Holdomatu 416x423x667, váha 27 kg, 1 zásuvka, ZL, PL</t>
  </si>
  <si>
    <t>1200x700x900</t>
  </si>
  <si>
    <r>
      <rPr>
        <b/>
        <sz val="8"/>
        <rFont val="Arial"/>
        <family val="2"/>
        <charset val="238"/>
      </rPr>
      <t>Holdomat,</t>
    </r>
    <r>
      <rPr>
        <sz val="8"/>
        <rFont val="Arial"/>
        <family val="2"/>
        <charset val="238"/>
      </rPr>
      <t xml:space="preserve"> kapacita 2xGN 1/1, hl.100, 4x GN1/1 hl. 65, váha 27, 5 kg, el. en. 230V/1,5 kW/10A, • Magenetická teplotní sonda
• Kruhový systém vyhřívání bez ventilátoru
• Precizní elektronická kontrola teploty s odchylkou max. +/- 1 °C
• Teplota 20-120 °C.
• Zrychlené nastavení na optimální teplotu 68 °C
• Speciální systém odvlhčení komory pro smažené a pečené pokrmy
• Přehledný OLED ovládací display
• Dveře s ventilačními otvory a magnetickým zámkem
• Odnímatelné držáky gastronádob
• Tepelná izolace dvojitého pláště
• Integrované rukojeti pro snadnou a bezpečnou manipulaci a transport
• Aretace dveří a možnost změny otvírání dveří</t>
    </r>
  </si>
  <si>
    <t>416x423x667</t>
  </si>
  <si>
    <r>
      <rPr>
        <b/>
        <sz val="8"/>
        <rFont val="Arial"/>
        <family val="2"/>
        <charset val="238"/>
      </rPr>
      <t>Indukční plotna stolní</t>
    </r>
    <r>
      <rPr>
        <sz val="8"/>
        <rFont val="Arial"/>
        <family val="2"/>
        <charset val="238"/>
      </rPr>
      <t>, varná plocha pr. 280 mm model s plochou varnou plochou
funguje na principu feromagnetické indukce
úspora elektrické energie – automatické vypnutí po sejmutí varné nádoby z indukční plotny
při ohřevu prázdné nádoby se automaticky aktivuje ochrana proti přehřátí a indukční plotna se vypne
nerezové provedení, váha 5 kg, el. en. 230V/3,5 kW</t>
    </r>
  </si>
  <si>
    <t>330x425x105</t>
  </si>
  <si>
    <r>
      <rPr>
        <b/>
        <sz val="8"/>
        <rFont val="Arial"/>
        <family val="2"/>
        <charset val="238"/>
      </rPr>
      <t>Mikrovlnná trouba</t>
    </r>
    <r>
      <rPr>
        <sz val="8"/>
        <rFont val="Arial"/>
        <family val="2"/>
        <charset val="238"/>
      </rPr>
      <t>, celonerezové provedení, s jedním magnetronem o výkonu 1050 W. Velký vnitřní rozměr komory 336 x 349 mm bez talíře (odolné keramické dno). Rozměr komory vhodný také pro GN 1/2, 3 stupně mikrovlnnného výkonu 550/770/1100W, přehledný display se zobrazením nastavených provozních hodnot, signalizace ukončení procesu , váha 17,5 kg, el. en. 230V/1,5 kW</t>
    </r>
  </si>
  <si>
    <t>517x412x297</t>
  </si>
  <si>
    <t>Nerez police se zvýšenou nosností pro mikrovlnnou troubu, 517x412x297, váha 17,5 kg</t>
  </si>
  <si>
    <t>550x450</t>
  </si>
  <si>
    <t>Nerez stůl otevřený spodní plná police, 2x krytovaný dřez 400x400x250, upevňovací otvor pro stojánkovou baterii: min. ø35 mm,  ZL</t>
  </si>
  <si>
    <t>1000x700x900</t>
  </si>
  <si>
    <t>12a</t>
  </si>
  <si>
    <r>
      <rPr>
        <b/>
        <sz val="8"/>
        <color theme="1"/>
        <rFont val="Arial"/>
        <family val="2"/>
        <charset val="238"/>
      </rPr>
      <t>Stojánková baterie profi</t>
    </r>
    <r>
      <rPr>
        <sz val="8"/>
        <color theme="1"/>
        <rFont val="Arial"/>
        <family val="2"/>
        <charset val="238"/>
      </rPr>
      <t>, model stolní, dlouhé hygienické pákové ovládání a otočné raménko d = 230 mm. Model je v robustním provedení, včetně přívodních hadic 3/8"(d = 400 mm) - max. průtok (3 bar): 15 l/min – upevňovací otvor pro baterii: min. ø35 mm. - max. ø40 mm.</t>
    </r>
  </si>
  <si>
    <r>
      <rPr>
        <b/>
        <sz val="8"/>
        <rFont val="Arial"/>
        <family val="2"/>
        <charset val="238"/>
      </rPr>
      <t>Umyvadlo</t>
    </r>
    <r>
      <rPr>
        <sz val="8"/>
        <rFont val="Arial"/>
        <family val="2"/>
        <charset val="238"/>
      </rPr>
      <t>, celonerezové nástěnné umyvadlo s kolenovým ovládáním, sifonem a baterií. Nastavení teploty vody pomocí směšovacího ventilu (včetně zpětných klapek pod umyvadlem) s 1/2" šroubením pro teplou a studenou vodu. Voda je spuštěna stlačením ventilu, který má nastaveno automatické zpoždění vypínání vody.</t>
    </r>
  </si>
  <si>
    <t>470x370</t>
  </si>
  <si>
    <t>13a</t>
  </si>
  <si>
    <t>Nerez  zásobník na papírové  ručníky</t>
  </si>
  <si>
    <t>280x150x300</t>
  </si>
  <si>
    <t>13b</t>
  </si>
  <si>
    <t>Nerez  koš nášlap na použité ručníky,  20l</t>
  </si>
  <si>
    <t>450x290</t>
  </si>
  <si>
    <t>13c</t>
  </si>
  <si>
    <t>Nerez  zásobník na  mýdlo,  1000ml</t>
  </si>
  <si>
    <t>117x80x220</t>
  </si>
  <si>
    <t>Nerez servírovací vozík, 2 spodní police</t>
  </si>
  <si>
    <t>900x600x900</t>
  </si>
  <si>
    <t>1.05b umývárna stolního nádobí</t>
  </si>
  <si>
    <r>
      <rPr>
        <b/>
        <sz val="8"/>
        <color theme="1"/>
        <rFont val="Arial"/>
        <family val="2"/>
        <charset val="238"/>
      </rPr>
      <t>Mycí stroj stolního nádobí průchozí</t>
    </r>
    <r>
      <rPr>
        <sz val="8"/>
        <color theme="1"/>
        <rFont val="Arial"/>
        <family val="2"/>
        <charset val="238"/>
      </rPr>
      <t>, celonerezový vč. rekuperace a modulu reversní osmózy ▪ Příkon: 14,2 kW ▪ Napětí: 3N PE 400 V 50 Hz ▪ Jištění 25 A ▪ Stupeň zabezpečení: IPX5 ▪ Rozměry: 635 ±5% × 750 ±5% × 2230 ±5% mm ▪ Rozměr koše 500×500 mm  ▪ Zásuvná výška min. 505 mm ▪ Základní programy (60/90/210 s) ▪ Mycí výkon 60/40/17 košů/hod ▪ Integrovaná rekuperace pro zpětné využití zbytkové energie odpadní páry▪ Integrovaný modul reverzní osmózy vč. jemného filtru -  k odstranění cizích částic, minerálů, bakterií a virů ▪ Dvouplášťové provedení vč. zvukové a tepelné izolace ▪ Nerezová mycí a oplachová ramena ▪ Automatická detekce koše se startem mycího cyklu ▪ Automatický systém zdvihu kapoty ▪ Elektronický ovládací panel s možností umístění na jakoukoliv stranu mycího stroje i možnost externího umístění při montáži stroje ▪ spotřeba vody max. 2,4 l/cyklus ▪ Vícestupňová aktivní filtrace mycí lázně ▪ Tři konfigurace motoru čerpadla ▪ Integrovaný dávkovač mycího a oplachového prostředku ▪ Nerezové vedení detergentů k a od dávkovačů ▪ Čerpadlo pro zvýšení tlaku z vodovodního řádu ▪ Odpadové čerpadlo ▪ Automatický samočistící program při vyprázdnění nádrže ▪ Rozhraní pro připojení k externímu PC se softwarem HACCP ▪ Rozhraní bluetooth pro bezdrátovou komunikaci ▪ Součástí: přípojná sada, základní sada košů</t>
    </r>
  </si>
  <si>
    <t>635±5%x750±5%x1520×2230±5%</t>
  </si>
  <si>
    <t>Nerez  stůl  s dřezem 500x400 vpravo, otvor pro tlakovou sprchu min. Ø35 mm, vedení košů, spodní roštová police, ZL v. 300</t>
  </si>
  <si>
    <t>1200x700x850</t>
  </si>
  <si>
    <r>
      <rPr>
        <b/>
        <sz val="8"/>
        <color rgb="FF000000"/>
        <rFont val="Arial"/>
        <family val="2"/>
        <charset val="238"/>
      </rPr>
      <t>Tlaková sprcha s ramínkem</t>
    </r>
    <r>
      <rPr>
        <sz val="8"/>
        <color indexed="8"/>
        <rFont val="Arial"/>
        <family val="2"/>
        <charset val="238"/>
      </rPr>
      <t xml:space="preserve">
Model se směšovací pákovou baterií pro studenou, teplou vodu a napouštěcím ramínkem ze sprchy v robustním provedení, v=900 mm, s tlakovou hadicí a vyvažovací pružinou – závěsným háčkem pro sprchu – pákové přepnutí vody do ramínka (sprcha/ramínko) - max. průtok (3 bar): 17 l/min - max. tlak: 5 bar – upevňovací otvor pro baterii: min. Ø35 mm. - max. Ø36 mm.</t>
    </r>
  </si>
  <si>
    <t>výška 900</t>
  </si>
  <si>
    <t xml:space="preserve">Nerez stůl  výstupní, vedení košů, ZL </t>
  </si>
  <si>
    <r>
      <rPr>
        <b/>
        <sz val="8"/>
        <rFont val="Arial"/>
        <family val="2"/>
        <charset val="238"/>
      </rPr>
      <t>Automatický změkčovač</t>
    </r>
    <r>
      <rPr>
        <sz val="8"/>
        <rFont val="Arial"/>
        <family val="2"/>
        <charset val="238"/>
      </rPr>
      <t xml:space="preserve"> vody s řídící hlavicí, podmínky instalace: průtok vody nepřekračuje hodnotu 75I/min a teplota vody je nižší než 40°C. 
Proces regenerace se provádí na základě nastaveného času. Probíhá vždy ve vybraný den v naprogramovanou hodinu (např. 2:00 v noci). 
Kapacita změkčené vody při změkčování o 10°dH (I) 2700. Bude předřazen filtr s vložkou pro zachycení mechanických nečistot z potrubí. </t>
    </r>
  </si>
  <si>
    <t>310x460x640</t>
  </si>
  <si>
    <t>Nerez příjmový parapet na zeď výšky 860, vč. 2 ks konzolí</t>
  </si>
  <si>
    <t>1800x500x40</t>
  </si>
  <si>
    <t>Nerez pojezdová dráha  trubková</t>
  </si>
  <si>
    <t>1800x300</t>
  </si>
  <si>
    <r>
      <rPr>
        <b/>
        <sz val="8"/>
        <rFont val="Arial"/>
        <family val="2"/>
        <charset val="238"/>
      </rPr>
      <t>Nerez podlahová vpusť včetně roštu a protizápachové uzávěry</t>
    </r>
    <r>
      <rPr>
        <sz val="8"/>
        <rFont val="Arial"/>
        <family val="2"/>
        <charset val="238"/>
      </rPr>
      <t xml:space="preserve">
Celonerezové provedení do podlahy s keramickou dlažbou, vana z nerezového plechu
tl.1,25mm, protiskluzový rošt z nerezového plechu tl.2mm, výška roštu 30mm, vyjímatelný rošt po cca 500mm</t>
    </r>
  </si>
  <si>
    <t>500x300x200</t>
  </si>
  <si>
    <t>VZT zákryt závěsný nad mycí stroj s tukovými filtry, žlábkem a osvětlením</t>
  </si>
  <si>
    <t>900x900x450</t>
  </si>
  <si>
    <t>1.05c příjem termoportů</t>
  </si>
  <si>
    <t>Nerez stůl  otevřený, spodní police, 1 zásuvka, ZL, LL, PL</t>
  </si>
  <si>
    <t>1500x600x900</t>
  </si>
  <si>
    <t>Nerez závěsná  police  jednopatrová</t>
  </si>
  <si>
    <t>1500x300x40</t>
  </si>
  <si>
    <t>1.05 d úklidová komora</t>
  </si>
  <si>
    <t>Výlevka</t>
  </si>
  <si>
    <t>350x475x390</t>
  </si>
  <si>
    <t>Závěsná skříňka lamino</t>
  </si>
  <si>
    <t>900x350x700</t>
  </si>
  <si>
    <t>Police s háky na pomůcky</t>
  </si>
  <si>
    <t>400x100x100</t>
  </si>
  <si>
    <t>1.06 chodba</t>
  </si>
  <si>
    <t>Manipulační vozík na termoporty</t>
  </si>
  <si>
    <t>420x620x265</t>
  </si>
  <si>
    <t xml:space="preserve">1.07 sklad </t>
  </si>
  <si>
    <t>Skladový regál 5 polic, bílý komaxit</t>
  </si>
  <si>
    <t>1000x500x2000</t>
  </si>
  <si>
    <t>Skladovací skříň uzavřená nerez, křídlové dveře</t>
  </si>
  <si>
    <t xml:space="preserve">1.08a  šatna </t>
  </si>
  <si>
    <t>Šatní skříň, vrchní a spodní police, rozdělení na část "čistou" a "špinavou", tyče na ramínka</t>
  </si>
  <si>
    <t>600x600x2000</t>
  </si>
  <si>
    <t>1.09 kancelář + denní místnost</t>
  </si>
  <si>
    <t>Psací stůl s pojízdným zásuvkovým kontejnerem, zámek</t>
  </si>
  <si>
    <t>1000x600x760</t>
  </si>
  <si>
    <t>Stůl jídelní</t>
  </si>
  <si>
    <t>800x500</t>
  </si>
  <si>
    <t>Židle</t>
  </si>
  <si>
    <t>1200x600x900/300x  700</t>
  </si>
  <si>
    <t>540x595x838</t>
  </si>
  <si>
    <t>Celkem zařízení bez DPH</t>
  </si>
  <si>
    <t xml:space="preserve">Zpracování vývodových plánů ▪ Doprava  ▪ Montáž  ▪  Výchozí revize  ▪  Zaškolení obsluhy  
</t>
  </si>
  <si>
    <t>Rozpočet technologie celkem bez DPH</t>
  </si>
  <si>
    <t>Inventář:</t>
  </si>
  <si>
    <r>
      <rPr>
        <b/>
        <sz val="8"/>
        <rFont val="Arial"/>
        <family val="2"/>
        <charset val="238"/>
      </rPr>
      <t xml:space="preserve">Nerezová profesionální voděodolná váha do 5 kg, </t>
    </r>
    <r>
      <rPr>
        <sz val="8"/>
        <rFont val="Arial"/>
        <family val="2"/>
        <charset val="238"/>
      </rPr>
      <t>rozměr vážní plochy 230x190 mm
Váživost do 2/5 kg - váživost do 2 kg - přesnost 1 g, váživost do 5 kg - přesnost 2 g. Rychlé ustálení hodnoty na displeji a stabilní hodnota výsledku při navážení • Krytí proti vodě: IP65 • Funkce: tárování; nulování; HOLD • Automatické vypínání • Indikace vybití baterie • V ceně ověření, nerezová miska a síťový adaptér • Provedení vážní plochy: nerez • Provedení konstrukce: nerez • Provedení (materiál): plast/nerez • Napájení: ze zásuvky AC 230V přes síťový adaptér DC 9V/300mA
Alternativní napájení: 6x 1,5V monočlánek typu D (délka provozu 500 až 1000hod.) •  Umístění váhy v provozu podle potřeby</t>
    </r>
  </si>
  <si>
    <t>260x287x137</t>
  </si>
  <si>
    <t>Podnos jídelní, polypropylen, stohovatelný, vhodný do myčky do +80°C</t>
  </si>
  <si>
    <r>
      <rPr>
        <b/>
        <sz val="8"/>
        <color theme="1"/>
        <rFont val="Arial"/>
        <family val="2"/>
        <charset val="238"/>
      </rPr>
      <t xml:space="preserve">Termoport GN 1/1 200 </t>
    </r>
    <r>
      <rPr>
        <sz val="8"/>
        <color theme="1"/>
        <rFont val="Arial"/>
        <family val="2"/>
        <charset val="238"/>
      </rPr>
      <t xml:space="preserve"> s horním plněním určeno pro GN 1/1 s hloubkou až 200 mm nebo 2 x GN 1/2, 3 x GN 1/3 a jiné kombinace v ekvivalentu GN 1/1 (530x325 mm). Polyetylen + PUR pěna. Výborné termoizolační vlastnosti. Šedá barva. Váha 6 kg. Vnitřní rozměr 260x480 mm. Stohovatelný. Vhodný do myčky nádobí. Do termoportu lze vložit gastronádobu do maximální teploty 90°C.</t>
    </r>
  </si>
  <si>
    <t>Gastronádoba se sklápěcími úchyty GN 1/1 200, 22l</t>
  </si>
  <si>
    <t>530x325x200</t>
  </si>
  <si>
    <t>Gastronádoba děrovaná se sklápěcími úchyty GN 1/1 200, 22l</t>
  </si>
  <si>
    <t>Gastronádoba se sklápěcími úchyty GN 1/1 100, 14l</t>
  </si>
  <si>
    <t>530x325x100</t>
  </si>
  <si>
    <t>Gastronádoba se sklápěcími úchyty GN 1/2 200, 11,5l</t>
  </si>
  <si>
    <t>325x265x200</t>
  </si>
  <si>
    <t>Gastronádoba se sklápěcími úchyty GN 1/2 100, 6l</t>
  </si>
  <si>
    <t>325x265x100</t>
  </si>
  <si>
    <t>Gastronádoba se sklápěcími úchyty GN 2/3 200 mm, 18l</t>
  </si>
  <si>
    <t>352x325x200</t>
  </si>
  <si>
    <t>Gastronádoba se sklápěcími úchyty GN 2/3 150 mm, 11l</t>
  </si>
  <si>
    <t>352x325x150</t>
  </si>
  <si>
    <t>Gastronádoba se sklápěcími úchyty GN 1/3 150 mm, 5,5l</t>
  </si>
  <si>
    <t>325x176x150</t>
  </si>
  <si>
    <t>Gastronádoba se sklápěcími úchyty GN 1/4 100, 2,8l</t>
  </si>
  <si>
    <t>265x162x100</t>
  </si>
  <si>
    <t xml:space="preserve">Dělící lišta </t>
  </si>
  <si>
    <t>Víko na GN 1/1 s úchyty</t>
  </si>
  <si>
    <t>Víko se silikonovým těsněním na GN 1/1 s úchyty</t>
  </si>
  <si>
    <t>Víko se silikonovým těsněním na GN 1/2 s úchyty</t>
  </si>
  <si>
    <t>325x265</t>
  </si>
  <si>
    <t>Víko na GN 1/2 s úchyty</t>
  </si>
  <si>
    <t>Víko na GN 2/3 s úchyty</t>
  </si>
  <si>
    <t>352x325</t>
  </si>
  <si>
    <t>Víko na GN 1/3 s úchyty</t>
  </si>
  <si>
    <t>325x176</t>
  </si>
  <si>
    <t>Víko na GN 1/4 s úchyty</t>
  </si>
  <si>
    <t>265x162</t>
  </si>
  <si>
    <t>Rozpočet inventář celkem bez DPH</t>
  </si>
  <si>
    <t>Rozpočet celkem bez DPH</t>
  </si>
  <si>
    <t>KRYCÍ LIST SOUPISU</t>
  </si>
  <si>
    <t>v ---  níže se nacházejí doplnkové a pomocné údaje k sestavám  --- v</t>
  </si>
  <si>
    <t>Změna využití komunitního centra na základní školu Baštýřská 67/2,</t>
  </si>
  <si>
    <t>Praha 9, k.ú. Hostavice</t>
  </si>
  <si>
    <t>Profese:</t>
  </si>
  <si>
    <t>Elektroinstalace – silnoproud</t>
  </si>
  <si>
    <t>Místo:</t>
  </si>
  <si>
    <t>ZŠ Baštýřská 67/2</t>
  </si>
  <si>
    <t>Zodpovědný projektant:</t>
  </si>
  <si>
    <t>Jiří Flosman</t>
  </si>
  <si>
    <t>Rozpočet zpracoval:</t>
  </si>
  <si>
    <t>Poznámka:</t>
  </si>
  <si>
    <t xml:space="preserve">Při zpracování nabídky je nutné vycházet ze všech částí dokumentace (technické zprávy, výkresové dokumentace). </t>
  </si>
  <si>
    <t xml:space="preserve">Povinností dodavatele je překontrolovat specifikaci materiálu a případný chybějící materiál nebo výkony doplnit a ocenit. </t>
  </si>
  <si>
    <t xml:space="preserve">Součástí ceny musí být veškeré náklady, aby cena byla konečná a zahrnovala celou dodávku a montáž akce. </t>
  </si>
  <si>
    <t xml:space="preserve">Dodávka akce se předpokládá včetně kompletní montáže, veškerého souvisejícího doplňkového, podružného a montážního </t>
  </si>
  <si>
    <t>materiálu tak, aby celé zařízení bylo funkční</t>
  </si>
  <si>
    <t>Cena bez DPH</t>
  </si>
  <si>
    <t>REKAPITULACE ČLENĚNÍ SOUPISU PRACÍ A MATERIÁLU</t>
  </si>
  <si>
    <t>Náklady soupisu celkem</t>
  </si>
  <si>
    <t>-1</t>
  </si>
  <si>
    <t>SOUPIS PRACÍ  A MATERIÁLU</t>
  </si>
  <si>
    <t>Poznámky:</t>
  </si>
  <si>
    <t>D</t>
  </si>
  <si>
    <t>pč</t>
  </si>
  <si>
    <t>typ</t>
  </si>
  <si>
    <t>popis</t>
  </si>
  <si>
    <t>poznámka</t>
  </si>
  <si>
    <t>mj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</si>
  <si>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</si>
  <si>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</si>
  <si>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</si>
  <si>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</si>
  <si>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</si>
  <si>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</si>
  <si>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</si>
  <si>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</si>
  <si>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</si>
  <si>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Kabely – gastro</t>
  </si>
  <si>
    <t>ROZPOCET</t>
  </si>
  <si>
    <t>M+P</t>
  </si>
  <si>
    <t>CYKY-J 5x16</t>
  </si>
  <si>
    <t>CYKY-J 5x6</t>
  </si>
  <si>
    <t>CYKY-J 5x2,5</t>
  </si>
  <si>
    <t>CYKY-J 3x2,5</t>
  </si>
  <si>
    <t>CYKY-J 3x1,5</t>
  </si>
  <si>
    <t>CYKY-O 3x1,5</t>
  </si>
  <si>
    <t>H07RN-F 5G2,5</t>
  </si>
  <si>
    <t>H07RN-F 3G1,5</t>
  </si>
  <si>
    <t>CY16 zž</t>
  </si>
  <si>
    <t>CY6 zž</t>
  </si>
  <si>
    <t>CY4 zž</t>
  </si>
  <si>
    <t>M</t>
  </si>
  <si>
    <t>Spojovací a montážní materiál (dutinky, pásky, vývodky, svorky)</t>
  </si>
  <si>
    <t>Kabely 1.NP – 3.NP</t>
  </si>
  <si>
    <t>viz. Přehled okruhů</t>
  </si>
  <si>
    <t>13.1</t>
  </si>
  <si>
    <t>CYKY-J 7x2,5</t>
  </si>
  <si>
    <t>CYKY-O 5x1,5</t>
  </si>
  <si>
    <t>CYKY-J 5x10</t>
  </si>
  <si>
    <t>Rozvaděčová technika</t>
  </si>
  <si>
    <t>Úpravy v rozvaděči RH</t>
  </si>
  <si>
    <t>Úprava stávajícího rozvaděče ve smyslu osazení nebo výměny stávajícího jištění za nové, provést dle projektové dokumentace</t>
  </si>
  <si>
    <t>Jedná se o jištění pro nový rozvaděč RG</t>
  </si>
  <si>
    <t>Jistič 3x50A/B (10kA)</t>
  </si>
  <si>
    <t>Rozvaděč RG</t>
  </si>
  <si>
    <t>Montáž, dodávka, připojení a vyzbrojení rozvaděče, dodávka včetně vnitřní výzbroje a její připojení, provést dle výkresové dokumentace</t>
  </si>
  <si>
    <t>Doplnění rozvaděče R1NP</t>
  </si>
  <si>
    <t>Jistič 1x10A/B (10kA)</t>
  </si>
  <si>
    <t>Jističochránič B10A/2/0,03A</t>
  </si>
  <si>
    <t>Jistič 3x16A/B (10kA)</t>
  </si>
  <si>
    <t>CHL 10.00</t>
  </si>
  <si>
    <t>Doplnění rozvaděče R2NP</t>
  </si>
  <si>
    <t>Jistič 3x25A/B (10kA)</t>
  </si>
  <si>
    <t>CHL 12.00</t>
  </si>
  <si>
    <t>CHL 13.00</t>
  </si>
  <si>
    <t>Doplnění rozvaděče R3NP</t>
  </si>
  <si>
    <t>Jistič 1x16A/B (10kA)</t>
  </si>
  <si>
    <t>jištění VZT 2.00</t>
  </si>
  <si>
    <t>Ochrana před bleskem (lokální ochrana chladících jednotek na střeše)</t>
  </si>
  <si>
    <t>navrženo jako option</t>
  </si>
  <si>
    <t>Svodový drát AlMgSi pr.8</t>
  </si>
  <si>
    <t>1kg=7,4m</t>
  </si>
  <si>
    <t>kg</t>
  </si>
  <si>
    <t>Podpěra vedení FB na ploché střechy</t>
  </si>
  <si>
    <t>JT 1,5m</t>
  </si>
  <si>
    <t>Izolační tyč, délka 535mm</t>
  </si>
  <si>
    <t>Držák izolační tyče na stěnu</t>
  </si>
  <si>
    <t>Svorka pro připojení vodiče k jímací tyči</t>
  </si>
  <si>
    <t>Svorka univerzální</t>
  </si>
  <si>
    <t>Doplňující materiál (nátěry, antikorozní ochrana)</t>
  </si>
  <si>
    <t>P</t>
  </si>
  <si>
    <t>Provedení oddálených jímačů včetně napojení na stávající jímací soustavu</t>
  </si>
  <si>
    <t>Koordinace s profesí chlazení</t>
  </si>
  <si>
    <t>Revize hromosvodu</t>
  </si>
  <si>
    <t>Elektrické přístroje silnoproud 1.NP</t>
  </si>
  <si>
    <t>Vypínač č.1</t>
  </si>
  <si>
    <t>Vypínač jednopólový č.1 komplet, barva bílá</t>
  </si>
  <si>
    <t>Vypínač č.6</t>
  </si>
  <si>
    <t>Vypínač schodišťový č.6 komplet, barva bílá</t>
  </si>
  <si>
    <t>Vypínač č.7</t>
  </si>
  <si>
    <t>Vypínač křížový č.7 komplet, barva bílá</t>
  </si>
  <si>
    <t>Zásuvka 230V 16A jednonásobná bez rámečku, montáž pod omítku</t>
  </si>
  <si>
    <t>včetně zásuvek stropních</t>
  </si>
  <si>
    <t>Zásuvka jednonásobná pro zapuštěnou montáž - s přepěťovou ochranou</t>
  </si>
  <si>
    <t>Autonomní hlásič</t>
  </si>
  <si>
    <t>včetně 1ks v 1.PP</t>
  </si>
  <si>
    <t>Rámečky pro vypínače a zásuvky</t>
  </si>
  <si>
    <t>Krabice KT 250/1, s víčkem</t>
  </si>
  <si>
    <t>krabice pro umístění svorkovnice PAS</t>
  </si>
  <si>
    <t>Svorkovnice PAS</t>
  </si>
  <si>
    <t>Svorkovnice PAS u RG</t>
  </si>
  <si>
    <t>Drobný montážní materiál</t>
  </si>
  <si>
    <t>Elektroinstalační materiál</t>
  </si>
  <si>
    <t>Štítky a značení</t>
  </si>
  <si>
    <t>Elektrické přístroje silnoproud GASTRO – 1.NP</t>
  </si>
  <si>
    <t>Zásuvka s víčkem 230V/16A – jednonásobná, IP44, pro montáž do elektroinstalační krabice</t>
  </si>
  <si>
    <t>nelze montovat do vícenásobných rámečků, dodávka zásuvky včetně vlastního rámečku</t>
  </si>
  <si>
    <t>základní</t>
  </si>
  <si>
    <t>K</t>
  </si>
  <si>
    <t>1252024583</t>
  </si>
  <si>
    <t>Spínač vačkový 3P 25A IP65</t>
  </si>
  <si>
    <t xml:space="preserve">Vačkový spínač s páčkou, krabicí a čelní deskou. </t>
  </si>
  <si>
    <t>Ochranné pospojení</t>
  </si>
  <si>
    <t>Pod-omítková zemnící krabice s ekvipotenciální  svorkovnicí a s víkem</t>
  </si>
  <si>
    <t>EA1 – EA5</t>
  </si>
  <si>
    <t>Zemnící svorka, Povrchová úprava zinek - modrý chromát s utěsněním. Jmenovitý rozsah vodič: 4 - 16 mm2</t>
  </si>
  <si>
    <t>Propojení ochranného vodiče na kovové předměty a konstrukce (např. trubky, nerezové stoly).</t>
  </si>
  <si>
    <t>Elektrické přístroje silnoproud 2.NP</t>
  </si>
  <si>
    <t>Ovladač střešních oken 1/0+1/0 s blokováním</t>
  </si>
  <si>
    <t>v designu shodném s vypínači</t>
  </si>
  <si>
    <t>Žaluziové relé</t>
  </si>
  <si>
    <t>do instalační krabice KU68</t>
  </si>
  <si>
    <t>Osvětlení 1NP</t>
  </si>
  <si>
    <t>dodávka svítidel bude včetně nezbytného montážního a instalačního příslušenství</t>
  </si>
  <si>
    <t>detailní popis parametrů viz. Legenda svítidel na výkrese osvětlení</t>
  </si>
  <si>
    <t>Typ L3</t>
  </si>
  <si>
    <t>Vestavné LED svítidlo 33W, M1200 s mikroprizmatickým krytem</t>
  </si>
  <si>
    <t>LED napaječ – příslušenství L3</t>
  </si>
  <si>
    <t>Typ L4V</t>
  </si>
  <si>
    <t>Vestavné LED svítidlo 38W, asymetrické</t>
  </si>
  <si>
    <t>Typ P1</t>
  </si>
  <si>
    <t>Prachotěsné LED svítidlo 44W,4000K, IP65, IK08 s opálovým krytem</t>
  </si>
  <si>
    <t>Typ N1</t>
  </si>
  <si>
    <t>Univerzální nouzové LED svítidlo 2W</t>
  </si>
  <si>
    <t>Typ N2</t>
  </si>
  <si>
    <t>Autonomní nouzové LED svítidlo 3W</t>
  </si>
  <si>
    <t xml:space="preserve">Typ Ne </t>
  </si>
  <si>
    <t>Univerzální nouzové LED svítidlo 3W</t>
  </si>
  <si>
    <t>Bez ozn., nutno definovat</t>
  </si>
  <si>
    <t>Nástěnné svítidlo LED (m.č. 1.05a, 1.05c)</t>
  </si>
  <si>
    <t>Osvětlení 2NP</t>
  </si>
  <si>
    <t>Typ L1</t>
  </si>
  <si>
    <t>Vestavné LED svítidlo 33W, M600 s mikroprizmatickým krytem</t>
  </si>
  <si>
    <t>LED napaječ – příslušenství L1</t>
  </si>
  <si>
    <t>Typ L5</t>
  </si>
  <si>
    <t>Stropní/ nástěnné svítidlo LED 1x35W</t>
  </si>
  <si>
    <t>Typ L5N</t>
  </si>
  <si>
    <t>Stropní/ nástěnné svítidlo LED 1x35W, včetně nouzového modulu</t>
  </si>
  <si>
    <t>Montážní a inženýrská činnost</t>
  </si>
  <si>
    <t>Nastavení a oživení systému otvírání oken</t>
  </si>
  <si>
    <t>Provedení ochranného pospojování</t>
  </si>
  <si>
    <t>Průrazy, začištění, protipožární nástřiky, ucpávky</t>
  </si>
  <si>
    <t>Stavební přípomoce</t>
  </si>
  <si>
    <t>Měření intenzity umělého a nouzového osvětlení vč.zhotovení měřícího protokolu</t>
  </si>
  <si>
    <t>Koordinace s ostatními profesemi (VZT/CHL GASTRO)</t>
  </si>
  <si>
    <t>Komplexní provozní zkoušky</t>
  </si>
  <si>
    <t>Výchozí revize</t>
  </si>
  <si>
    <t>Dodávkou profese elektro - silnoproud není:</t>
  </si>
  <si>
    <t>Uzemnění</t>
  </si>
  <si>
    <t>Demontáž včetně likvidace</t>
  </si>
  <si>
    <t>Bourací práce</t>
  </si>
  <si>
    <t>Změna využití komunitního centra na základní školu Baštýřská 67/2, Praha 9, kú. Hostavice</t>
  </si>
  <si>
    <t>D.1.4 - VZDUCHOTECHNIKA</t>
  </si>
  <si>
    <t>ROZPOČET</t>
  </si>
  <si>
    <t>Pořadové č. položky</t>
  </si>
  <si>
    <t>Zkrácený popis</t>
  </si>
  <si>
    <t>Měrná jednotka</t>
  </si>
  <si>
    <t>Jednotková cena D+M</t>
  </si>
  <si>
    <t>Celková cena D+M</t>
  </si>
  <si>
    <t>Demontáže stávajících VZT rozvodů a původní VZT jednotky zařízení č.2 v řešených podlažích z důvodu změn dospozic vč. odvozu a ekologické likvidace demontovaného materiálu.</t>
  </si>
  <si>
    <t>soubor</t>
  </si>
  <si>
    <t>Zařízení č.1 - Větrání 1.PP a 1.NP</t>
  </si>
  <si>
    <t>ROZVODY V 1.PP, VZT JEDNOTKA A STOUPAČKY DO 1.NP JSOU PONECHÁNY STÁVAJÍCÍ, TATO DOKUMENTACE SE TÝKÁ POUZE ROZVODŮ A DISTRIBUCE V 1.NP</t>
  </si>
  <si>
    <t>Přívod</t>
  </si>
  <si>
    <t>1.01</t>
  </si>
  <si>
    <t xml:space="preserve">Stávající VZT jednotka s rekuperací </t>
  </si>
  <si>
    <t xml:space="preserve"> - kompaktní VZT jednotka ve stojatém provedení</t>
  </si>
  <si>
    <r>
      <t xml:space="preserve"> - V</t>
    </r>
    <r>
      <rPr>
        <vertAlign val="subscript"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 xml:space="preserve"> = 4210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</t>
    </r>
  </si>
  <si>
    <r>
      <t xml:space="preserve"> - V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4310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</t>
    </r>
  </si>
  <si>
    <t xml:space="preserve"> - včetně kompletního systému M+R </t>
  </si>
  <si>
    <t>1.02</t>
  </si>
  <si>
    <t>Protidešťová žaluzie, materiál hliník, rozměr 1000 x 500, vč. ochranného síta</t>
  </si>
  <si>
    <t>1.03</t>
  </si>
  <si>
    <t>Požární klapka, rozměr 400 x 400.11, ruční a teplotní spouštění s koncovým spínačem pro signalizaci polohy</t>
  </si>
  <si>
    <t>1.04</t>
  </si>
  <si>
    <t>Požární klapka, rozměr 250 x 250.11, ruční a teplotní spouštění s koncovým spínačem pro signalizaci polohy</t>
  </si>
  <si>
    <t>1.05</t>
  </si>
  <si>
    <t>Vířivý anemostat vel.400</t>
  </si>
  <si>
    <t>vířivá vyúsť čtvercová, pevné lamely</t>
  </si>
  <si>
    <t>vč. expanzního boxu s bočním (horizontálním připojením)</t>
  </si>
  <si>
    <t>vč. klapky v připojovacím hrdle</t>
  </si>
  <si>
    <t>průměr připojení expanzního boxu 160 mm</t>
  </si>
  <si>
    <t>barva krycí desky bílá RAL 9003 - potvrdit před objednáním</t>
  </si>
  <si>
    <t>1.06</t>
  </si>
  <si>
    <t>Přívodní talířový ventil DN 160, vč. montážního kroužku</t>
  </si>
  <si>
    <t>1.07</t>
  </si>
  <si>
    <t>Přívodní talířový ventil DN 125, vč. montážního kroužku</t>
  </si>
  <si>
    <t>1.08</t>
  </si>
  <si>
    <t>Ohebná hadice zvukově tlumicí DN250</t>
  </si>
  <si>
    <t>bm</t>
  </si>
  <si>
    <t>1.09</t>
  </si>
  <si>
    <t>Ohebná hadice zvukově tlumicí DN160</t>
  </si>
  <si>
    <t>1.10</t>
  </si>
  <si>
    <t>Ohebná hadice zvukově tlumicí DN127</t>
  </si>
  <si>
    <t>1.11</t>
  </si>
  <si>
    <t>Tlumič hluku buňkový G 250 x 300 - 1000</t>
  </si>
  <si>
    <t>1.20</t>
  </si>
  <si>
    <t>Čtyřhranné potrubí z pozink. plechu sk I, třída těsnosti II</t>
  </si>
  <si>
    <t>130</t>
  </si>
  <si>
    <t>1.30</t>
  </si>
  <si>
    <t>13</t>
  </si>
  <si>
    <t xml:space="preserve">Tepelná izolace kompletního potrubí přívodu </t>
  </si>
  <si>
    <t>165</t>
  </si>
  <si>
    <t>Protipožární izolace pro doizolování úseků od požárních klapek k požárně dělicí konstrukci</t>
  </si>
  <si>
    <t>Odvod</t>
  </si>
  <si>
    <t>1.50</t>
  </si>
  <si>
    <t>Protidešťová žaluzie, materiál hliník, rozměr 500 x 1000, vč. ochranného síta</t>
  </si>
  <si>
    <t>1.51</t>
  </si>
  <si>
    <t>Požární klapka, rozměr 500 x 250.11, ruční a teplotní spouštění s koncovým spínačem pro signalizaci polohy</t>
  </si>
  <si>
    <t>1.52</t>
  </si>
  <si>
    <t>1.53</t>
  </si>
  <si>
    <t>Ruční regulační klapka, rozměr 200 x 160 mm</t>
  </si>
  <si>
    <t>1.54</t>
  </si>
  <si>
    <t>Ruční regulační klapka, rozměr DN200</t>
  </si>
  <si>
    <t>1.55</t>
  </si>
  <si>
    <t>Ruční regulační klapka, rozměr DN160</t>
  </si>
  <si>
    <t>1.56</t>
  </si>
  <si>
    <t>Odsávací digestoř, rozměr 900 x 900 mm</t>
  </si>
  <si>
    <t>nerezová vč. osvětlení a odlučovačů tuku, v nástěnném provedení</t>
  </si>
  <si>
    <t>1.57</t>
  </si>
  <si>
    <t>Odvodní vyústka s regulací a expanzním boxem, rozměr 325 x 325 mm, připojení DN200</t>
  </si>
  <si>
    <t>1.58</t>
  </si>
  <si>
    <t>Odvodní vyústka s regulací a expanzním boxem, rozměr 325 x 225 mm, připojení DN160</t>
  </si>
  <si>
    <t>1.59</t>
  </si>
  <si>
    <t>Odvodní talířový ventil DN 160, vč. montážního kroužku</t>
  </si>
  <si>
    <t>1.60</t>
  </si>
  <si>
    <t>Odvodní talířový ventil DN 125, vč. montážního kroužku</t>
  </si>
  <si>
    <t>1.61</t>
  </si>
  <si>
    <t>Ohebná hadice zvukově tlumicí DN200</t>
  </si>
  <si>
    <t>1.62</t>
  </si>
  <si>
    <t>1.63</t>
  </si>
  <si>
    <t>1.64</t>
  </si>
  <si>
    <t>1.70</t>
  </si>
  <si>
    <t>Čtyřhranné potrubí z pozink. plechu sk I, třída těsnosti III, tmeleno silikonem</t>
  </si>
  <si>
    <t>90</t>
  </si>
  <si>
    <t>1.80</t>
  </si>
  <si>
    <t>20</t>
  </si>
  <si>
    <t xml:space="preserve">Tepelná izolace kompletního potrubí odvodu </t>
  </si>
  <si>
    <t>125</t>
  </si>
  <si>
    <t>Zařízení č.2 - Větrání 2.NP a 3.NP</t>
  </si>
  <si>
    <t>2.01</t>
  </si>
  <si>
    <t xml:space="preserve">VZT jednotka s rekuperací </t>
  </si>
  <si>
    <t xml:space="preserve"> - VZT jednotka ve stojatém provedení</t>
  </si>
  <si>
    <r>
      <t xml:space="preserve"> - V</t>
    </r>
    <r>
      <rPr>
        <vertAlign val="subscript"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 xml:space="preserve"> = 3000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p</t>
    </r>
    <r>
      <rPr>
        <vertAlign val="subscript"/>
        <sz val="10"/>
        <rFont val="Arial"/>
        <family val="2"/>
        <charset val="238"/>
      </rPr>
      <t>ext</t>
    </r>
    <r>
      <rPr>
        <sz val="10"/>
        <rFont val="Arial"/>
        <family val="2"/>
        <charset val="238"/>
      </rPr>
      <t xml:space="preserve"> = 350 Pa</t>
    </r>
  </si>
  <si>
    <r>
      <t xml:space="preserve"> - V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3000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p</t>
    </r>
    <r>
      <rPr>
        <vertAlign val="subscript"/>
        <sz val="10"/>
        <rFont val="Arial"/>
        <family val="2"/>
        <charset val="238"/>
      </rPr>
      <t>ext</t>
    </r>
    <r>
      <rPr>
        <sz val="10"/>
        <rFont val="Arial"/>
        <family val="2"/>
        <charset val="238"/>
      </rPr>
      <t xml:space="preserve"> = 350 Pa</t>
    </r>
  </si>
  <si>
    <t xml:space="preserve"> - vč. pružných manžet </t>
  </si>
  <si>
    <t xml:space="preserve"> - jednotka dodána v rozebraném stavu, místní montáž</t>
  </si>
  <si>
    <t xml:space="preserve"> - včetně uzavíracích klapek se servopohony</t>
  </si>
  <si>
    <t xml:space="preserve"> - včetně propojení servopohonů klapek se systémem M+R (zahrnuta potřebná kabeláž)</t>
  </si>
  <si>
    <t xml:space="preserve"> - ventilátory VZT jednotky jsou vybaveny EC motory</t>
  </si>
  <si>
    <t xml:space="preserve"> - včetně kompletního systému M+R - propojení s centrálním systémem M+R přes Modbus </t>
  </si>
  <si>
    <t>technické parametry viz. příloha TZ</t>
  </si>
  <si>
    <t>maximální rozměry - šířka 2300mm, výška 1850mm, hloubka - 790mm</t>
  </si>
  <si>
    <t>2.02</t>
  </si>
  <si>
    <t>Protidešťová žaluzie, materiál hliník, rozměr 500 x 630, vč. ochranného síta</t>
  </si>
  <si>
    <t>2.03</t>
  </si>
  <si>
    <t>Tlumič hluku buňkový G 250 x 500 - 1500</t>
  </si>
  <si>
    <t>2.04</t>
  </si>
  <si>
    <t>Tlumič hluku buňkový G 250 x 500 - 1000</t>
  </si>
  <si>
    <t>2.05</t>
  </si>
  <si>
    <t>2.06</t>
  </si>
  <si>
    <t>Tlumič hluku kruhový DN250 - délka 1000 mm</t>
  </si>
  <si>
    <t>2.07</t>
  </si>
  <si>
    <t>Požární klapka, rozměr 500 x 500.11, ruční a teplotní spouštění s koncovým spínačem pro signalizaci polohy</t>
  </si>
  <si>
    <t>2.08</t>
  </si>
  <si>
    <t>Požární klapka, rozměr DN250.11, ruční a teplotní spouštění s koncovým spínačem pro signalizaci polohy</t>
  </si>
  <si>
    <t>2.09</t>
  </si>
  <si>
    <t>Přívodní dýza s dalekým dosahem přestavitelná rozměr DN125, barva bílá RAL 9010 (jinou barvu odsouhlasit před objednáním)</t>
  </si>
  <si>
    <t>2.10</t>
  </si>
  <si>
    <t>Vyústka přívodní s regulací na kruhové potrubí, rozměr 625 x 75 mm</t>
  </si>
  <si>
    <t>2.11</t>
  </si>
  <si>
    <t>2.12</t>
  </si>
  <si>
    <t>2.13</t>
  </si>
  <si>
    <t>2.20</t>
  </si>
  <si>
    <t>2.30</t>
  </si>
  <si>
    <t>40</t>
  </si>
  <si>
    <t>65</t>
  </si>
  <si>
    <t>Protipožární izolace obousměrná s požární odolností dle PBŘ</t>
  </si>
  <si>
    <t>50</t>
  </si>
  <si>
    <t>2.50</t>
  </si>
  <si>
    <t>Protidešťová žaluzie, materiál hliník, rozměr 500 x 6300, vč. ochranného síta</t>
  </si>
  <si>
    <t>2.51</t>
  </si>
  <si>
    <t>2.52</t>
  </si>
  <si>
    <t>2.53</t>
  </si>
  <si>
    <t>Tlumič hluku buňkový G 250 x 500 - 750</t>
  </si>
  <si>
    <t>2.54</t>
  </si>
  <si>
    <t>2.55</t>
  </si>
  <si>
    <t>2.56</t>
  </si>
  <si>
    <t>2.57</t>
  </si>
  <si>
    <t>2.58</t>
  </si>
  <si>
    <t>Vyústka odvodní s regulací na kruhové potrubí, rozměr 625 x 75 mm</t>
  </si>
  <si>
    <t>2.59</t>
  </si>
  <si>
    <t>2.60</t>
  </si>
  <si>
    <t>2.61</t>
  </si>
  <si>
    <t>2.62</t>
  </si>
  <si>
    <t>2.70</t>
  </si>
  <si>
    <t>60</t>
  </si>
  <si>
    <t>2.80</t>
  </si>
  <si>
    <t>75</t>
  </si>
  <si>
    <t>15</t>
  </si>
  <si>
    <t>Zařízení č.10 - Chlazení učebny č.1</t>
  </si>
  <si>
    <t xml:space="preserve">VRV systém </t>
  </si>
  <si>
    <t>10.01</t>
  </si>
  <si>
    <t xml:space="preserve">Venkovní jednotka </t>
  </si>
  <si>
    <t>Qch = 14 kW, Pel = 3,74 kW / 400 V / jištění 16 A</t>
  </si>
  <si>
    <t>10.02</t>
  </si>
  <si>
    <t>Vnitřní kazetová jednotka</t>
  </si>
  <si>
    <t>Qch = 4,5 kW, Pel = 0,03 kW / 230 V, chladivo R410A</t>
  </si>
  <si>
    <t>vč. vestavěného čerpadla kondenzátu</t>
  </si>
  <si>
    <t xml:space="preserve">Dekorační panel pro infračervené dálkové ovládání </t>
  </si>
  <si>
    <t>Dálkový infraovladač součástí jednotky</t>
  </si>
  <si>
    <t>Specifikace rozvodů chladu:</t>
  </si>
  <si>
    <t>Cu potrubí - průměr 6/12 mm vč. tvarovek a tepelné izolace - připojení jednotek na páteřní rozvod</t>
  </si>
  <si>
    <t xml:space="preserve">Montážní, těsnící a spojovací materiál </t>
  </si>
  <si>
    <t>Doplnění chladiva R410A do systému</t>
  </si>
  <si>
    <t>Odvody kondenzátu od vnitřních jednotek klimatizace - řeší ZTI</t>
  </si>
  <si>
    <t>Připojení vnitřních jednotek na rozvody ZTI</t>
  </si>
  <si>
    <t xml:space="preserve">Kontrola funkčnosti odvodů kondenzátu </t>
  </si>
  <si>
    <t>Žlab z pozink. plechu pro vedení potrubí chladu a kabeláže po střeše</t>
  </si>
  <si>
    <t>Materiál pro uložení venkovní jednotky na střeše objektu:</t>
  </si>
  <si>
    <t>Gumové pražce pod venkovní jednotku</t>
  </si>
  <si>
    <t>Betonové dlaždice pro uložení jednotky</t>
  </si>
  <si>
    <t>Izolátory chvění pod venkovní jednotku</t>
  </si>
  <si>
    <t>Příslušenství pro signalizaci systému do centrální M+R:</t>
  </si>
  <si>
    <r>
      <t>Adaptér</t>
    </r>
    <r>
      <rPr>
        <sz val="11"/>
        <rFont val="Calibri"/>
        <family val="2"/>
        <charset val="238"/>
      </rPr>
      <t xml:space="preserve">, </t>
    </r>
    <r>
      <rPr>
        <sz val="10"/>
        <rFont val="Arial"/>
        <family val="2"/>
        <charset val="238"/>
      </rPr>
      <t>který se připojí na konektor každé vnitřní jednotky</t>
    </r>
  </si>
  <si>
    <t>umožní výstup na Modbus</t>
  </si>
  <si>
    <t>Zařízení č.11 - Chlazení jídelny</t>
  </si>
  <si>
    <t>11.01</t>
  </si>
  <si>
    <t>11.02</t>
  </si>
  <si>
    <t xml:space="preserve">Vnitřní kazetová jednotka </t>
  </si>
  <si>
    <t xml:space="preserve">Dekorační panel pro kabelové dálkové ovládání </t>
  </si>
  <si>
    <t>Kabelový nástěnný pro všechny vnitřní jednotky</t>
  </si>
  <si>
    <t>Kabeláž pro nástěnný ovladač</t>
  </si>
  <si>
    <t>Zařízení č.12 - Chlazení učeben č.3 a 4</t>
  </si>
  <si>
    <t>12.01</t>
  </si>
  <si>
    <t>Qch = 22,4 kW, Pel = 6,05 kW / 400 V / jištění 25 A</t>
  </si>
  <si>
    <t>12.02</t>
  </si>
  <si>
    <t xml:space="preserve">Vnitřní nástěnná jednotka </t>
  </si>
  <si>
    <t>Qch = 5,6 kW, Pel = 0,05 kW / 230 V, chladivo R410A</t>
  </si>
  <si>
    <t xml:space="preserve">Dálkový infraovladač </t>
  </si>
  <si>
    <t>Zařízení č.13 - Chlazení kabinetů a kanceláře</t>
  </si>
  <si>
    <t>13.01</t>
  </si>
  <si>
    <t>13.02</t>
  </si>
  <si>
    <t>Qch = 3,6 kW, Pel = 0,04 kW / 230 V, chladivo R410A</t>
  </si>
  <si>
    <t xml:space="preserve">Kabelový nástěnný ovladač </t>
  </si>
  <si>
    <t>SPOLEČNÉ  POLOŽKY</t>
  </si>
  <si>
    <t>Požární  ucpávky</t>
  </si>
  <si>
    <t>Realizace požárních ucpávek kolem VZT rozvodů</t>
  </si>
  <si>
    <t>požární odolnost dle stavební konstrukce - maximálně 90 minut</t>
  </si>
  <si>
    <t>vč. zpracování dokladové části na realizované požární ucpávky</t>
  </si>
  <si>
    <t>cca 30 ks</t>
  </si>
  <si>
    <t>Tepelné izolace</t>
  </si>
  <si>
    <t xml:space="preserve">desky z minerální vaty tl.  tl. 40 mm s polepem Al folií, uchycované </t>
  </si>
  <si>
    <t>na  potrubí na navařovací trny, spoje přelepeny Al páskou</t>
  </si>
  <si>
    <t xml:space="preserve">Protipožární izolace </t>
  </si>
  <si>
    <t>desky z minerální plsti přichycované na trny, obalené Al folií,</t>
  </si>
  <si>
    <t>požární odolnost obousměrná, dle požadavku PBŘ - 30 minut</t>
  </si>
  <si>
    <t>Protipožární izolace - izolace od PK k hranici úseků</t>
  </si>
  <si>
    <t>odolnost izolace min. 90minut</t>
  </si>
  <si>
    <t>provedení s atestem dle předpisu výrobce požární klapky, obousměrná požární odolnost</t>
  </si>
  <si>
    <t>VZT potrubí</t>
  </si>
  <si>
    <t>Čtyřhranné potrubí z pozink. plechu sk.I dle PM 12 04 03</t>
  </si>
  <si>
    <t xml:space="preserve">Montážní, spojovací, těsnící a závěsový materiál vč. materiálu </t>
  </si>
  <si>
    <t>pro eliminaci přenosu vibrací do stav. konstrukcí</t>
  </si>
  <si>
    <t>Likvidace odpadů</t>
  </si>
  <si>
    <t>Popisy zařízení</t>
  </si>
  <si>
    <t>Zprovoznění a komplexní vyzkoušení zařízení</t>
  </si>
  <si>
    <t>Proměření a zaregulování výkonnostních parametrů VZT zařízení vč. vypracování protokolu</t>
  </si>
  <si>
    <t>Měření hlučnosti VZT zařízení vč. vypracování protokolu</t>
  </si>
  <si>
    <t>Výrobní (dílenská) dokumentace</t>
  </si>
  <si>
    <t>Dokumentace skutečného provedení</t>
  </si>
  <si>
    <t xml:space="preserve">Dodavatelská dokumentace </t>
  </si>
  <si>
    <t xml:space="preserve">protokoly, atesty, revizní zprávy </t>
  </si>
  <si>
    <t>Doprava</t>
  </si>
  <si>
    <t>CENA  CELKEM BEZ DPH</t>
  </si>
  <si>
    <t xml:space="preserve">Baštýřská 67/2, 198 00 Praha 14 </t>
  </si>
  <si>
    <t>Popis položky :</t>
  </si>
  <si>
    <t>jednotka</t>
  </si>
  <si>
    <t>množství</t>
  </si>
  <si>
    <t>JC</t>
  </si>
  <si>
    <t>CC</t>
  </si>
  <si>
    <t>UTCH - nové dodávky</t>
  </si>
  <si>
    <t>Zařízení</t>
  </si>
  <si>
    <t>Montáž akumulační nádoby</t>
  </si>
  <si>
    <t>Tepelná izolace akumulační nádoby celoplošně lepená na bázi syntetického kaučuku tl. 19mm</t>
  </si>
  <si>
    <t>Reflex</t>
  </si>
  <si>
    <t>Armatury - zdroj tepla a chladu</t>
  </si>
  <si>
    <t>Automatický odvzdušňovací ventil do potrubí, do 120°C, PN16</t>
  </si>
  <si>
    <t>Vypouštěcí kulový kohout s nástavcem na hadici s krytkou PN6, 120°C, DN 15</t>
  </si>
  <si>
    <t xml:space="preserve">Teploměr přímý D100,  0-120°C, včetně jímky L 60  </t>
  </si>
  <si>
    <t xml:space="preserve">Návarek pro teplotní čidlo MaR, včetně jímky L 60  </t>
  </si>
  <si>
    <t>Tlakoměr D100, 0-600kPa, včetně kulového kohoutu a navařovací smyčky.</t>
  </si>
  <si>
    <t>Potrubí a izolace</t>
  </si>
  <si>
    <t>Cu trubka polotvrdá 15x1
Vč. tvarovek, spojovacího a montážního nateriálu</t>
  </si>
  <si>
    <t>b.m.</t>
  </si>
  <si>
    <t>Cu trubka tvrdá 54x2,0
Vč. tvarovek, spojovacího a montážního nateriálu</t>
  </si>
  <si>
    <t>Tepelná izolace z pěněného umělého kaučuku tl. 19 mm pro potrubí Cu 15</t>
  </si>
  <si>
    <t>Tepelná izolace z pěněného umělého kaučuku tl. 19 mm pro potrubí Cu 54</t>
  </si>
  <si>
    <t>Tepelná izolace armatur z pěněného umělého kaučuku tl. 19 mm</t>
  </si>
  <si>
    <t>Pomocný upevňovací materiál, kotvy objímky, uložení a pod.</t>
  </si>
  <si>
    <t>UT - Ostatní paušální položky, vedlejší rozpočtové náklady</t>
  </si>
  <si>
    <t>Proplach systému UT</t>
  </si>
  <si>
    <t>Tlaková zkouška potrubí  UT</t>
  </si>
  <si>
    <t>Napuštění potrubí ,odvzdušnění - voda</t>
  </si>
  <si>
    <t>Zaregulování systému UT</t>
  </si>
  <si>
    <t>Přesun hmot vnitrostaveníštní</t>
  </si>
  <si>
    <t>Orientační štítky</t>
  </si>
  <si>
    <t>Zpracování návrhu místního provozního řádu pro obsluhu a údržbu</t>
  </si>
  <si>
    <t>Zaškolení obsluhy v rozsahu 24 h</t>
  </si>
  <si>
    <t>Dozor na stavbě po pracích s otevřeným plamenem</t>
  </si>
  <si>
    <t xml:space="preserve">Drobný montážní materiál </t>
  </si>
  <si>
    <t>kpl.</t>
  </si>
  <si>
    <t>připojení CHL, VZT jednotek a požárních klapek</t>
  </si>
  <si>
    <t>systém Modbus pro řízení MaR vč. sotwaru</t>
  </si>
  <si>
    <t>propojení třícestného ventilu u systému tepelných čerpadel</t>
  </si>
  <si>
    <t>UTP cat. 5E</t>
  </si>
  <si>
    <t>propojení ovladačů s vnitřními jednotkami</t>
  </si>
  <si>
    <t>CYKY-O 2x1,5</t>
  </si>
  <si>
    <t>kabeláž k uvažovaným čidlům teploty, vlhkosti</t>
  </si>
  <si>
    <t>kabel od vnitřních chladících jednotek do racku m.č.0.05</t>
  </si>
  <si>
    <t>kabel od venkovních k vnitřním jednotkám. Kabel povede k první jednotce a bude smyčkovat další jednotky</t>
  </si>
  <si>
    <t>Venkovní stínění 2x1,5 (např. FTP 4x2x0,5)</t>
  </si>
  <si>
    <t>kabeláž vedená z racku v m.č. 0.05 paprskovitě ke každé požární klapce pro budoucí zajištění sledování polohy</t>
  </si>
  <si>
    <t>JYTY 4x1</t>
  </si>
  <si>
    <t>Převodníky pro komunikaci po ModBus = dodávka chlazení</t>
  </si>
  <si>
    <t>V rámci MaR bude provedena pouze kabelová příprava pro budoucí stav</t>
  </si>
  <si>
    <t>Měření a regulace</t>
  </si>
  <si>
    <t>Podružný instalační materiál, kotevní prvky kabeláže, instalační krabice a pod</t>
  </si>
  <si>
    <t>Komplexní zkoušky systému</t>
  </si>
  <si>
    <t>Programování a nastavení systému</t>
  </si>
  <si>
    <t>pro vedení kabeláže v podhledech, kotveno ke stropu nebo stěně</t>
  </si>
  <si>
    <t xml:space="preserve">Svazkový držák </t>
  </si>
  <si>
    <t>Elektroinstalační trubka ohebná ø 25 mm, 750N</t>
  </si>
  <si>
    <t>Instalační kabel 2x1,5</t>
  </si>
  <si>
    <t>Přijímač GPS</t>
  </si>
  <si>
    <t>přijímač radiosignálu DCF 77,5 kHz
odolný proti rádiovému rušení (selektivita) / rušení přicházející ze sítě
vhodný pro vnitřní i venkovní použití
standardní délka připojovacího kabelu je 10 m (součástí dodávky), maximální délka 200 m
krytí IP 65
rozměry 84 x 59 x 34 mm</t>
  </si>
  <si>
    <t>Přijímač DCF</t>
  </si>
  <si>
    <t>pro napájení zvonků</t>
  </si>
  <si>
    <t>Zdroj napájení 230V/75VAC</t>
  </si>
  <si>
    <t>Parametry hodin:LCD display 2×16 znaků snadná obsluha 6 tlačítky na předním panelu uživatelsky přehledné menu v češtině podpora více jazyků sledování kvality příjmu signálu DCF 77 nebo GPS možnost konfigurace libovolné časové zóny USB pro nahrávání spínacích programů napájení ze sítě 230 VAC nebo 12 / 24 VDC 1 podružná linka 24 V</t>
  </si>
  <si>
    <t>v provedení pro instalaci do datového racku, který bude sloužit i pro školní rozhlas, v m.č.2.08</t>
  </si>
  <si>
    <t>Hlavní hodiny jednotného času včetně relé pro sepnutí zvonků, viz. Schéma Jednotný čas</t>
  </si>
  <si>
    <t>Analogové nástěnné hodiny s průměrem číselníku 40 cm, podružný hodinový strojek pro polarizované minutové impulzy 24-60 V 6mA</t>
  </si>
  <si>
    <t>Školní zvonek, napájecí napětí 75 V, vlastní spotřeba 50 mA, hlasitost min 70 dB/1 m</t>
  </si>
  <si>
    <t>Jednotný čas a zvonění</t>
  </si>
  <si>
    <t>Podružný instalační materiál, kotevní prvky kabeláže, instalační krabice, konektory a pod</t>
  </si>
  <si>
    <t>Oživení a nastavení systému</t>
  </si>
  <si>
    <t>CYKY-O 4x1,5</t>
  </si>
  <si>
    <t>Frekvenční rozsah: 60Hz - 12kHz
Impedance: 1000 Ohm
Senzitivita: 6mV/Pa/1kHzRozměry: 75x25x110 mm Délka: 200 mm
Hmotnost: 500g</t>
  </si>
  <si>
    <t>Drátový mikrofon</t>
  </si>
  <si>
    <t>Rack pro umístění ústředny rozhlasu včetně veškerého montážního příslušenství, umístění při realizaci v m.č. 2.08</t>
  </si>
  <si>
    <t>19" RACK jednodílný 6U</t>
  </si>
  <si>
    <t xml:space="preserve">Ústředna s MP3 přehrávačem s dálkovým ovladačem. Vstupy: 3 x MIC (MIC 1 paging), 3 x AUX, vestavěný MP3 přehrávač z USB disku nebo z SD karty. MASTER VOLUME, LED indikace výstupní úrovně, společné korekce basů a výšek, napájení: 230V AC, výkon: 120W (100V, 70V, 4-8-16 Ohm), GONG, 480 x 88 x 390 mm, hmotnost: 11 kg. </t>
  </si>
  <si>
    <t>Ústředna s vestavěným MP3 přehrávačem, IR – 120W</t>
  </si>
  <si>
    <t>Regulátor hlasitosti</t>
  </si>
  <si>
    <t>Keramická svorkovnice s tepelnou pojistkou včetně krabice</t>
  </si>
  <si>
    <t>Příkon RMS: 6 W
Provedení: 100V
Citlivost (dB): 90 dB
Frekvenční rozsah (Hz): 150-15000 Hz
Průměr: 180 mm
Průměr reproduktoru: 130 mm
Montáž. hloubka: 65 mm
Montáž. otvor: 142  mm</t>
  </si>
  <si>
    <t>Stropní reproduktor do podhledu</t>
  </si>
  <si>
    <t>Jmenovitý výkon: 5W
Maximální výkon: 10W
Frekvenční rozsah: 160Hz - 15kHz
Citlivost: 91 dB Rozměry: 260x180x130 mm</t>
  </si>
  <si>
    <t>Nástěnný reproduktor</t>
  </si>
  <si>
    <t>Školní rozhlas</t>
  </si>
  <si>
    <t xml:space="preserve">Výchozí revize </t>
  </si>
  <si>
    <t>Měření včetně zhotovení měřícího protokolu -  kabeláže metalika</t>
  </si>
  <si>
    <t>Nastavení a oživení systému</t>
  </si>
  <si>
    <t>Úprava stávající dokumentace strukturované kabeláže</t>
  </si>
  <si>
    <t xml:space="preserve">M </t>
  </si>
  <si>
    <t>Připojení VZT jednotky ve 3.NP do sítě</t>
  </si>
  <si>
    <t>Připojení objednávkového systému do sítě</t>
  </si>
  <si>
    <t>Drobný instalační materiál</t>
  </si>
  <si>
    <t>Kabel UTP cat.6</t>
  </si>
  <si>
    <t>Vyvazovací panel 1U</t>
  </si>
  <si>
    <t>Patchcord cat.6 2m</t>
  </si>
  <si>
    <t>Konektory RJ45</t>
  </si>
  <si>
    <t>Keystone zadní osazovací, samořezný CAT6</t>
  </si>
  <si>
    <t>doplnění do stávajícího racku</t>
  </si>
  <si>
    <t>Switch 16xRJ45, cat. 6</t>
  </si>
  <si>
    <t>Patchpanel 16xRJ45 cat. 6</t>
  </si>
  <si>
    <t>Kabel HDMI délka 10m</t>
  </si>
  <si>
    <t>navrženo u všech tabulí a kateder</t>
  </si>
  <si>
    <t>Nástěnná zásuvka HDMI/VGA/USB/Jack 3.5mm</t>
  </si>
  <si>
    <t>5ks dle schématu slaboproud + 1ks v 1.PP</t>
  </si>
  <si>
    <t>AP wifi včetně napaječe (připojeno ze zásuvky)</t>
  </si>
  <si>
    <t>Datová zásuvka 1xRJ45, cat.6, montáž pod omítkou</t>
  </si>
  <si>
    <t>v datovém racku oceněna instalace prvku do racku a jeho připojení</t>
  </si>
  <si>
    <t>v ceně práce je instalace prvku a jeho připojení</t>
  </si>
  <si>
    <t>Doplnění datových rozvodů</t>
  </si>
  <si>
    <t>Suť Celkem [t]</t>
  </si>
  <si>
    <t>Cena/práce</t>
  </si>
  <si>
    <t>Cena/mat.</t>
  </si>
  <si>
    <t>počet</t>
  </si>
  <si>
    <t>Popis</t>
  </si>
  <si>
    <t>Kód</t>
  </si>
  <si>
    <t>Typ</t>
  </si>
  <si>
    <t>PČ</t>
  </si>
  <si>
    <t>Nastavení komunikace mezi chladícími jednotkami (podmíněno instalací ŘS MaR / BMS)</t>
  </si>
  <si>
    <t>Dodávka převodníků</t>
  </si>
  <si>
    <t>Dodávka čidel</t>
  </si>
  <si>
    <t>Ŕídící systém MaR</t>
  </si>
  <si>
    <t>Systém BMS</t>
  </si>
  <si>
    <t>Součástí dodávky není:</t>
  </si>
  <si>
    <t>ELEKTROINSTALACE – SLABOPROUD</t>
  </si>
  <si>
    <t>ELEKTROINSTALACE – SLABOPROUD/MaR</t>
  </si>
  <si>
    <t>Flosman Jiří</t>
  </si>
  <si>
    <t>Elektro slaboproud / MaR</t>
  </si>
  <si>
    <t>KRYCÍ LIST SOUPISU – ELEKTROINSTALACE SLABOPROUD / MaR</t>
  </si>
  <si>
    <t>Dokumentace skutečného provedení stavby</t>
  </si>
  <si>
    <t>Export Komplet</t>
  </si>
  <si>
    <t/>
  </si>
  <si>
    <t>2.0</t>
  </si>
  <si>
    <t>False</t>
  </si>
  <si>
    <t>{465e5eae-8bf5-4d29-b79e-73058afd6823}</t>
  </si>
  <si>
    <t>&gt;&gt;  skryté sloupce  &lt;&lt;</t>
  </si>
  <si>
    <t>0,01</t>
  </si>
  <si>
    <t>21</t>
  </si>
  <si>
    <t>0,001</t>
  </si>
  <si>
    <t>Kód:</t>
  </si>
  <si>
    <t>KSO:</t>
  </si>
  <si>
    <t>CC-CZ:</t>
  </si>
  <si>
    <t xml:space="preserve"> Baštýřská 67/2,19800 Praha 14</t>
  </si>
  <si>
    <t>Zadavatel:</t>
  </si>
  <si>
    <t>IČ:</t>
  </si>
  <si>
    <t xml:space="preserve"> Městská část Praha 14,Br.Venclíků 1073,Praha 14</t>
  </si>
  <si>
    <t xml:space="preserve"> </t>
  </si>
  <si>
    <t>True</t>
  </si>
  <si>
    <t>Zpracovatel:</t>
  </si>
  <si>
    <t>Sazba daně</t>
  </si>
  <si>
    <t>Základ daně</t>
  </si>
  <si>
    <t>Výše daně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</si>
  <si>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</si>
  <si>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</si>
  <si>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</si>
  <si>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</si>
  <si>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</si>
  <si>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</si>
  <si>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</si>
  <si>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</si>
  <si>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</si>
  <si>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</si>
  <si>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</si>
  <si>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</si>
  <si>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</si>
  <si>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</si>
  <si>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</si>
  <si>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</si>
  <si>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</si>
  <si>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</si>
  <si>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</si>
  <si>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</si>
  <si>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</si>
  <si>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</si>
  <si>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</si>
  <si>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</si>
  <si>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</si>
  <si>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</si>
  <si>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</si>
  <si>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0</t>
  </si>
  <si>
    <t>###NOIMPORT###</t>
  </si>
  <si>
    <t>IMPORT</t>
  </si>
  <si>
    <t>{00000000-0000-0000-0000-000000000000}</t>
  </si>
  <si>
    <t>/</t>
  </si>
  <si>
    <t>KC 1</t>
  </si>
  <si>
    <t>Vedlejší rozpočtové náklady</t>
  </si>
  <si>
    <t>{eab22a90-7350-44ed-8eea-1654f06aff43}</t>
  </si>
  <si>
    <t>KC 2</t>
  </si>
  <si>
    <t>KC stavební</t>
  </si>
  <si>
    <t>{22735bc5-39e0-4ca3-9884-eacc5f1c1f0d}</t>
  </si>
  <si>
    <t>KC 3</t>
  </si>
  <si>
    <t>KC profese</t>
  </si>
  <si>
    <t>{da9390f3-b8e6-49d3-bbca-7b46d706b178}</t>
  </si>
  <si>
    <t>KC 4</t>
  </si>
  <si>
    <t>ZTI_voda</t>
  </si>
  <si>
    <t>{67fd4354-8e45-4f22-a8aa-0f71c9700248}</t>
  </si>
  <si>
    <t>KC 5</t>
  </si>
  <si>
    <t>elektro</t>
  </si>
  <si>
    <t>{d3694c17-34d2-4af9-b5c9-380f0fb2d9e8}</t>
  </si>
  <si>
    <t>KC 6</t>
  </si>
  <si>
    <t>vnitřní vybavení</t>
  </si>
  <si>
    <t>{d32f99a0-95b7-4c19-80bd-1485283de729}</t>
  </si>
  <si>
    <t>KC 7</t>
  </si>
  <si>
    <t>terénní úpravy, mobiliář</t>
  </si>
  <si>
    <t>{d6f923d2-85b3-4741-8e6a-4e71be6ae5ed}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</si>
  <si>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</si>
  <si>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</si>
  <si>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</si>
  <si>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</si>
  <si>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</si>
  <si>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</si>
  <si>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</si>
  <si>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</si>
  <si>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</si>
  <si>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J.cena [CZK]</t>
  </si>
  <si>
    <t>Cenová soustava</t>
  </si>
  <si>
    <t>J. hmotnost [t]</t>
  </si>
  <si>
    <t>Hmotnost celkem [t]</t>
  </si>
  <si>
    <t>VRN3</t>
  </si>
  <si>
    <t>030001000</t>
  </si>
  <si>
    <t>032103000</t>
  </si>
  <si>
    <t>Náklady na stavební buňky</t>
  </si>
  <si>
    <t>034203000</t>
  </si>
  <si>
    <t>Oplocení staveniště</t>
  </si>
  <si>
    <t>6</t>
  </si>
  <si>
    <t>039103000</t>
  </si>
  <si>
    <t>Rozebrání, bourání a odvoz zařízení staveniště</t>
  </si>
  <si>
    <t>VRN4</t>
  </si>
  <si>
    <t>Inženýrská činnost</t>
  </si>
  <si>
    <t>Pol1</t>
  </si>
  <si>
    <t>pasportizace objektu</t>
  </si>
  <si>
    <t>Pol2</t>
  </si>
  <si>
    <t>7</t>
  </si>
  <si>
    <t>Pol3</t>
  </si>
  <si>
    <t>koordinační činnost</t>
  </si>
  <si>
    <t>14</t>
  </si>
  <si>
    <t>042503000</t>
  </si>
  <si>
    <t>Plán BOZP na staveništi</t>
  </si>
  <si>
    <t>16</t>
  </si>
  <si>
    <t>9</t>
  </si>
  <si>
    <t>042903000</t>
  </si>
  <si>
    <t>Ostatní posudky</t>
  </si>
  <si>
    <t>18</t>
  </si>
  <si>
    <t>HSV - Práce a dodávky HSV</t>
  </si>
  <si>
    <t xml:space="preserve">    61 - Úprava povrchů vnitřních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</si>
  <si>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</si>
  <si>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</si>
  <si>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</si>
  <si>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</si>
  <si>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786 - Dokončovací práce - čalounické úpravy</t>
  </si>
  <si>
    <t>OST - Ostatní</t>
  </si>
  <si>
    <t>Práce a dodávky HSV</t>
  </si>
  <si>
    <t>Úprava povrchů vnitřních</t>
  </si>
  <si>
    <t>612181001</t>
  </si>
  <si>
    <t>Sádrová stěrka tl.do 3 mm vnitřních stěn</t>
  </si>
  <si>
    <t>Pro opravy v svislých konstrukcích</t>
  </si>
  <si>
    <t>Součet</t>
  </si>
  <si>
    <t>612321141</t>
  </si>
  <si>
    <t>Vápenocementová omítka štuková dvouvrstvá vnitřních stěn nanášená ručně</t>
  </si>
  <si>
    <t>Přepočtené koeficientem množství</t>
  </si>
  <si>
    <t>om1</t>
  </si>
  <si>
    <t>1931,597*0,3 "Přepočtené koeficientem množství</t>
  </si>
  <si>
    <t>612321191</t>
  </si>
  <si>
    <t>Příplatek k vápenocementové omítce vnitřních stěn za každých dalších 5 mm tloušťky ručně</t>
  </si>
  <si>
    <t>613321141</t>
  </si>
  <si>
    <t>Omítka vápenocementová vnitřních ploch nanášená ručně dvouvrstvá, tloušťky jádrové omítky do 10 mm a tloušťky štuku do 3 mm štuková svislých konstrukcostění oken</t>
  </si>
  <si>
    <t>Ostatní konstrukce a práce, bourání</t>
  </si>
  <si>
    <t>946111113</t>
  </si>
  <si>
    <t>Montáž pojízdných věží trubkových/dílcových š do 0,9 m dl do 3,2 m v do 3,5 m</t>
  </si>
  <si>
    <t>946111213</t>
  </si>
  <si>
    <t>Příplatek k pojízdným věžím š do 0,9 m dl do 3,2 m v do 3,5 m za první a ZKD den použití</t>
  </si>
  <si>
    <t>5*80</t>
  </si>
  <si>
    <t>946111813</t>
  </si>
  <si>
    <t>Demontáž pojízdných věží trubkových/dílcových š do 0,9 m dl do 3,2 m v do 3,5 m</t>
  </si>
  <si>
    <t>22</t>
  </si>
  <si>
    <t>998</t>
  </si>
  <si>
    <t>998011002</t>
  </si>
  <si>
    <t>Přesun hmot pro budovy zděné v do 12 m</t>
  </si>
  <si>
    <t>24</t>
  </si>
  <si>
    <t>Práce a dodávky PSV</t>
  </si>
  <si>
    <t>763</t>
  </si>
  <si>
    <t>Konstrukce suché výstavby</t>
  </si>
  <si>
    <t>76300003</t>
  </si>
  <si>
    <t>Vnitřní stěny - SDK - zvláštní - dělící, 3.NP+4.NP, strojovna / chodba tl.205</t>
  </si>
  <si>
    <t>44</t>
  </si>
  <si>
    <t>II.etapa 30%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</si>
  <si>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</si>
  <si>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</si>
  <si>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</si>
  <si>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</si>
  <si>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</si>
  <si>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6*2,2</t>
  </si>
  <si>
    <t>76300005</t>
  </si>
  <si>
    <t>B6 - Vnitřní stěny - SDK - běžné dělící 150mm</t>
  </si>
  <si>
    <t>46</t>
  </si>
  <si>
    <t>II.etapa 20%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</si>
  <si>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</si>
  <si>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</si>
  <si>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</si>
  <si>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</si>
  <si>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</si>
  <si>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</si>
  <si>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I.NP</t>
  </si>
  <si>
    <t>3*(6,1+1,55+0,85+1+1,05+4,5*2+1,95*2+1,8*2+6,7)</t>
  </si>
  <si>
    <t>-(0,7*2+0,9*2,2)</t>
  </si>
  <si>
    <t>II.NP</t>
  </si>
  <si>
    <t>2,6*(4,66+9,5+4+1,5+1,5)</t>
  </si>
  <si>
    <t>5,255*5,525</t>
  </si>
  <si>
    <t>-(0,7*2*2)</t>
  </si>
  <si>
    <t>III.NP</t>
  </si>
  <si>
    <t>2,5*(0,9+1,5+0,8)</t>
  </si>
  <si>
    <t>76300006</t>
  </si>
  <si>
    <t>B6 - Vnitřní stěny - SDK - běžné dělící - 100mm</t>
  </si>
  <si>
    <t>48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</si>
  <si>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</si>
  <si>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</si>
  <si>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</si>
  <si>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</si>
  <si>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</si>
  <si>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</si>
  <si>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</si>
  <si>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</si>
  <si>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</si>
  <si>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</si>
  <si>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76300007</t>
  </si>
  <si>
    <t>B7b - Vnitřní stěny - SDK - předstěny - akustické</t>
  </si>
  <si>
    <t>Svislý ocelový rošt CW 50 + minerální iz. 40 mm</t>
  </si>
  <si>
    <t>- 1 x SDK deska 12,5 mm, akustická</t>
  </si>
  <si>
    <t>3,4*(5,25*2+6*2+3,6+3,7-1,3*2,2+1,95)</t>
  </si>
  <si>
    <t>4,5*4,6</t>
  </si>
  <si>
    <t>76300008</t>
  </si>
  <si>
    <t>B7a - Vnitřní stěny - SDK - předstěny - instalační</t>
  </si>
  <si>
    <t>52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</si>
  <si>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</si>
  <si>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</si>
  <si>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</si>
  <si>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</si>
  <si>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</si>
  <si>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</si>
  <si>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</si>
  <si>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</si>
  <si>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</si>
  <si>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</si>
  <si>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</si>
  <si>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</si>
  <si>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</si>
  <si>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</si>
  <si>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763121211</t>
  </si>
  <si>
    <t>SDK stěna předsazená deska 1x A tl 12,5 mm lepené celoplošně bez nosné kce</t>
  </si>
  <si>
    <t>54</t>
  </si>
  <si>
    <t>obklad stěny 2.NP navazující na stěny v II.NP</t>
  </si>
  <si>
    <t>11,7*2*3,2</t>
  </si>
  <si>
    <t>-0,8*1,9*2</t>
  </si>
  <si>
    <t>-1,3*2</t>
  </si>
  <si>
    <t>763131431</t>
  </si>
  <si>
    <t>SDK podhled deska 1xDF 12,5 bez TI dvouvrstvá CD ,UD spodní kce</t>
  </si>
  <si>
    <t>56</t>
  </si>
  <si>
    <t>Strop mezi 3-4.NP</t>
  </si>
  <si>
    <t>podlA4</t>
  </si>
  <si>
    <t>60*0,55 "Přepočtené koeficientem množství</t>
  </si>
  <si>
    <t>58</t>
  </si>
  <si>
    <t>763131471</t>
  </si>
  <si>
    <t>SDK podhled deska 1xH2DF 12,5 bez TI dvouvrstvá spodní kce profil CD+UD</t>
  </si>
  <si>
    <t>zelené stropy</t>
  </si>
  <si>
    <t>3,9+1,3+1,3+3,24+1,53+1,62+19,39</t>
  </si>
  <si>
    <t>1.NP</t>
  </si>
  <si>
    <t>2,72+1,62+2,5+1,37+4,97+2,9+1,37+1,37+1,37+3,33+3,61+1,37+1,37+3,87+3,92</t>
  </si>
  <si>
    <t>2.NP</t>
  </si>
  <si>
    <t>2,11+1,98+1,58+5+2,35+1,08+2,23+1,96</t>
  </si>
  <si>
    <t>763131713</t>
  </si>
  <si>
    <t>SDK podhled napojení na obvodové konstrukce profilem</t>
  </si>
  <si>
    <t>62</t>
  </si>
  <si>
    <t>763161751</t>
  </si>
  <si>
    <t>SDK podkroví desky 2xA 12,5 TI 200 mm dvouvrstvá spodní kce profil CD+UD REI 30</t>
  </si>
  <si>
    <t>7,5*((19,5+25,5)/2)</t>
  </si>
  <si>
    <t>(12,62*5,62/2)*2</t>
  </si>
  <si>
    <t>odpočet okna</t>
  </si>
  <si>
    <t>-(8*3,15*1,5+3,15*1,5*2+3,15*1,5*2)</t>
  </si>
  <si>
    <t>763182411</t>
  </si>
  <si>
    <t>SDK opláštění obvodu střešního okna z desek a UA profilů hloubky do 0,5 m</t>
  </si>
  <si>
    <t>66</t>
  </si>
  <si>
    <t>(2*3,15+2,2*2+1,5*2)*10</t>
  </si>
  <si>
    <t>(2*3,15+1,5*2)*2</t>
  </si>
  <si>
    <t>998763302</t>
  </si>
  <si>
    <t>Přesun hmot tonážní pro sádrokartonové konstrukce v objektech v do 12 m</t>
  </si>
  <si>
    <t>68</t>
  </si>
  <si>
    <t>38,96*0,1 "Přepočtené koeficientem množství</t>
  </si>
  <si>
    <t>998763381</t>
  </si>
  <si>
    <t>Příplatek k přesunu hmot tonážní 763 SDK prováděný bez použití mechanizace</t>
  </si>
  <si>
    <t>70</t>
  </si>
  <si>
    <t>38,96*0,9 "Přepočtené koeficientem množství</t>
  </si>
  <si>
    <t>786</t>
  </si>
  <si>
    <t>Dokončovací práce - čalounické úpravy</t>
  </si>
  <si>
    <t>786612200Vl</t>
  </si>
  <si>
    <t>Montáž zastiňujících rolet z textilií nebo umělých tkanin</t>
  </si>
  <si>
    <t>72</t>
  </si>
  <si>
    <t>786626121</t>
  </si>
  <si>
    <t>Montáž lamelové žaluzie vnitřní nebo do oken dvojitých kovových</t>
  </si>
  <si>
    <t>74</t>
  </si>
  <si>
    <t>611243400</t>
  </si>
  <si>
    <t>žaluzie hliníková interiérová bílá oken</t>
  </si>
  <si>
    <t>32</t>
  </si>
  <si>
    <t>76</t>
  </si>
  <si>
    <t>998786102</t>
  </si>
  <si>
    <t>Přesun hmot tonážní pro čalounické úpravy v objektech v do 12 m</t>
  </si>
  <si>
    <t>78</t>
  </si>
  <si>
    <t>998786181</t>
  </si>
  <si>
    <t>Příplatek k přesunu hmot tonážní 786 prováděný bez použití mechanizace</t>
  </si>
  <si>
    <t>80</t>
  </si>
  <si>
    <t>0,072*3 "Přepočtené koeficientem množství</t>
  </si>
  <si>
    <t>OST</t>
  </si>
  <si>
    <t>0,03</t>
  </si>
  <si>
    <t>Nákladní plošina</t>
  </si>
  <si>
    <t>262144</t>
  </si>
  <si>
    <t>82</t>
  </si>
  <si>
    <t>Požární ucpávky</t>
  </si>
  <si>
    <t>0,05</t>
  </si>
  <si>
    <t>Akustická opatření v místnostech mimo sálu</t>
  </si>
  <si>
    <t>84</t>
  </si>
  <si>
    <t xml:space="preserve">Prostorová akustika - Akustické úpravy </t>
  </si>
  <si>
    <t>0,10</t>
  </si>
  <si>
    <t>Řešení detailů napojení konstrukcí</t>
  </si>
  <si>
    <t>86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</si>
  <si>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</si>
  <si>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</si>
  <si>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</si>
  <si>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Dokončovací práce - obklady</t>
  </si>
  <si>
    <t>781473112</t>
  </si>
  <si>
    <t>Montáž obkladů vnitřních keramických hladkých do 12 ks/m2 lepených standardním lepidlem</t>
  </si>
  <si>
    <t>Obklad lepený do výšky 2,25m</t>
  </si>
  <si>
    <t>597610000</t>
  </si>
  <si>
    <t>obkladačky keramické dle vlastního výběru investora</t>
  </si>
  <si>
    <t>781494111</t>
  </si>
  <si>
    <t>Plastové profily rohové lepené flexibilním lepidlem</t>
  </si>
  <si>
    <t>781494511</t>
  </si>
  <si>
    <t>Plastové profily ukončovací lepené flexibilním lepidlem</t>
  </si>
  <si>
    <t>4,3*6+3,65*5</t>
  </si>
  <si>
    <t>781495111</t>
  </si>
  <si>
    <t>Penetrace podkladu vnitřních obkladů</t>
  </si>
  <si>
    <t>283293040</t>
  </si>
  <si>
    <t>páska těsnící jednostranně lepící parotěsných folií 3x30 mm</t>
  </si>
  <si>
    <t>290*1,1 "Přepočtené koeficientem množství</t>
  </si>
  <si>
    <t>781495115</t>
  </si>
  <si>
    <t>Spárování vnitřních obkladů silikonem</t>
  </si>
  <si>
    <t>781495146</t>
  </si>
  <si>
    <t>Průnik obkladem kruhový do DN 90 s izolací</t>
  </si>
  <si>
    <t>12*5+2*5</t>
  </si>
  <si>
    <t>781495185</t>
  </si>
  <si>
    <t>Řezání rovné keramických obkládaček</t>
  </si>
  <si>
    <t>998781102</t>
  </si>
  <si>
    <t>Přesun hmot tonážní pro obklady keramické v objektech v do 12 m</t>
  </si>
  <si>
    <t>998781181</t>
  </si>
  <si>
    <t>Příplatek k přesunu hmot tonážní 781 prováděný bez použití mechanizace</t>
  </si>
  <si>
    <t>Dokončovací práce - nátěry</t>
  </si>
  <si>
    <t>783801403</t>
  </si>
  <si>
    <t>Oprášení omítek před provedením nátěru</t>
  </si>
  <si>
    <t>415,6*0,3 "Přepočtené koeficientem množství</t>
  </si>
  <si>
    <t>783823155</t>
  </si>
  <si>
    <t>Penetrační silikonový nátěr hrubých betonových povrchů a hrubých, rýhovaných a škrábaných omítek</t>
  </si>
  <si>
    <t>783827225</t>
  </si>
  <si>
    <t>Krycí jednonásobný silikonový hrubých betonových povrchů nebo hrubých omítek</t>
  </si>
  <si>
    <t>783943151</t>
  </si>
  <si>
    <t>Penetrační polyuretanový nátěr hladkých betonových podlah</t>
  </si>
  <si>
    <t>24,12</t>
  </si>
  <si>
    <t>783947151</t>
  </si>
  <si>
    <t>Krycí jednonásobný polyuretanový vodou ředitelný nátěr betonové podlahy</t>
  </si>
  <si>
    <t>Dokončovací práce - malby a tapety</t>
  </si>
  <si>
    <t>784181101</t>
  </si>
  <si>
    <t>Základní akrylátová jednonásobná penetrace podkladu v místnostech výšky do 3,80m</t>
  </si>
  <si>
    <t>II.etapa 60% výměry dokončení</t>
  </si>
  <si>
    <t>Bílá barva</t>
  </si>
  <si>
    <t>2999,05</t>
  </si>
  <si>
    <t>otěruvzdorná barva</t>
  </si>
  <si>
    <t>29,43</t>
  </si>
  <si>
    <t>3028,48*0,6 "Přepočtené koeficientem množství</t>
  </si>
  <si>
    <t>784211001</t>
  </si>
  <si>
    <t>Jednonásobné bílé malby ze směsí za mokra výborně otěruvzdorných v místnostech výšky do 3,80 m</t>
  </si>
  <si>
    <t>88</t>
  </si>
  <si>
    <t>784221103</t>
  </si>
  <si>
    <t>Dvojnásobné bílé malby  ze směsí za sucha dobře otěruvzdorných v místnostech do 5,00 m</t>
  </si>
  <si>
    <t>mal2</t>
  </si>
  <si>
    <t>2999,05*0,6 "Přepočtené koeficientem množství</t>
  </si>
  <si>
    <t>722 - Zdravotechnika - vnitřní vodovod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</si>
  <si>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</si>
  <si>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</si>
  <si>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</si>
  <si>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</si>
  <si>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</si>
  <si>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</si>
  <si>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>722</t>
  </si>
  <si>
    <t>Zdravotechnika - vnitřní vodovod</t>
  </si>
  <si>
    <t>72200001</t>
  </si>
  <si>
    <t>Montážní práce vnitřního vodovodu a zařizovacích předmětů ,požárního vodovodu</t>
  </si>
  <si>
    <t>II.etapa 15% ceny dokončení</t>
  </si>
  <si>
    <t>Kompletní montážní práce</t>
  </si>
  <si>
    <t>vnitřního vodovodu a zařizovacích předmětů</t>
  </si>
  <si>
    <t>423</t>
  </si>
  <si>
    <t>Zařizovací předměty</t>
  </si>
  <si>
    <t>4226</t>
  </si>
  <si>
    <t>Dřezy</t>
  </si>
  <si>
    <t>4220034</t>
  </si>
  <si>
    <t>závěsy, kotvení, upevnění, objímky</t>
  </si>
  <si>
    <t>4220034.1</t>
  </si>
  <si>
    <t>Dřez nerezový vestavný</t>
  </si>
  <si>
    <t>4220035</t>
  </si>
  <si>
    <t>Dřezový sifon</t>
  </si>
  <si>
    <t>4220036</t>
  </si>
  <si>
    <t>Dřezová stojánková jednopáková baterie otočná</t>
  </si>
  <si>
    <t>4227</t>
  </si>
  <si>
    <t>Umyvadla,baterie</t>
  </si>
  <si>
    <t>4220038</t>
  </si>
  <si>
    <t>Umyvadlová stojánková jednopáková baterie s automatickou výpustí</t>
  </si>
  <si>
    <t>4220039</t>
  </si>
  <si>
    <t>Montážní příslušenství – šrouby</t>
  </si>
  <si>
    <t>4220040</t>
  </si>
  <si>
    <t>Umyvadlový sifon chrom -  (pro automatickou výpust)</t>
  </si>
  <si>
    <t>4220041</t>
  </si>
  <si>
    <t>4220044</t>
  </si>
  <si>
    <t>4228</t>
  </si>
  <si>
    <t>Pisoáry</t>
  </si>
  <si>
    <t>11</t>
  </si>
  <si>
    <t>4220052</t>
  </si>
  <si>
    <t>pisoár 31x39 , bílý</t>
  </si>
  <si>
    <t>55161308</t>
  </si>
  <si>
    <t>Zápachový sifon vnitřní k pisoáru</t>
  </si>
  <si>
    <t>4220053</t>
  </si>
  <si>
    <t>montážní šrouby k připevnění pisoáru</t>
  </si>
  <si>
    <t>pár</t>
  </si>
  <si>
    <t>26</t>
  </si>
  <si>
    <t>4229</t>
  </si>
  <si>
    <t>WC</t>
  </si>
  <si>
    <t>4220054</t>
  </si>
  <si>
    <t>závěsné WC 365x540mm, bílé</t>
  </si>
  <si>
    <t>28</t>
  </si>
  <si>
    <t>4220055</t>
  </si>
  <si>
    <t>kompatibilní sedátko:</t>
  </si>
  <si>
    <t>30</t>
  </si>
  <si>
    <t>554310960</t>
  </si>
  <si>
    <t>17</t>
  </si>
  <si>
    <t>554310900</t>
  </si>
  <si>
    <t>zásobníky toaletních papírů nerez d = 310 mm</t>
  </si>
  <si>
    <t>34</t>
  </si>
  <si>
    <t>554310600</t>
  </si>
  <si>
    <t>36</t>
  </si>
  <si>
    <t>19</t>
  </si>
  <si>
    <t>554310840</t>
  </si>
  <si>
    <t>38</t>
  </si>
  <si>
    <t>554310820</t>
  </si>
  <si>
    <t>koš odpadkový drátěný závěsný 350x290x190, nerezový</t>
  </si>
  <si>
    <t>4220056</t>
  </si>
  <si>
    <t>příslušenství - k závěsnému klozetu</t>
  </si>
  <si>
    <t>42</t>
  </si>
  <si>
    <t>4220057</t>
  </si>
  <si>
    <t>zvukoizolační vložka k WC</t>
  </si>
  <si>
    <t>42210</t>
  </si>
  <si>
    <t>25</t>
  </si>
  <si>
    <t>4220067</t>
  </si>
  <si>
    <t>Výlevka se sklopnou mřížkou + Nádržka splachovací 9 l</t>
  </si>
  <si>
    <t>4220068</t>
  </si>
  <si>
    <t>Dřezová nástěnná jednopáková baterie s ramínkem</t>
  </si>
  <si>
    <t>27</t>
  </si>
  <si>
    <t>4220069</t>
  </si>
  <si>
    <t>Montážní příslušenství-šrouby</t>
  </si>
  <si>
    <t>1.1. - Elektroinstalace</t>
  </si>
  <si>
    <t>1.5. - Ostatní položky</t>
  </si>
  <si>
    <t>1.6. - Datové sítě,kamery,komunikační systém,audio video,MaR,STA</t>
  </si>
  <si>
    <t>1.1.1. - Svítidla</t>
  </si>
  <si>
    <t>1.2. - Montáž svítidel</t>
  </si>
  <si>
    <t>1.1.</t>
  </si>
  <si>
    <t>Elektroinstalace</t>
  </si>
  <si>
    <t>Vypínač řazení 1</t>
  </si>
  <si>
    <t>Vypínač řazení 5</t>
  </si>
  <si>
    <t>Vypínač řazení 6</t>
  </si>
  <si>
    <t>Vypínač řazení 7</t>
  </si>
  <si>
    <t>Zásuvka 230V, 16A,  bílá</t>
  </si>
  <si>
    <t>Zásuvka 230V, 16A ochrana proti přepět, bílá</t>
  </si>
  <si>
    <t>Zásuvková podlahová krabice vč. 8x zás.230V, 1x DATA, bílá</t>
  </si>
  <si>
    <t>Zásuvka datová, bílá</t>
  </si>
  <si>
    <t>Ventilátor soc. zařízení s doběhem</t>
  </si>
  <si>
    <t>1.5.</t>
  </si>
  <si>
    <t>Ostatní položky</t>
  </si>
  <si>
    <t>29</t>
  </si>
  <si>
    <t>Drobný nosný a spojovací materiál</t>
  </si>
  <si>
    <t>Doprava, režie</t>
  </si>
  <si>
    <t>31</t>
  </si>
  <si>
    <t>Revize</t>
  </si>
  <si>
    <t>Zednické přípomoce</t>
  </si>
  <si>
    <t>33</t>
  </si>
  <si>
    <t>Vypínání zapínání,práce v neměřené části,zajištění před zapnutím</t>
  </si>
  <si>
    <t>1.6.</t>
  </si>
  <si>
    <t>Datové sítě,kamery,komunikační systém,audio video,MaR,STA</t>
  </si>
  <si>
    <t>D+ M Domovní komunikační systém (videotelefony, tablo)</t>
  </si>
  <si>
    <t>39</t>
  </si>
  <si>
    <t>D + M Příprav PRO ELEKTRO INSTALACI ovládání elektro-motorického zámku vchodových dveří (hlavní vstup), viz stavební část tabulka výplní</t>
  </si>
  <si>
    <t>1.1.1.</t>
  </si>
  <si>
    <t>Svítidla</t>
  </si>
  <si>
    <t>S1</t>
  </si>
  <si>
    <t>nouzové zapuštěné kruhové svítidlo</t>
  </si>
  <si>
    <t>S2</t>
  </si>
  <si>
    <t>LED směr úniku,</t>
  </si>
  <si>
    <t>1+5</t>
  </si>
  <si>
    <t>S3</t>
  </si>
  <si>
    <t>liniové zapuštěné LED svítidlo  , š.74mm</t>
  </si>
  <si>
    <t>S4</t>
  </si>
  <si>
    <t>závěsné LED svítidlo , š. 74mm, d. 2,5m</t>
  </si>
  <si>
    <t>S5</t>
  </si>
  <si>
    <t>závěsné LED svítidlo , š. 74mm</t>
  </si>
  <si>
    <t>S6</t>
  </si>
  <si>
    <t>LED pásek v madle zábradlí</t>
  </si>
  <si>
    <t>3*2,4+2*2,4</t>
  </si>
  <si>
    <t>S7</t>
  </si>
  <si>
    <t>zářivka s krytím</t>
  </si>
  <si>
    <t>S8</t>
  </si>
  <si>
    <t>přisazené kovové svítidlo s mřížkou</t>
  </si>
  <si>
    <t>S9</t>
  </si>
  <si>
    <t>zapuštěné svítidlo</t>
  </si>
  <si>
    <t>S10</t>
  </si>
  <si>
    <t>zapuštěné svítidlo s pohybovým senzorem</t>
  </si>
  <si>
    <t>S11</t>
  </si>
  <si>
    <t>zapuštěné svítidlo do podhledu , 60/60cm</t>
  </si>
  <si>
    <t>S12</t>
  </si>
  <si>
    <t>LED pásek v podhledu</t>
  </si>
  <si>
    <t>S14</t>
  </si>
  <si>
    <t>přisazené svítidlo s nouzovým zdroj.  28,5cm</t>
  </si>
  <si>
    <t>S15</t>
  </si>
  <si>
    <t>přisazené svítidlo  28,5cm</t>
  </si>
  <si>
    <t>S16</t>
  </si>
  <si>
    <t>LED pásek</t>
  </si>
  <si>
    <t>S17</t>
  </si>
  <si>
    <t>světelná rampa</t>
  </si>
  <si>
    <t>S18</t>
  </si>
  <si>
    <t>reflektory na liště</t>
  </si>
  <si>
    <t>S20</t>
  </si>
  <si>
    <t>zemní zapuštěné svítidlo</t>
  </si>
  <si>
    <t>Pol4</t>
  </si>
  <si>
    <t>LED pásek u podlahy 1.04</t>
  </si>
  <si>
    <t>Pol5</t>
  </si>
  <si>
    <t>LED pásek u pultu 1.04</t>
  </si>
  <si>
    <t>S7.1</t>
  </si>
  <si>
    <t>zářivka s krytím 1.05a, 1.06</t>
  </si>
  <si>
    <t>S8.1</t>
  </si>
  <si>
    <t>přisazené kovové svítidlo s mřížkou  1.07, 1.08a,1.09</t>
  </si>
  <si>
    <t>S9.1</t>
  </si>
  <si>
    <t>zapuštěné svítidlo  bez senzoru</t>
  </si>
  <si>
    <t>1.2.</t>
  </si>
  <si>
    <t>Montáž svítidel</t>
  </si>
  <si>
    <t>1.2.1.</t>
  </si>
  <si>
    <t>92</t>
  </si>
  <si>
    <t>2,14 - Místnost 2,14 II.NP</t>
  </si>
  <si>
    <t xml:space="preserve">    3,03 - Místnost 3,03</t>
  </si>
  <si>
    <t>HSV - HSV</t>
  </si>
  <si>
    <t xml:space="preserve">    766 - Konstrukce truhlářské</t>
  </si>
  <si>
    <t>2,14</t>
  </si>
  <si>
    <t>Místnost 2,14 II.NP</t>
  </si>
  <si>
    <t>2,141</t>
  </si>
  <si>
    <t>Kuchyňská linka</t>
  </si>
  <si>
    <t>viz TI 07b</t>
  </si>
  <si>
    <t>dvoudřez</t>
  </si>
  <si>
    <t>3,03</t>
  </si>
  <si>
    <t>Místnost 3,03</t>
  </si>
  <si>
    <t>3,031</t>
  </si>
  <si>
    <t>3,032</t>
  </si>
  <si>
    <t>Myčka nádobí</t>
  </si>
  <si>
    <t>vestavěná</t>
  </si>
  <si>
    <t>3,033</t>
  </si>
  <si>
    <t>Chladnička</t>
  </si>
  <si>
    <t>monoklimatická, vestavěná</t>
  </si>
  <si>
    <t>7660001</t>
  </si>
  <si>
    <t>Montáž vybavení místností</t>
  </si>
  <si>
    <t>R</t>
  </si>
  <si>
    <t>Dodávka montáž žaluzií do oken - dle zadání v seznamu vnitřního vybavení</t>
  </si>
  <si>
    <t>3,15*1,5*13+1,15*1,5*2</t>
  </si>
  <si>
    <t>R.1</t>
  </si>
  <si>
    <t xml:space="preserve">    1 - Zemní práce</t>
  </si>
  <si>
    <t xml:space="preserve">    5 - Komunikace pozemní</t>
  </si>
  <si>
    <t xml:space="preserve">    997 - Přesun sutě</t>
  </si>
  <si>
    <t>01 - Dodávka a montáž mobiliáře</t>
  </si>
  <si>
    <t>Zemní práce</t>
  </si>
  <si>
    <t>113107121</t>
  </si>
  <si>
    <t>Odstranění podkladu pl do 50 m2 z kameniva drceného tl 100 mm</t>
  </si>
  <si>
    <t>II.etapa 50% ceny dokončení</t>
  </si>
  <si>
    <t>beton</t>
  </si>
  <si>
    <t>2*12+22*2+9*9+5*6+5*5</t>
  </si>
  <si>
    <t>Mezisoučet</t>
  </si>
  <si>
    <t>štěrk</t>
  </si>
  <si>
    <t>3,75*12,5+7,5*6</t>
  </si>
  <si>
    <t>295,875*0,5 "Přepočtené koeficientem množství</t>
  </si>
  <si>
    <t>113107131</t>
  </si>
  <si>
    <t>Odstranění podkladu pl do 50 m2 z betonu prostého tl 150 mm</t>
  </si>
  <si>
    <t>II.etapa 50% výměry dokončení</t>
  </si>
  <si>
    <t>ko4</t>
  </si>
  <si>
    <t>204*0,5 "Přepočtené koeficientem množství</t>
  </si>
  <si>
    <t>132201401</t>
  </si>
  <si>
    <t>Hloubená vykopávka pod základy v hornině tř. 3</t>
  </si>
  <si>
    <t>pro zahradní pvky</t>
  </si>
  <si>
    <t>181301103</t>
  </si>
  <si>
    <t>Rozprostření ornice tl vrstvy do 200 mm pl do 500 m2 v rovině nebo ve svahu do 1:5</t>
  </si>
  <si>
    <t>181305111</t>
  </si>
  <si>
    <t>Převrstvení ornice na skládce</t>
  </si>
  <si>
    <t>Založení parkového trávníku výsevem plochy do 1000 m2 v rovině a ve svahu do 1:5</t>
  </si>
  <si>
    <t>005724100</t>
  </si>
  <si>
    <t>osivo směs travní parková</t>
  </si>
  <si>
    <t>200*0,25</t>
  </si>
  <si>
    <t>181951102</t>
  </si>
  <si>
    <t>Úprava pláně v hornině tř. 1 až 4 se zhutněním</t>
  </si>
  <si>
    <t>400</t>
  </si>
  <si>
    <t>Založení záhonu v rovině a svahu do 1:5 zemina tř 1 a 2</t>
  </si>
  <si>
    <t>ČSN 83 9021 - Technologie vegetačních úprav v krajině - Rostliny a jejich výsadba</t>
  </si>
  <si>
    <t>Rozsah a provedení bude upřesněno</t>
  </si>
  <si>
    <t>44,1+10,4+42,2+8,6+20,4+5,8+8,7</t>
  </si>
  <si>
    <t>10364101</t>
  </si>
  <si>
    <t>zemina pro terénní úpravy - ornice</t>
  </si>
  <si>
    <t>10364100</t>
  </si>
  <si>
    <t>zemina pro terénní úpravy - tříděná</t>
  </si>
  <si>
    <t>zásyp hutněný truhlíky</t>
  </si>
  <si>
    <t>42,2*0,6</t>
  </si>
  <si>
    <t>183211211Vl</t>
  </si>
  <si>
    <t>Štěrkové plochy</t>
  </si>
  <si>
    <t>90,2</t>
  </si>
  <si>
    <t>183451311</t>
  </si>
  <si>
    <t>Provzdušnění trávníku bez přísevu travního osiva plochy do 1000 m2 v rovině nebo na svahu do 1:5</t>
  </si>
  <si>
    <t>183451511</t>
  </si>
  <si>
    <t>Zapískování travnatých ploch vrstvou tl. do 20 mm v rovině nebo na svahu do 1:5 plochy do 1000 m2</t>
  </si>
  <si>
    <t>200</t>
  </si>
  <si>
    <t>583373080</t>
  </si>
  <si>
    <t>štěrkopísek  frakce 0-2 třída B</t>
  </si>
  <si>
    <t>200*0,00334 "Přepočtené koeficientem množství</t>
  </si>
  <si>
    <t>184851513</t>
  </si>
  <si>
    <t>Řez stromu tvarovací hlavový s intervalem 2 roky výškou nasazení hlavy přes 6 m</t>
  </si>
  <si>
    <t>SPPKA 02-002:2012 Řez stromů.</t>
  </si>
  <si>
    <t>185803211</t>
  </si>
  <si>
    <t>Uválcování trávníku v rovině a svahu do 1:5</t>
  </si>
  <si>
    <t>185851121</t>
  </si>
  <si>
    <t>Dovoz vody pro zálivku rostlin za vzdálenost do 1000 m</t>
  </si>
  <si>
    <t>Komunikace pozemní</t>
  </si>
  <si>
    <t>181111111</t>
  </si>
  <si>
    <t>Plošná úprava terénu do 500 m2 zemina tř 1 až 4 nerovnosti do 100 mm v rovinně a svahu do 1:5</t>
  </si>
  <si>
    <t>30*30-150-22*13</t>
  </si>
  <si>
    <t>997</t>
  </si>
  <si>
    <t>Přesun sutě</t>
  </si>
  <si>
    <t>997221111</t>
  </si>
  <si>
    <t>Vodorovná doprava suti ze sypkých materiálů nošením do 50 m</t>
  </si>
  <si>
    <t>67</t>
  </si>
  <si>
    <t>997221571</t>
  </si>
  <si>
    <t>Vodorovná doprava vybouraných hmot do 1 km</t>
  </si>
  <si>
    <t>997221579</t>
  </si>
  <si>
    <t>Příplatek ZKD 1 km u vodorovné dopravy vybouraných hmot</t>
  </si>
  <si>
    <t>70,425*20 "Přepočtené koeficientem množství</t>
  </si>
  <si>
    <t>69</t>
  </si>
  <si>
    <t>997221611</t>
  </si>
  <si>
    <t>Nakládání suti na dopravní prostředky pro vodorovnou dopravu</t>
  </si>
  <si>
    <t>171201221</t>
  </si>
  <si>
    <t>Poplatek za uložení na skládce (skládkovné) zeminy a kamení kód odpadu 17 05 04 betonového kód odpadu 17 01 01</t>
  </si>
  <si>
    <t>71</t>
  </si>
  <si>
    <t>998229112</t>
  </si>
  <si>
    <t>Přesun hmot ruční pro pozemní komunikace s krytem dlážděným na vzdálenost do 50 m</t>
  </si>
  <si>
    <t>Dodávka a montáž mobiliáře</t>
  </si>
  <si>
    <t>77</t>
  </si>
  <si>
    <t>01,01</t>
  </si>
  <si>
    <t>Montáže mobiliáře</t>
  </si>
  <si>
    <t>II.etapa 70% výměry dokončení</t>
  </si>
  <si>
    <t>79</t>
  </si>
  <si>
    <t>01,03</t>
  </si>
  <si>
    <t>Lavičky</t>
  </si>
  <si>
    <t>systémové lavičky tvořené nosnou konstrukcí z masivních ocelových profilů a s profily</t>
  </si>
  <si>
    <t>sedáku z masivních dřevěných desek tl. 60 mm ošetřené olejovou lazurou. Lavičky jsou kotveny do betonových patek. Poloha prvků je uvedena ve výkreso</t>
  </si>
  <si>
    <t>ZŠ  Baštýřská 67/2, Praha 9</t>
  </si>
  <si>
    <t>celková  rekapitulace</t>
  </si>
  <si>
    <t>Změna využití komunitního centra na ZŠ</t>
  </si>
  <si>
    <t xml:space="preserve">bez DPH </t>
  </si>
  <si>
    <t>vč. DPH</t>
  </si>
  <si>
    <t>Objednatel</t>
  </si>
  <si>
    <t>Kulový kohout  R250D, DN 15</t>
  </si>
  <si>
    <t>Kulový kohout  R250D, DN 50</t>
  </si>
  <si>
    <t>pojistný ventil , DN 20, 400kPa/4bar</t>
  </si>
  <si>
    <t>Trojcestný ventil DN 50, kvs = 40m3/h</t>
  </si>
  <si>
    <t>Servopohon k trojcestnému ventilu, 24V, 0-10V</t>
  </si>
  <si>
    <t>mezikus proservopohon pro ventily</t>
  </si>
  <si>
    <t>Nezámrzný ventil DN 32 se senzorem teploty vzduchu (kompatibilní se sytémem tepelného čerpadla)</t>
  </si>
  <si>
    <t>Montáž a seřízení pro nezámrzný ventil DN 32 se senzorem teploty vzduchu</t>
  </si>
  <si>
    <t xml:space="preserve">Výchozí revize vč. revize TNS </t>
  </si>
  <si>
    <t>Akumulační nádoba o objemu 400 ltr. PN6
4x závitové připojení DN 50
2x závitové připojení DN 15 - vypouštění a odvzdušnění
3x návarek pro teploměr DN 15</t>
  </si>
  <si>
    <r>
      <rPr>
        <b/>
        <sz val="8"/>
        <color theme="1"/>
        <rFont val="Arial"/>
        <family val="2"/>
        <charset val="238"/>
      </rPr>
      <t>Chladící skříň objem 420 litrů</t>
    </r>
    <r>
      <rPr>
        <sz val="8"/>
        <color theme="1"/>
        <rFont val="Arial"/>
        <family val="2"/>
        <charset val="238"/>
      </rPr>
      <t>; ventilační chladicí systém; uzamykatelné dveře otevíravé plné; en.tř. C; rozsah chlazení: +1 / + 15 °C; 2-úrovňové nastavitelné větrání a vlhkost; elektronické ovládání LC-displej monochrom; digitální zobrazení teploty; funkce optického a akustického alarmu: vnitřní teplota je příliš vysoká a dveře zůstávají otevřené; funkce zámku displeje; přetlakový ventil; vnější ocelový plášť s bílým práškovým nástřikem; jednodílný tepelně tvarovaný polystyren (ekologický) vnitřní plášť; čisticí otvor; 5x zesílené rošty GN 2/1 s bílým povlakem; podlahové rošty; výška polic je nastavitelná po 30 mm; nosnost na polici: max. 45 kg; dveře se automaticky zavřou a směr otevírání lze obrátit; hygienická, vyměnitelná izolace dveří; automatické odmrazování; Chladivo bez FCKW-FKW (R 600a) a izolace stěn (50 mm); venkovní teplota: mezi + 10 / + 40 ° C - klimatická třída 5;  roční spotřeba energie: 514 kWh; Třída energetické účinnosti C</t>
    </r>
  </si>
  <si>
    <r>
      <rPr>
        <b/>
        <sz val="8"/>
        <color rgb="FF000000"/>
        <rFont val="Arial"/>
        <family val="2"/>
        <charset val="238"/>
      </rPr>
      <t>Sestava kuchyňských horních a spodních skříněk</t>
    </r>
    <r>
      <rPr>
        <sz val="8"/>
        <color indexed="8"/>
        <rFont val="Arial"/>
        <family val="2"/>
        <charset val="238"/>
      </rPr>
      <t>, nerez dřez s odkapní plochou a baterií, 2 horní, 1 spodní skříňka s plnými dvířky a jednou policí a prostor pro chladící skříň. Korpusy-laminovaná dřevotříska tl. 18 mm s ABS hranami, pracovní deska postformingová tl. 38 mm barva beton, dveře 18mm, dekor a úchytky podle výběru uživatele</t>
    </r>
  </si>
  <si>
    <r>
      <rPr>
        <b/>
        <sz val="8"/>
        <rFont val="Arial"/>
        <family val="2"/>
        <charset val="238"/>
      </rPr>
      <t>Chladící skříň s mrazícím boxem</t>
    </r>
    <r>
      <rPr>
        <sz val="8"/>
        <rFont val="Arial"/>
        <family val="2"/>
        <charset val="238"/>
      </rPr>
      <t xml:space="preserve"> • energetická třída F (dříveA+)
• spotřeba den max 0,496 kWh
• spotřeba rok max 181kWh
• celkový čistý objem min 122 litrů
• čistý objem chladničky min 105litrů
• čistý objem mrazničky min 17 litrů
• automatické odmrazování chladničky
• mrazící kapacita 2 kg/den (**** -18°C)
• doba skladování při vypnutí 9,5 hodin
• klimatická třída T-SN
• hlučnost 40 dB
• polička z tvrzeného skla , nastavitelná
• 3x přihrádka na dveřích, z toho 1 přihrádka ve spodní části dveří pro umístění lahví
• plastová horní deska odolná proti polití tekutinou
• přestavitelné dveře
• nastavitelné nožičky
• barva bílá</t>
    </r>
  </si>
  <si>
    <t>Kruhové potrubí kruhové plechové pozinkované</t>
  </si>
  <si>
    <t>Časová náročnost - 200 hodin</t>
  </si>
  <si>
    <t xml:space="preserve">doplnění příslušenství pro propojení s centrálním systémem M+R přes Modbus </t>
  </si>
  <si>
    <t>barva dle bavy fasády</t>
  </si>
  <si>
    <t>barva dle  dle bavy fasády</t>
  </si>
  <si>
    <t>odvod - filtr s účinností F5, deskový rekuperátor, ventilátor</t>
  </si>
  <si>
    <t>barva dle barvy střešní krytiny, nátěr včetně přiznané části potrubí nad střechou</t>
  </si>
  <si>
    <t>Kruhové potrubí pozinkované plechové do DN 250</t>
  </si>
  <si>
    <t>barva dle  barvy střešní krytiny, nátěr včetně přiznané části potrubí nad střechou</t>
  </si>
  <si>
    <t>Kruhové potrubí plechové pozinkované do DN 250</t>
  </si>
  <si>
    <t>Cu potrubí - průměr 10/16 mm vč. tvarovek a tepelné izolace vč. rozbočovačů - páteřní rozvod</t>
  </si>
  <si>
    <t>Cu potrubí - průměr 10/16 mm vč. tvarovek a tepelné izolace vč. Rozbočovačů - páteřní rozvod</t>
  </si>
  <si>
    <t>Cu potrubí - průměr 10/20 mm vč. Tvarovek vč. rozbočovačů a tepelné izolace - páteřní rozvod</t>
  </si>
  <si>
    <t>Cu potrubí - průměr 10/18 mm vč. tvarovek vč. Rozbočovačů a tepelné izolace - páteřní rozvod</t>
  </si>
  <si>
    <t>REKAPITULACE STAVBY - ETAPA 2</t>
  </si>
  <si>
    <t xml:space="preserve">Stavební úpravy objektu Baštýřská 67/2, Praha 9 - Etapa 2			</t>
  </si>
  <si>
    <t>Stavební úpravy - Etapa 2</t>
  </si>
  <si>
    <t>Vedlejší rozpočtové náklady - Etapa 2</t>
  </si>
  <si>
    <t>2-stavební práce - Etapa 2</t>
  </si>
  <si>
    <t>3 - Dokončovací práce - Etapa 2</t>
  </si>
  <si>
    <t>4 - ZTI_voda - Etapa 2</t>
  </si>
  <si>
    <t>Umyvadlo klasické 500mm s otvorem a přepadem bílá  včetně krytu na sifon</t>
  </si>
  <si>
    <t>dávkovač tekutého mýdla elektronický - 2600 ml</t>
  </si>
  <si>
    <t>osušovač rukou elektrický bílý kryt</t>
  </si>
  <si>
    <t xml:space="preserve">zásobníky papírových ručníků skládaných nerezové provedení </t>
  </si>
  <si>
    <t>5 - elektro - Etapa 2</t>
  </si>
  <si>
    <t>Montáže elektroinstalací celkem</t>
  </si>
  <si>
    <t>6 - vnitřní vybavení - Etapa 2</t>
  </si>
  <si>
    <t>Vnitřní žaluzie svislé s elektrickým dálkovým ovládáním</t>
  </si>
  <si>
    <t>Vnější (předokenní) šikmá markýza na střešní okna  s elektrickým dálkovým ovládáním</t>
  </si>
  <si>
    <t>7 - terénní úpravy, mobiliář - Etapa 2</t>
  </si>
  <si>
    <t>Kruhové potrubí plechové pozinkované do DN 200</t>
  </si>
  <si>
    <t>přívod - filtr s účinností F5, deskový rekuperátor, vodní ohřívač - topná voda 45/35°C,vodní chladič - chladicí voda 8/14°C,ventilátor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</si>
</sst>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#,##0\ &quot;Kč&quot;;\-#,##0\ &quot;Kč&quot;"/>
    <numFmt numFmtId="42" formatCode="_-* #,##0\ &quot;Kč&quot;_-;\-* #,##0\ &quot;Kč&quot;_-;_-* &quot;-&quot;\ &quot;Kč&quot;_-;_-@_-"/>
    <numFmt numFmtId="164" formatCode="#,##0.00000"/>
    <numFmt numFmtId="165" formatCode="General_)"/>
    <numFmt numFmtId="166" formatCode="0.00000"/>
    <numFmt numFmtId="167" formatCode="_-* #,##0.00000\ _K_č_-;\-* #,##0.00000\ _K_č_-;_-* &quot;-&quot;?????\ _K_č_-;_-@_-"/>
    <numFmt numFmtId="168" formatCode="_-* #,##0\ _K_č_-;\-* #,##0\ _K_č_-;_-* &quot;-&quot;\ _K_č_-;_-@_-"/>
    <numFmt numFmtId="169" formatCode="#,##0.0000"/>
    <numFmt numFmtId="170" formatCode="#,##0.0"/>
    <numFmt numFmtId="171" formatCode="#,##0.00_);\(#,##0.00\)"/>
    <numFmt numFmtId="172" formatCode="#,##0.0_);\(#,##0.0\)"/>
    <numFmt numFmtId="173" formatCode=";;;"/>
    <numFmt numFmtId="174" formatCode="#,##0.00000;\-#,##0.00000"/>
    <numFmt numFmtId="175" formatCode="#,##0.000;\-#,##0.000"/>
    <numFmt numFmtId="176" formatCode="#,##0.00_ ;\-#,##0.00\ "/>
    <numFmt numFmtId="177" formatCode="#,##0.00&quot; Kč&quot;"/>
    <numFmt numFmtId="178" formatCode="_-* #,##0.00\ _K_č_-;\-* #,##0.00\ _K_č_-;_-* &quot;-&quot;??\ _K_č_-;_-@_-"/>
    <numFmt numFmtId="179" formatCode="#,##0\ &quot;Kč&quot;"/>
    <numFmt numFmtId="180" formatCode="#,##0.0&quot; &quot;[$Kč-405]"/>
    <numFmt numFmtId="181" formatCode="#,##0.0&quot; Kč&quot;"/>
    <numFmt numFmtId="182" formatCode="#,##0.00\ _K_č"/>
    <numFmt numFmtId="183" formatCode="#,##0.00%"/>
    <numFmt numFmtId="184" formatCode="dd\.mm\.yyyy"/>
    <numFmt numFmtId="185" formatCode="#,##0.000"/>
  </numFmts>
  <fonts count="1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u/>
      <sz val="10"/>
      <color indexed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2"/>
      <name val="Courier"/>
      <family val="1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Calibri"/>
      <family val="2"/>
      <charset val="238"/>
      <scheme val="minor"/>
    </font>
    <font>
      <sz val="8"/>
      <name val="Trebuchet MS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u/>
      <sz val="9"/>
      <name val="Arial"/>
      <family val="2"/>
      <charset val="238"/>
    </font>
    <font>
      <sz val="9"/>
      <name val="Arial"/>
      <family val="2"/>
      <charset val="1"/>
    </font>
    <font>
      <b/>
      <i/>
      <sz val="9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1"/>
      <name val="Calibri"/>
      <family val="2"/>
      <charset val="238"/>
    </font>
    <font>
      <u/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u/>
      <sz val="10"/>
      <name val="Arial"/>
      <family val="2"/>
      <charset val="1"/>
    </font>
    <font>
      <b/>
      <u/>
      <sz val="12"/>
      <name val="Arial"/>
      <family val="2"/>
      <charset val="1"/>
    </font>
    <font>
      <b/>
      <sz val="16"/>
      <name val="Arial"/>
      <family val="2"/>
      <charset val="1"/>
    </font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family val="2"/>
      <scheme val="minor"/>
    </font>
    <font>
      <sz val="18"/>
      <color theme="10"/>
      <name val="Wingdings 2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A8"/>
      <name val="Arial CE"/>
    </font>
  </fonts>
  <fills count="1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6">
    <xf numFmtId="0" fontId="0" fillId="0" borderId="0"/>
    <xf numFmtId="0" fontId="2" fillId="0" borderId="0"/>
    <xf numFmtId="165" fontId="20" fillId="0" borderId="0"/>
    <xf numFmtId="0" fontId="19" fillId="0" borderId="0"/>
    <xf numFmtId="165" fontId="20" fillId="0" borderId="0"/>
    <xf numFmtId="0" fontId="25" fillId="0" borderId="0" applyNumberFormat="0" applyFill="0" applyBorder="0" applyAlignment="0" applyProtection="0">
      <alignment vertical="top"/>
      <protection locked="0"/>
    </xf>
    <xf numFmtId="165" fontId="28" fillId="0" borderId="0"/>
    <xf numFmtId="0" fontId="1" fillId="0" borderId="0"/>
    <xf numFmtId="0" fontId="20" fillId="0" borderId="0"/>
    <xf numFmtId="0" fontId="1" fillId="0" borderId="0"/>
    <xf numFmtId="0" fontId="43" fillId="0" borderId="0">
      <alignment vertical="top" wrapText="1"/>
      <protection locked="0"/>
    </xf>
    <xf numFmtId="0" fontId="54" fillId="0" borderId="0"/>
    <xf numFmtId="178" fontId="19" fillId="0" borderId="0" applyFont="0" applyFill="0" applyBorder="0" applyAlignment="0" applyProtection="0"/>
    <xf numFmtId="0" fontId="69" fillId="0" borderId="0" applyNumberFormat="0" applyFill="0" applyBorder="0" applyProtection="0"/>
    <xf numFmtId="0" fontId="83" fillId="0" borderId="0"/>
    <xf numFmtId="0" fontId="100" fillId="0" borderId="0" applyNumberFormat="0" applyFill="0" applyBorder="0" applyAlignment="0" applyProtection="0"/>
  </cellStyleXfs>
  <cellXfs count="100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3" borderId="45" xfId="0" applyNumberFormat="1" applyFont="1" applyFill="1" applyBorder="1" applyAlignment="1" applyProtection="1">
      <alignment vertical="top" shrinkToFit="1"/>
      <protection locked="0"/>
    </xf>
    <xf numFmtId="3" fontId="21" fillId="0" borderId="0" xfId="2" applyNumberFormat="1" applyFont="1" applyAlignment="1" applyProtection="1">
      <alignment vertical="top"/>
      <protection locked="0"/>
    </xf>
    <xf numFmtId="3" fontId="21" fillId="5" borderId="37" xfId="2" applyNumberFormat="1" applyFont="1" applyFill="1" applyBorder="1" applyAlignment="1" applyProtection="1">
      <alignment vertical="top"/>
      <protection locked="0"/>
    </xf>
    <xf numFmtId="4" fontId="21" fillId="5" borderId="37" xfId="2" applyNumberFormat="1" applyFont="1" applyFill="1" applyBorder="1" applyAlignment="1" applyProtection="1">
      <alignment vertical="top"/>
      <protection locked="0"/>
    </xf>
    <xf numFmtId="0" fontId="31" fillId="0" borderId="50" xfId="7" applyFont="1" applyBorder="1" applyAlignment="1">
      <alignment horizontal="center" vertical="top" wrapText="1"/>
    </xf>
    <xf numFmtId="4" fontId="32" fillId="0" borderId="11" xfId="7" applyNumberFormat="1" applyFont="1" applyBorder="1" applyAlignment="1">
      <alignment horizontal="right" vertical="top" wrapText="1"/>
    </xf>
    <xf numFmtId="4" fontId="31" fillId="0" borderId="50" xfId="7" applyNumberFormat="1" applyFont="1" applyBorder="1" applyAlignment="1">
      <alignment horizontal="right" vertical="top" wrapText="1"/>
    </xf>
    <xf numFmtId="4" fontId="32" fillId="0" borderId="50" xfId="7" applyNumberFormat="1" applyFont="1" applyBorder="1" applyAlignment="1">
      <alignment horizontal="center" vertical="top" wrapText="1"/>
    </xf>
    <xf numFmtId="0" fontId="33" fillId="0" borderId="0" xfId="7" applyFont="1"/>
    <xf numFmtId="0" fontId="31" fillId="0" borderId="0" xfId="7" applyFont="1" applyAlignment="1">
      <alignment horizontal="center" vertical="top" wrapText="1"/>
    </xf>
    <xf numFmtId="4" fontId="32" fillId="0" borderId="0" xfId="7" applyNumberFormat="1" applyFont="1" applyAlignment="1">
      <alignment horizontal="right" vertical="top" wrapText="1"/>
    </xf>
    <xf numFmtId="4" fontId="31" fillId="0" borderId="0" xfId="7" applyNumberFormat="1" applyFont="1" applyAlignment="1">
      <alignment horizontal="right" vertical="top" wrapText="1"/>
    </xf>
    <xf numFmtId="4" fontId="32" fillId="0" borderId="0" xfId="7" applyNumberFormat="1" applyFont="1" applyAlignment="1">
      <alignment horizontal="center" vertical="top" wrapText="1"/>
    </xf>
    <xf numFmtId="0" fontId="31" fillId="0" borderId="48" xfId="7" applyFont="1" applyBorder="1" applyAlignment="1">
      <alignment horizontal="center" wrapText="1"/>
    </xf>
    <xf numFmtId="0" fontId="34" fillId="0" borderId="48" xfId="7" applyFont="1" applyBorder="1" applyAlignment="1">
      <alignment horizontal="center" vertical="top" wrapText="1"/>
    </xf>
    <xf numFmtId="0" fontId="32" fillId="0" borderId="48" xfId="7" applyFont="1" applyBorder="1" applyAlignment="1">
      <alignment horizontal="left"/>
    </xf>
    <xf numFmtId="0" fontId="31" fillId="0" borderId="48" xfId="7" applyFont="1" applyBorder="1" applyAlignment="1">
      <alignment wrapText="1"/>
    </xf>
    <xf numFmtId="4" fontId="32" fillId="0" borderId="48" xfId="7" applyNumberFormat="1" applyFont="1" applyBorder="1" applyAlignment="1">
      <alignment horizontal="right" vertical="top" wrapText="1"/>
    </xf>
    <xf numFmtId="4" fontId="33" fillId="0" borderId="48" xfId="7" applyNumberFormat="1" applyFont="1" applyBorder="1" applyAlignment="1">
      <alignment horizontal="right" vertical="top" wrapText="1"/>
    </xf>
    <xf numFmtId="4" fontId="32" fillId="0" borderId="48" xfId="7" applyNumberFormat="1" applyFont="1" applyBorder="1" applyAlignment="1">
      <alignment horizontal="center" vertical="top" wrapText="1"/>
    </xf>
    <xf numFmtId="0" fontId="31" fillId="0" borderId="54" xfId="7" applyFont="1" applyBorder="1" applyAlignment="1">
      <alignment horizontal="center" vertical="top" wrapText="1"/>
    </xf>
    <xf numFmtId="0" fontId="35" fillId="0" borderId="54" xfId="7" applyFont="1" applyBorder="1" applyAlignment="1">
      <alignment vertical="center" wrapText="1"/>
    </xf>
    <xf numFmtId="0" fontId="36" fillId="0" borderId="54" xfId="7" applyFont="1" applyBorder="1" applyAlignment="1">
      <alignment horizontal="center" vertical="top" wrapText="1"/>
    </xf>
    <xf numFmtId="0" fontId="31" fillId="0" borderId="54" xfId="7" applyFont="1" applyBorder="1" applyAlignment="1">
      <alignment vertical="top" wrapText="1"/>
    </xf>
    <xf numFmtId="4" fontId="33" fillId="0" borderId="54" xfId="7" applyNumberFormat="1" applyFont="1" applyBorder="1" applyAlignment="1">
      <alignment vertical="top"/>
    </xf>
    <xf numFmtId="0" fontId="32" fillId="0" borderId="54" xfId="7" applyFont="1" applyBorder="1" applyAlignment="1">
      <alignment horizontal="center" vertical="top" wrapText="1"/>
    </xf>
    <xf numFmtId="0" fontId="33" fillId="0" borderId="54" xfId="7" applyFont="1" applyBorder="1" applyAlignment="1">
      <alignment horizontal="center" vertical="top" wrapText="1"/>
    </xf>
    <xf numFmtId="0" fontId="33" fillId="0" borderId="54" xfId="7" applyFont="1" applyBorder="1" applyAlignment="1">
      <alignment vertical="top" wrapText="1"/>
    </xf>
    <xf numFmtId="4" fontId="32" fillId="0" borderId="54" xfId="7" applyNumberFormat="1" applyFont="1" applyBorder="1" applyAlignment="1">
      <alignment horizontal="center" vertical="top" wrapText="1"/>
    </xf>
    <xf numFmtId="0" fontId="34" fillId="0" borderId="54" xfId="7" applyFont="1" applyBorder="1" applyAlignment="1">
      <alignment horizontal="center" vertical="top" wrapText="1"/>
    </xf>
    <xf numFmtId="0" fontId="37" fillId="0" borderId="54" xfId="7" applyFont="1" applyBorder="1" applyAlignment="1">
      <alignment horizontal="left"/>
    </xf>
    <xf numFmtId="0" fontId="36" fillId="0" borderId="54" xfId="7" applyFont="1" applyBorder="1" applyAlignment="1">
      <alignment vertical="top" wrapText="1"/>
    </xf>
    <xf numFmtId="0" fontId="31" fillId="0" borderId="54" xfId="7" applyFont="1" applyBorder="1" applyAlignment="1">
      <alignment wrapText="1"/>
    </xf>
    <xf numFmtId="0" fontId="31" fillId="0" borderId="54" xfId="7" applyFont="1" applyBorder="1" applyAlignment="1">
      <alignment horizontal="center" wrapText="1"/>
    </xf>
    <xf numFmtId="0" fontId="36" fillId="0" borderId="54" xfId="7" applyFont="1" applyBorder="1" applyAlignment="1">
      <alignment horizontal="center" wrapText="1"/>
    </xf>
    <xf numFmtId="49" fontId="33" fillId="0" borderId="54" xfId="7" applyNumberFormat="1" applyFont="1" applyBorder="1" applyAlignment="1">
      <alignment wrapText="1"/>
    </xf>
    <xf numFmtId="4" fontId="33" fillId="0" borderId="54" xfId="7" applyNumberFormat="1" applyFont="1" applyBorder="1" applyAlignment="1">
      <alignment horizontal="right" vertical="top" wrapText="1"/>
    </xf>
    <xf numFmtId="0" fontId="31" fillId="0" borderId="54" xfId="8" applyFont="1" applyBorder="1" applyAlignment="1">
      <alignment vertical="top" wrapText="1"/>
    </xf>
    <xf numFmtId="0" fontId="31" fillId="0" borderId="54" xfId="8" applyFont="1" applyBorder="1" applyAlignment="1">
      <alignment horizontal="center" vertical="top" wrapText="1"/>
    </xf>
    <xf numFmtId="0" fontId="31" fillId="0" borderId="54" xfId="8" applyFont="1" applyBorder="1" applyAlignment="1">
      <alignment horizontal="left" vertical="top" wrapText="1"/>
    </xf>
    <xf numFmtId="0" fontId="32" fillId="0" borderId="54" xfId="7" applyFont="1" applyBorder="1" applyAlignment="1">
      <alignment horizontal="center" vertical="top"/>
    </xf>
    <xf numFmtId="0" fontId="31" fillId="0" borderId="54" xfId="7" applyFont="1" applyBorder="1" applyAlignment="1">
      <alignment horizontal="left" vertical="center" wrapText="1"/>
    </xf>
    <xf numFmtId="0" fontId="31" fillId="0" borderId="54" xfId="7" applyFont="1" applyBorder="1" applyAlignment="1">
      <alignment horizontal="left" vertical="top" wrapText="1"/>
    </xf>
    <xf numFmtId="0" fontId="31" fillId="0" borderId="54" xfId="7" applyFont="1" applyBorder="1" applyAlignment="1">
      <alignment horizontal="left" wrapText="1"/>
    </xf>
    <xf numFmtId="0" fontId="33" fillId="0" borderId="54" xfId="7" applyFont="1" applyBorder="1" applyAlignment="1">
      <alignment wrapText="1"/>
    </xf>
    <xf numFmtId="0" fontId="32" fillId="0" borderId="54" xfId="9" applyFont="1" applyBorder="1" applyAlignment="1">
      <alignment horizontal="center" vertical="top" wrapText="1"/>
    </xf>
    <xf numFmtId="0" fontId="36" fillId="0" borderId="0" xfId="7" applyFont="1" applyAlignment="1">
      <alignment vertical="top" wrapText="1"/>
    </xf>
    <xf numFmtId="0" fontId="35" fillId="0" borderId="0" xfId="7" applyFont="1" applyAlignment="1">
      <alignment vertical="top" wrapText="1"/>
    </xf>
    <xf numFmtId="0" fontId="32" fillId="6" borderId="54" xfId="7" applyFont="1" applyFill="1" applyBorder="1" applyAlignment="1">
      <alignment horizontal="center" vertical="top" wrapText="1"/>
    </xf>
    <xf numFmtId="4" fontId="32" fillId="0" borderId="54" xfId="7" applyNumberFormat="1" applyFont="1" applyBorder="1" applyAlignment="1">
      <alignment horizontal="left" vertical="top" wrapText="1"/>
    </xf>
    <xf numFmtId="0" fontId="34" fillId="0" borderId="54" xfId="7" applyFont="1" applyBorder="1" applyAlignment="1">
      <alignment horizontal="center" wrapText="1"/>
    </xf>
    <xf numFmtId="0" fontId="33" fillId="0" borderId="54" xfId="7" applyFont="1" applyBorder="1" applyAlignment="1">
      <alignment horizontal="left" vertical="top" wrapText="1"/>
    </xf>
    <xf numFmtId="4" fontId="39" fillId="0" borderId="54" xfId="7" applyNumberFormat="1" applyFont="1" applyBorder="1" applyAlignment="1">
      <alignment horizontal="right" vertical="top" wrapText="1"/>
    </xf>
    <xf numFmtId="0" fontId="31" fillId="0" borderId="54" xfId="8" applyFont="1" applyBorder="1" applyAlignment="1">
      <alignment wrapText="1"/>
    </xf>
    <xf numFmtId="0" fontId="32" fillId="0" borderId="54" xfId="7" applyFont="1" applyBorder="1" applyAlignment="1">
      <alignment horizontal="center"/>
    </xf>
    <xf numFmtId="0" fontId="33" fillId="0" borderId="54" xfId="7" applyFont="1" applyBorder="1" applyAlignment="1">
      <alignment vertical="top"/>
    </xf>
    <xf numFmtId="0" fontId="39" fillId="0" borderId="54" xfId="7" applyFont="1" applyBorder="1" applyAlignment="1">
      <alignment horizontal="center" vertical="top" wrapText="1"/>
    </xf>
    <xf numFmtId="0" fontId="34" fillId="0" borderId="54" xfId="7" applyFont="1" applyBorder="1" applyAlignment="1">
      <alignment horizontal="center" vertical="top"/>
    </xf>
    <xf numFmtId="0" fontId="34" fillId="0" borderId="54" xfId="7" applyFont="1" applyBorder="1" applyAlignment="1">
      <alignment horizontal="center"/>
    </xf>
    <xf numFmtId="0" fontId="36" fillId="0" borderId="54" xfId="7" applyFont="1" applyBorder="1" applyAlignment="1">
      <alignment horizontal="left" vertical="top"/>
    </xf>
    <xf numFmtId="0" fontId="36" fillId="0" borderId="54" xfId="7" applyFont="1" applyBorder="1" applyAlignment="1">
      <alignment horizontal="left" vertical="top" wrapText="1"/>
    </xf>
    <xf numFmtId="0" fontId="37" fillId="0" borderId="54" xfId="7" applyFont="1" applyBorder="1" applyAlignment="1">
      <alignment vertical="top"/>
    </xf>
    <xf numFmtId="4" fontId="37" fillId="0" borderId="54" xfId="7" applyNumberFormat="1" applyFont="1" applyBorder="1"/>
    <xf numFmtId="0" fontId="32" fillId="0" borderId="54" xfId="7" applyFont="1" applyBorder="1" applyAlignment="1">
      <alignment horizontal="left" vertical="top" wrapText="1"/>
    </xf>
    <xf numFmtId="0" fontId="31" fillId="0" borderId="54" xfId="7" applyFont="1" applyBorder="1" applyAlignment="1">
      <alignment horizontal="center" vertical="top"/>
    </xf>
    <xf numFmtId="0" fontId="33" fillId="0" borderId="54" xfId="7" applyFont="1" applyBorder="1"/>
    <xf numFmtId="0" fontId="32" fillId="0" borderId="54" xfId="7" applyFont="1" applyBorder="1" applyAlignment="1">
      <alignment horizontal="center" wrapText="1"/>
    </xf>
    <xf numFmtId="4" fontId="33" fillId="0" borderId="54" xfId="7" applyNumberFormat="1" applyFont="1" applyBorder="1" applyAlignment="1">
      <alignment vertical="top" wrapText="1"/>
    </xf>
    <xf numFmtId="0" fontId="33" fillId="0" borderId="54" xfId="7" applyFont="1" applyBorder="1" applyAlignment="1">
      <alignment horizontal="center" vertical="top"/>
    </xf>
    <xf numFmtId="0" fontId="35" fillId="0" borderId="54" xfId="7" applyFont="1" applyBorder="1" applyAlignment="1">
      <alignment vertical="top"/>
    </xf>
    <xf numFmtId="1" fontId="31" fillId="0" borderId="54" xfId="7" applyNumberFormat="1" applyFont="1" applyBorder="1" applyAlignment="1">
      <alignment horizontal="center" vertical="top" wrapText="1"/>
    </xf>
    <xf numFmtId="4" fontId="33" fillId="0" borderId="54" xfId="7" applyNumberFormat="1" applyFont="1" applyBorder="1" applyAlignment="1">
      <alignment horizontal="right" wrapText="1"/>
    </xf>
    <xf numFmtId="0" fontId="35" fillId="0" borderId="54" xfId="7" applyFont="1" applyBorder="1"/>
    <xf numFmtId="0" fontId="31" fillId="0" borderId="54" xfId="8" applyFont="1" applyBorder="1" applyAlignment="1">
      <alignment horizontal="center"/>
    </xf>
    <xf numFmtId="0" fontId="31" fillId="0" borderId="54" xfId="8" applyFont="1" applyBorder="1" applyAlignment="1">
      <alignment horizontal="center" wrapText="1"/>
    </xf>
    <xf numFmtId="0" fontId="33" fillId="0" borderId="54" xfId="7" applyFont="1" applyBorder="1" applyAlignment="1">
      <alignment horizontal="center" wrapText="1"/>
    </xf>
    <xf numFmtId="0" fontId="31" fillId="0" borderId="55" xfId="8" applyFont="1" applyBorder="1" applyAlignment="1">
      <alignment vertical="top" wrapText="1"/>
    </xf>
    <xf numFmtId="0" fontId="33" fillId="0" borderId="55" xfId="7" applyFont="1" applyBorder="1" applyAlignment="1">
      <alignment horizontal="center" wrapText="1"/>
    </xf>
    <xf numFmtId="0" fontId="31" fillId="0" borderId="55" xfId="7" applyFont="1" applyBorder="1" applyAlignment="1">
      <alignment horizontal="center" vertical="top" wrapText="1"/>
    </xf>
    <xf numFmtId="4" fontId="33" fillId="0" borderId="55" xfId="7" applyNumberFormat="1" applyFont="1" applyBorder="1" applyAlignment="1">
      <alignment horizontal="right" vertical="top" wrapText="1"/>
    </xf>
    <xf numFmtId="0" fontId="40" fillId="0" borderId="56" xfId="7" applyFont="1" applyBorder="1" applyAlignment="1">
      <alignment vertical="top"/>
    </xf>
    <xf numFmtId="0" fontId="41" fillId="0" borderId="57" xfId="7" applyFont="1" applyBorder="1" applyAlignment="1">
      <alignment horizontal="center" vertical="top"/>
    </xf>
    <xf numFmtId="0" fontId="41" fillId="0" borderId="57" xfId="7" applyFont="1" applyBorder="1" applyAlignment="1">
      <alignment vertical="top"/>
    </xf>
    <xf numFmtId="4" fontId="42" fillId="0" borderId="57" xfId="7" applyNumberFormat="1" applyFont="1" applyBorder="1" applyAlignment="1">
      <alignment vertical="top"/>
    </xf>
    <xf numFmtId="4" fontId="37" fillId="0" borderId="58" xfId="7" applyNumberFormat="1" applyFont="1" applyBorder="1"/>
    <xf numFmtId="0" fontId="40" fillId="0" borderId="59" xfId="7" applyFont="1" applyBorder="1" applyAlignment="1">
      <alignment vertical="top"/>
    </xf>
    <xf numFmtId="0" fontId="41" fillId="0" borderId="60" xfId="7" applyFont="1" applyBorder="1" applyAlignment="1">
      <alignment horizontal="center" vertical="top"/>
    </xf>
    <xf numFmtId="0" fontId="41" fillId="0" borderId="60" xfId="7" applyFont="1" applyBorder="1" applyAlignment="1">
      <alignment vertical="top"/>
    </xf>
    <xf numFmtId="4" fontId="42" fillId="0" borderId="60" xfId="7" applyNumberFormat="1" applyFont="1" applyBorder="1" applyAlignment="1">
      <alignment vertical="top"/>
    </xf>
    <xf numFmtId="4" fontId="37" fillId="0" borderId="61" xfId="7" applyNumberFormat="1" applyFont="1" applyBorder="1"/>
    <xf numFmtId="0" fontId="32" fillId="0" borderId="0" xfId="7" applyFont="1" applyAlignment="1">
      <alignment horizontal="center"/>
    </xf>
    <xf numFmtId="0" fontId="33" fillId="0" borderId="0" xfId="7" applyFont="1" applyAlignment="1">
      <alignment wrapText="1"/>
    </xf>
    <xf numFmtId="4" fontId="32" fillId="0" borderId="0" xfId="7" applyNumberFormat="1" applyFont="1"/>
    <xf numFmtId="0" fontId="69" fillId="9" borderId="54" xfId="13" applyFill="1" applyBorder="1"/>
    <xf numFmtId="49" fontId="70" fillId="9" borderId="54" xfId="13" applyNumberFormat="1" applyFont="1" applyFill="1" applyBorder="1" applyAlignment="1">
      <alignment wrapText="1"/>
    </xf>
    <xf numFmtId="180" fontId="69" fillId="9" borderId="54" xfId="13" applyNumberFormat="1" applyFill="1" applyBorder="1"/>
    <xf numFmtId="0" fontId="69" fillId="0" borderId="54" xfId="13" applyNumberFormat="1" applyBorder="1"/>
    <xf numFmtId="0" fontId="70" fillId="10" borderId="54" xfId="13" applyNumberFormat="1" applyFont="1" applyFill="1" applyBorder="1" applyAlignment="1">
      <alignment horizontal="center"/>
    </xf>
    <xf numFmtId="0" fontId="69" fillId="10" borderId="54" xfId="13" applyFill="1" applyBorder="1" applyAlignment="1">
      <alignment wrapText="1"/>
    </xf>
    <xf numFmtId="180" fontId="69" fillId="10" borderId="54" xfId="13" applyNumberFormat="1" applyFill="1" applyBorder="1"/>
    <xf numFmtId="181" fontId="69" fillId="10" borderId="54" xfId="13" applyNumberFormat="1" applyFill="1" applyBorder="1"/>
    <xf numFmtId="49" fontId="70" fillId="8" borderId="54" xfId="13" applyNumberFormat="1" applyFont="1" applyFill="1" applyBorder="1" applyAlignment="1">
      <alignment wrapText="1"/>
    </xf>
    <xf numFmtId="0" fontId="69" fillId="10" borderId="54" xfId="13" applyNumberFormat="1" applyFill="1" applyBorder="1"/>
    <xf numFmtId="0" fontId="69" fillId="0" borderId="54" xfId="13" applyBorder="1"/>
    <xf numFmtId="49" fontId="69" fillId="0" borderId="54" xfId="13" applyNumberFormat="1" applyFill="1" applyBorder="1" applyAlignment="1">
      <alignment wrapText="1"/>
    </xf>
    <xf numFmtId="0" fontId="70" fillId="0" borderId="54" xfId="13" applyNumberFormat="1" applyFont="1" applyFill="1" applyBorder="1" applyAlignment="1">
      <alignment horizontal="center"/>
    </xf>
    <xf numFmtId="49" fontId="69" fillId="0" borderId="54" xfId="13" applyNumberFormat="1" applyFill="1" applyBorder="1"/>
    <xf numFmtId="0" fontId="69" fillId="0" borderId="54" xfId="13" applyFill="1" applyBorder="1" applyAlignment="1">
      <alignment wrapText="1"/>
    </xf>
    <xf numFmtId="0" fontId="69" fillId="0" borderId="54" xfId="13" applyNumberFormat="1" applyFill="1" applyBorder="1"/>
    <xf numFmtId="180" fontId="69" fillId="0" borderId="54" xfId="13" applyNumberFormat="1" applyFill="1" applyBorder="1"/>
    <xf numFmtId="49" fontId="70" fillId="0" borderId="54" xfId="13" applyNumberFormat="1" applyFont="1" applyFill="1" applyBorder="1" applyAlignment="1">
      <alignment wrapText="1"/>
    </xf>
    <xf numFmtId="49" fontId="71" fillId="0" borderId="54" xfId="13" applyNumberFormat="1" applyFont="1" applyFill="1" applyBorder="1" applyAlignment="1">
      <alignment wrapText="1"/>
    </xf>
    <xf numFmtId="49" fontId="71" fillId="0" borderId="54" xfId="13" applyNumberFormat="1" applyFont="1" applyFill="1" applyBorder="1"/>
    <xf numFmtId="0" fontId="69" fillId="0" borderId="54" xfId="13" applyFill="1" applyBorder="1" applyAlignment="1">
      <alignment horizontal="left"/>
    </xf>
    <xf numFmtId="0" fontId="20" fillId="0" borderId="54" xfId="13" applyFont="1" applyFill="1" applyBorder="1" applyAlignment="1">
      <alignment vertical="top" wrapText="1"/>
    </xf>
    <xf numFmtId="0" fontId="84" fillId="0" borderId="0" xfId="14" applyFont="1" applyAlignment="1">
      <alignment horizontal="left" vertical="center"/>
    </xf>
    <xf numFmtId="0" fontId="83" fillId="0" borderId="0" xfId="14"/>
    <xf numFmtId="0" fontId="83" fillId="0" borderId="0" xfId="14" applyAlignment="1">
      <alignment horizontal="left" vertical="center"/>
    </xf>
    <xf numFmtId="0" fontId="83" fillId="0" borderId="75" xfId="14" applyBorder="1"/>
    <xf numFmtId="0" fontId="83" fillId="0" borderId="76" xfId="14" applyBorder="1"/>
    <xf numFmtId="0" fontId="83" fillId="0" borderId="77" xfId="14" applyBorder="1"/>
    <xf numFmtId="0" fontId="86" fillId="0" borderId="0" xfId="14" applyFont="1" applyAlignment="1">
      <alignment horizontal="left" vertical="center"/>
    </xf>
    <xf numFmtId="0" fontId="85" fillId="0" borderId="0" xfId="14" applyFont="1" applyAlignment="1">
      <alignment horizontal="left" vertical="center"/>
    </xf>
    <xf numFmtId="0" fontId="87" fillId="0" borderId="0" xfId="14" applyFont="1" applyAlignment="1">
      <alignment horizontal="left" vertical="top"/>
    </xf>
    <xf numFmtId="0" fontId="88" fillId="0" borderId="0" xfId="14" applyFont="1" applyAlignment="1">
      <alignment horizontal="left" vertical="center"/>
    </xf>
    <xf numFmtId="0" fontId="89" fillId="0" borderId="0" xfId="14" applyFont="1" applyAlignment="1">
      <alignment horizontal="left" vertical="top"/>
    </xf>
    <xf numFmtId="0" fontId="87" fillId="0" borderId="0" xfId="14" applyFont="1" applyAlignment="1">
      <alignment horizontal="left" vertical="center"/>
    </xf>
    <xf numFmtId="14" fontId="88" fillId="0" borderId="0" xfId="14" applyNumberFormat="1" applyFont="1" applyAlignment="1">
      <alignment horizontal="left" vertical="center"/>
    </xf>
    <xf numFmtId="0" fontId="83" fillId="0" borderId="78" xfId="14" applyBorder="1"/>
    <xf numFmtId="0" fontId="83" fillId="0" borderId="77" xfId="14" applyBorder="1" applyAlignment="1">
      <alignment vertical="center"/>
    </xf>
    <xf numFmtId="0" fontId="83" fillId="0" borderId="0" xfId="14" applyAlignment="1">
      <alignment vertical="center"/>
    </xf>
    <xf numFmtId="0" fontId="90" fillId="0" borderId="79" xfId="14" applyFont="1" applyBorder="1" applyAlignment="1">
      <alignment horizontal="left" vertical="center"/>
    </xf>
    <xf numFmtId="0" fontId="83" fillId="0" borderId="79" xfId="14" applyBorder="1" applyAlignment="1">
      <alignment vertical="center"/>
    </xf>
    <xf numFmtId="0" fontId="87" fillId="0" borderId="77" xfId="14" applyFont="1" applyBorder="1" applyAlignment="1">
      <alignment vertical="center"/>
    </xf>
    <xf numFmtId="0" fontId="87" fillId="0" borderId="0" xfId="14" applyFont="1" applyAlignment="1">
      <alignment vertical="center"/>
    </xf>
    <xf numFmtId="0" fontId="83" fillId="12" borderId="0" xfId="14" applyFill="1" applyAlignment="1">
      <alignment vertical="center"/>
    </xf>
    <xf numFmtId="0" fontId="92" fillId="12" borderId="80" xfId="14" applyFont="1" applyFill="1" applyBorder="1" applyAlignment="1">
      <alignment horizontal="left" vertical="center"/>
    </xf>
    <xf numFmtId="0" fontId="83" fillId="12" borderId="81" xfId="14" applyFill="1" applyBorder="1" applyAlignment="1">
      <alignment vertical="center"/>
    </xf>
    <xf numFmtId="0" fontId="92" fillId="12" borderId="81" xfId="14" applyFont="1" applyFill="1" applyBorder="1" applyAlignment="1">
      <alignment horizontal="center" vertical="center"/>
    </xf>
    <xf numFmtId="0" fontId="93" fillId="0" borderId="78" xfId="14" applyFont="1" applyBorder="1" applyAlignment="1">
      <alignment horizontal="left" vertical="center"/>
    </xf>
    <xf numFmtId="0" fontId="83" fillId="0" borderId="78" xfId="14" applyBorder="1" applyAlignment="1">
      <alignment vertical="center"/>
    </xf>
    <xf numFmtId="0" fontId="87" fillId="0" borderId="79" xfId="14" applyFont="1" applyBorder="1" applyAlignment="1">
      <alignment horizontal="left" vertical="center"/>
    </xf>
    <xf numFmtId="0" fontId="83" fillId="0" borderId="83" xfId="14" applyBorder="1" applyAlignment="1">
      <alignment vertical="center"/>
    </xf>
    <xf numFmtId="0" fontId="83" fillId="0" borderId="84" xfId="14" applyBorder="1" applyAlignment="1">
      <alignment vertical="center"/>
    </xf>
    <xf numFmtId="0" fontId="83" fillId="0" borderId="75" xfId="14" applyBorder="1" applyAlignment="1">
      <alignment vertical="center"/>
    </xf>
    <xf numFmtId="0" fontId="83" fillId="0" borderId="76" xfId="14" applyBorder="1" applyAlignment="1">
      <alignment vertical="center"/>
    </xf>
    <xf numFmtId="0" fontId="88" fillId="0" borderId="0" xfId="14" applyFont="1" applyAlignment="1">
      <alignment vertical="center"/>
    </xf>
    <xf numFmtId="0" fontId="88" fillId="0" borderId="77" xfId="14" applyFont="1" applyBorder="1" applyAlignment="1">
      <alignment vertical="center"/>
    </xf>
    <xf numFmtId="0" fontId="89" fillId="0" borderId="0" xfId="14" applyFont="1" applyAlignment="1">
      <alignment vertical="center"/>
    </xf>
    <xf numFmtId="0" fontId="89" fillId="0" borderId="77" xfId="14" applyFont="1" applyBorder="1" applyAlignment="1">
      <alignment vertical="center"/>
    </xf>
    <xf numFmtId="0" fontId="89" fillId="0" borderId="0" xfId="14" applyFont="1" applyAlignment="1">
      <alignment horizontal="left" vertical="center"/>
    </xf>
    <xf numFmtId="0" fontId="90" fillId="0" borderId="0" xfId="14" applyFont="1" applyAlignment="1">
      <alignment vertical="center"/>
    </xf>
    <xf numFmtId="0" fontId="83" fillId="0" borderId="86" xfId="14" applyBorder="1" applyAlignment="1">
      <alignment vertical="center"/>
    </xf>
    <xf numFmtId="0" fontId="83" fillId="0" borderId="87" xfId="14" applyBorder="1" applyAlignment="1">
      <alignment vertical="center"/>
    </xf>
    <xf numFmtId="0" fontId="83" fillId="0" borderId="89" xfId="14" applyBorder="1" applyAlignment="1">
      <alignment vertical="center"/>
    </xf>
    <xf numFmtId="0" fontId="83" fillId="13" borderId="81" xfId="14" applyFill="1" applyBorder="1" applyAlignment="1">
      <alignment vertical="center"/>
    </xf>
    <xf numFmtId="0" fontId="96" fillId="13" borderId="0" xfId="14" applyFont="1" applyFill="1" applyAlignment="1">
      <alignment horizontal="center" vertical="center"/>
    </xf>
    <xf numFmtId="0" fontId="97" fillId="0" borderId="90" xfId="14" applyFont="1" applyBorder="1" applyAlignment="1">
      <alignment horizontal="center" vertical="center" wrapText="1"/>
    </xf>
    <xf numFmtId="0" fontId="97" fillId="0" borderId="91" xfId="14" applyFont="1" applyBorder="1" applyAlignment="1">
      <alignment horizontal="center" vertical="center" wrapText="1"/>
    </xf>
    <xf numFmtId="0" fontId="97" fillId="0" borderId="92" xfId="14" applyFont="1" applyBorder="1" applyAlignment="1">
      <alignment horizontal="center" vertical="center" wrapText="1"/>
    </xf>
    <xf numFmtId="0" fontId="83" fillId="0" borderId="85" xfId="14" applyBorder="1" applyAlignment="1">
      <alignment vertical="center"/>
    </xf>
    <xf numFmtId="0" fontId="92" fillId="0" borderId="0" xfId="14" applyFont="1" applyAlignment="1">
      <alignment vertical="center"/>
    </xf>
    <xf numFmtId="0" fontId="92" fillId="0" borderId="77" xfId="14" applyFont="1" applyBorder="1" applyAlignment="1">
      <alignment vertical="center"/>
    </xf>
    <xf numFmtId="0" fontId="98" fillId="0" borderId="0" xfId="14" applyFont="1" applyAlignment="1">
      <alignment horizontal="left" vertical="center"/>
    </xf>
    <xf numFmtId="0" fontId="98" fillId="0" borderId="0" xfId="14" applyFont="1" applyAlignment="1">
      <alignment vertical="center"/>
    </xf>
    <xf numFmtId="0" fontId="92" fillId="0" borderId="0" xfId="14" applyFont="1" applyAlignment="1">
      <alignment horizontal="center" vertical="center"/>
    </xf>
    <xf numFmtId="4" fontId="94" fillId="0" borderId="88" xfId="14" applyNumberFormat="1" applyFont="1" applyBorder="1" applyAlignment="1">
      <alignment vertical="center"/>
    </xf>
    <xf numFmtId="4" fontId="94" fillId="0" borderId="0" xfId="14" applyNumberFormat="1" applyFont="1" applyAlignment="1">
      <alignment vertical="center"/>
    </xf>
    <xf numFmtId="164" fontId="94" fillId="0" borderId="0" xfId="14" applyNumberFormat="1" applyFont="1" applyAlignment="1">
      <alignment vertical="center"/>
    </xf>
    <xf numFmtId="4" fontId="94" fillId="0" borderId="89" xfId="14" applyNumberFormat="1" applyFont="1" applyBorder="1" applyAlignment="1">
      <alignment vertical="center"/>
    </xf>
    <xf numFmtId="0" fontId="92" fillId="0" borderId="0" xfId="14" applyFont="1" applyAlignment="1">
      <alignment horizontal="left" vertical="center"/>
    </xf>
    <xf numFmtId="0" fontId="99" fillId="0" borderId="0" xfId="14" applyFont="1" applyAlignment="1">
      <alignment horizontal="left" vertical="center"/>
    </xf>
    <xf numFmtId="0" fontId="101" fillId="0" borderId="0" xfId="15" applyFont="1" applyAlignment="1">
      <alignment horizontal="center" vertical="center"/>
    </xf>
    <xf numFmtId="0" fontId="102" fillId="0" borderId="77" xfId="14" applyFont="1" applyBorder="1" applyAlignment="1">
      <alignment vertical="center"/>
    </xf>
    <xf numFmtId="0" fontId="103" fillId="0" borderId="0" xfId="14" applyFont="1" applyAlignment="1">
      <alignment vertical="center"/>
    </xf>
    <xf numFmtId="0" fontId="104" fillId="0" borderId="0" xfId="14" applyFont="1" applyAlignment="1">
      <alignment vertical="center"/>
    </xf>
    <xf numFmtId="0" fontId="89" fillId="0" borderId="0" xfId="14" applyFont="1" applyAlignment="1">
      <alignment horizontal="center" vertical="center"/>
    </xf>
    <xf numFmtId="4" fontId="105" fillId="0" borderId="88" xfId="14" applyNumberFormat="1" applyFont="1" applyBorder="1" applyAlignment="1">
      <alignment vertical="center"/>
    </xf>
    <xf numFmtId="4" fontId="105" fillId="0" borderId="0" xfId="14" applyNumberFormat="1" applyFont="1" applyAlignment="1">
      <alignment vertical="center"/>
    </xf>
    <xf numFmtId="164" fontId="105" fillId="0" borderId="0" xfId="14" applyNumberFormat="1" applyFont="1" applyAlignment="1">
      <alignment vertical="center"/>
    </xf>
    <xf numFmtId="4" fontId="105" fillId="0" borderId="89" xfId="14" applyNumberFormat="1" applyFont="1" applyBorder="1" applyAlignment="1">
      <alignment vertical="center"/>
    </xf>
    <xf numFmtId="0" fontId="102" fillId="0" borderId="0" xfId="14" applyFont="1" applyAlignment="1">
      <alignment vertical="center"/>
    </xf>
    <xf numFmtId="0" fontId="102" fillId="0" borderId="0" xfId="14" applyFont="1" applyAlignment="1">
      <alignment horizontal="left" vertical="center"/>
    </xf>
    <xf numFmtId="4" fontId="105" fillId="0" borderId="93" xfId="14" applyNumberFormat="1" applyFont="1" applyBorder="1" applyAlignment="1">
      <alignment vertical="center"/>
    </xf>
    <xf numFmtId="4" fontId="105" fillId="0" borderId="94" xfId="14" applyNumberFormat="1" applyFont="1" applyBorder="1" applyAlignment="1">
      <alignment vertical="center"/>
    </xf>
    <xf numFmtId="164" fontId="105" fillId="0" borderId="94" xfId="14" applyNumberFormat="1" applyFont="1" applyBorder="1" applyAlignment="1">
      <alignment vertical="center"/>
    </xf>
    <xf numFmtId="4" fontId="105" fillId="0" borderId="95" xfId="14" applyNumberFormat="1" applyFont="1" applyBorder="1" applyAlignment="1">
      <alignment vertical="center"/>
    </xf>
    <xf numFmtId="4" fontId="96" fillId="0" borderId="96" xfId="14" applyNumberFormat="1" applyFont="1" applyBorder="1" applyAlignment="1" applyProtection="1">
      <alignment vertical="center"/>
      <protection locked="0"/>
    </xf>
    <xf numFmtId="4" fontId="117" fillId="0" borderId="96" xfId="14" applyNumberFormat="1" applyFont="1" applyBorder="1" applyAlignment="1" applyProtection="1">
      <alignment vertical="center"/>
      <protection locked="0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32" fillId="0" borderId="51" xfId="8" applyFont="1" applyBorder="1" applyAlignment="1">
      <alignment horizontal="left" vertical="top" wrapText="1"/>
    </xf>
    <xf numFmtId="0" fontId="32" fillId="0" borderId="52" xfId="8" applyFont="1" applyBorder="1" applyAlignment="1">
      <alignment horizontal="left" vertical="top"/>
    </xf>
    <xf numFmtId="0" fontId="32" fillId="0" borderId="53" xfId="8" applyFont="1" applyBorder="1" applyAlignment="1">
      <alignment horizontal="left" vertical="top"/>
    </xf>
    <xf numFmtId="0" fontId="103" fillId="0" borderId="0" xfId="14" applyFont="1" applyAlignment="1">
      <alignment horizontal="left" vertical="center" wrapText="1"/>
    </xf>
    <xf numFmtId="4" fontId="104" fillId="0" borderId="0" xfId="14" applyNumberFormat="1" applyFont="1" applyAlignment="1">
      <alignment vertical="center"/>
    </xf>
    <xf numFmtId="0" fontId="104" fillId="0" borderId="0" xfId="14" applyFont="1" applyAlignment="1">
      <alignment vertical="center"/>
    </xf>
    <xf numFmtId="4" fontId="98" fillId="0" borderId="0" xfId="14" applyNumberFormat="1" applyFont="1" applyAlignment="1">
      <alignment horizontal="right" vertical="center"/>
    </xf>
    <xf numFmtId="4" fontId="98" fillId="0" borderId="0" xfId="14" applyNumberFormat="1" applyFont="1" applyAlignment="1">
      <alignment vertical="center"/>
    </xf>
    <xf numFmtId="184" fontId="88" fillId="0" borderId="0" xfId="14" applyNumberFormat="1" applyFont="1" applyAlignment="1">
      <alignment horizontal="left" vertical="center"/>
    </xf>
    <xf numFmtId="0" fontId="88" fillId="0" borderId="0" xfId="14" applyFont="1" applyAlignment="1">
      <alignment vertical="center" wrapText="1"/>
    </xf>
    <xf numFmtId="0" fontId="88" fillId="0" borderId="0" xfId="14" applyFont="1" applyAlignment="1">
      <alignment vertical="center"/>
    </xf>
    <xf numFmtId="0" fontId="94" fillId="0" borderId="85" xfId="14" applyFont="1" applyBorder="1" applyAlignment="1">
      <alignment horizontal="center" vertical="center"/>
    </xf>
    <xf numFmtId="0" fontId="94" fillId="0" borderId="86" xfId="14" applyFont="1" applyBorder="1" applyAlignment="1">
      <alignment horizontal="left" vertical="center"/>
    </xf>
    <xf numFmtId="0" fontId="95" fillId="0" borderId="88" xfId="14" applyFont="1" applyBorder="1" applyAlignment="1">
      <alignment horizontal="left" vertical="center"/>
    </xf>
    <xf numFmtId="0" fontId="95" fillId="0" borderId="0" xfId="14" applyFont="1" applyAlignment="1">
      <alignment horizontal="left" vertical="center"/>
    </xf>
    <xf numFmtId="0" fontId="96" fillId="13" borderId="80" xfId="14" applyFont="1" applyFill="1" applyBorder="1" applyAlignment="1">
      <alignment horizontal="center" vertical="center"/>
    </xf>
    <xf numFmtId="0" fontId="96" fillId="13" borderId="81" xfId="14" applyFont="1" applyFill="1" applyBorder="1" applyAlignment="1">
      <alignment horizontal="left" vertical="center"/>
    </xf>
    <xf numFmtId="0" fontId="96" fillId="13" borderId="81" xfId="14" applyFont="1" applyFill="1" applyBorder="1" applyAlignment="1">
      <alignment horizontal="center" vertical="center"/>
    </xf>
    <xf numFmtId="0" fontId="96" fillId="13" borderId="81" xfId="14" applyFont="1" applyFill="1" applyBorder="1" applyAlignment="1">
      <alignment horizontal="right" vertical="center"/>
    </xf>
    <xf numFmtId="0" fontId="96" fillId="13" borderId="82" xfId="14" applyFont="1" applyFill="1" applyBorder="1" applyAlignment="1">
      <alignment horizontal="left" vertical="center"/>
    </xf>
    <xf numFmtId="0" fontId="89" fillId="0" borderId="0" xfId="14" applyFont="1" applyAlignment="1">
      <alignment horizontal="left" vertical="center" wrapText="1"/>
    </xf>
    <xf numFmtId="0" fontId="89" fillId="0" borderId="0" xfId="14" applyFont="1" applyAlignment="1">
      <alignment vertical="center"/>
    </xf>
    <xf numFmtId="183" fontId="87" fillId="0" borderId="0" xfId="14" applyNumberFormat="1" applyFont="1" applyAlignment="1">
      <alignment horizontal="left" vertical="center"/>
    </xf>
    <xf numFmtId="0" fontId="87" fillId="0" borderId="0" xfId="14" applyFont="1" applyAlignment="1">
      <alignment vertical="center"/>
    </xf>
    <xf numFmtId="4" fontId="91" fillId="0" borderId="0" xfId="14" applyNumberFormat="1" applyFont="1" applyAlignment="1">
      <alignment vertical="center"/>
    </xf>
    <xf numFmtId="0" fontId="92" fillId="12" borderId="81" xfId="14" applyFont="1" applyFill="1" applyBorder="1" applyAlignment="1">
      <alignment horizontal="left" vertical="center"/>
    </xf>
    <xf numFmtId="0" fontId="83" fillId="12" borderId="81" xfId="14" applyFill="1" applyBorder="1" applyAlignment="1">
      <alignment vertical="center"/>
    </xf>
    <xf numFmtId="4" fontId="92" fillId="12" borderId="81" xfId="14" applyNumberFormat="1" applyFont="1" applyFill="1" applyBorder="1" applyAlignment="1">
      <alignment vertical="center"/>
    </xf>
    <xf numFmtId="0" fontId="83" fillId="12" borderId="82" xfId="14" applyFill="1" applyBorder="1" applyAlignment="1">
      <alignment vertical="center"/>
    </xf>
    <xf numFmtId="0" fontId="87" fillId="0" borderId="0" xfId="14" applyFont="1" applyAlignment="1">
      <alignment horizontal="right" vertical="center"/>
    </xf>
    <xf numFmtId="0" fontId="85" fillId="11" borderId="0" xfId="14" applyFont="1" applyFill="1" applyAlignment="1">
      <alignment horizontal="center" vertical="center"/>
    </xf>
    <xf numFmtId="0" fontId="83" fillId="0" borderId="0" xfId="14"/>
    <xf numFmtId="0" fontId="88" fillId="0" borderId="0" xfId="14" applyFont="1" applyAlignment="1">
      <alignment horizontal="left" vertical="center"/>
    </xf>
    <xf numFmtId="0" fontId="89" fillId="0" borderId="0" xfId="14" applyFont="1" applyAlignment="1">
      <alignment horizontal="left" vertical="top" wrapText="1"/>
    </xf>
    <xf numFmtId="0" fontId="88" fillId="0" borderId="0" xfId="14" applyFont="1" applyAlignment="1">
      <alignment horizontal="left" vertical="center" wrapText="1"/>
    </xf>
    <xf numFmtId="4" fontId="90" fillId="0" borderId="79" xfId="14" applyNumberFormat="1" applyFont="1" applyBorder="1" applyAlignment="1">
      <alignment vertical="center"/>
    </xf>
    <xf numFmtId="0" fontId="83" fillId="0" borderId="79" xfId="14" applyBorder="1" applyAlignment="1">
      <alignment vertical="center"/>
    </xf>
    <xf numFmtId="0" fontId="83" fillId="0" borderId="0" xfId="14" applyProtection="1"/>
    <xf numFmtId="0" fontId="85" fillId="11" borderId="0" xfId="14" applyFont="1" applyFill="1" applyAlignment="1" applyProtection="1">
      <alignment horizontal="center" vertical="center"/>
    </xf>
    <xf numFmtId="0" fontId="83" fillId="0" borderId="0" xfId="14" applyProtection="1"/>
    <xf numFmtId="0" fontId="83" fillId="0" borderId="0" xfId="14" applyAlignment="1" applyProtection="1">
      <alignment horizontal="left" vertical="center"/>
    </xf>
    <xf numFmtId="0" fontId="83" fillId="0" borderId="75" xfId="14" applyBorder="1" applyProtection="1"/>
    <xf numFmtId="0" fontId="83" fillId="0" borderId="76" xfId="14" applyBorder="1" applyProtection="1"/>
    <xf numFmtId="0" fontId="83" fillId="0" borderId="77" xfId="14" applyBorder="1" applyProtection="1"/>
    <xf numFmtId="0" fontId="86" fillId="0" borderId="0" xfId="14" applyFont="1" applyAlignment="1" applyProtection="1">
      <alignment horizontal="left" vertical="center"/>
    </xf>
    <xf numFmtId="0" fontId="106" fillId="0" borderId="0" xfId="14" applyFont="1" applyAlignment="1" applyProtection="1">
      <alignment horizontal="left" vertical="center"/>
    </xf>
    <xf numFmtId="0" fontId="87" fillId="0" borderId="0" xfId="14" applyFont="1" applyAlignment="1" applyProtection="1">
      <alignment horizontal="left" vertical="center"/>
    </xf>
    <xf numFmtId="0" fontId="87" fillId="0" borderId="0" xfId="14" applyFont="1" applyAlignment="1" applyProtection="1">
      <alignment horizontal="left" vertical="center" wrapText="1"/>
    </xf>
    <xf numFmtId="0" fontId="87" fillId="0" borderId="0" xfId="14" applyFont="1" applyAlignment="1" applyProtection="1">
      <alignment horizontal="left" vertical="center"/>
    </xf>
    <xf numFmtId="0" fontId="83" fillId="0" borderId="77" xfId="14" applyBorder="1" applyAlignment="1" applyProtection="1">
      <alignment vertical="center"/>
    </xf>
    <xf numFmtId="0" fontId="83" fillId="0" borderId="0" xfId="14" applyAlignment="1" applyProtection="1">
      <alignment vertical="center"/>
    </xf>
    <xf numFmtId="0" fontId="89" fillId="0" borderId="0" xfId="14" applyFont="1" applyAlignment="1" applyProtection="1">
      <alignment horizontal="left" vertical="center" wrapText="1"/>
    </xf>
    <xf numFmtId="0" fontId="83" fillId="0" borderId="0" xfId="14" applyAlignment="1" applyProtection="1">
      <alignment vertical="center"/>
    </xf>
    <xf numFmtId="0" fontId="88" fillId="0" borderId="0" xfId="14" applyFont="1" applyAlignment="1" applyProtection="1">
      <alignment horizontal="left" vertical="center"/>
    </xf>
    <xf numFmtId="184" fontId="88" fillId="0" borderId="0" xfId="14" applyNumberFormat="1" applyFont="1" applyAlignment="1" applyProtection="1">
      <alignment horizontal="left" vertical="center"/>
    </xf>
    <xf numFmtId="0" fontId="88" fillId="0" borderId="0" xfId="14" applyFont="1" applyAlignment="1" applyProtection="1">
      <alignment horizontal="left" vertical="center"/>
    </xf>
    <xf numFmtId="0" fontId="83" fillId="0" borderId="77" xfId="14" applyBorder="1" applyAlignment="1" applyProtection="1">
      <alignment vertical="center" wrapText="1"/>
    </xf>
    <xf numFmtId="0" fontId="83" fillId="0" borderId="0" xfId="14" applyAlignment="1" applyProtection="1">
      <alignment vertical="center" wrapText="1"/>
    </xf>
    <xf numFmtId="0" fontId="88" fillId="0" borderId="0" xfId="14" applyFont="1" applyAlignment="1" applyProtection="1">
      <alignment horizontal="left" vertical="center" wrapText="1"/>
    </xf>
    <xf numFmtId="0" fontId="83" fillId="0" borderId="86" xfId="14" applyBorder="1" applyAlignment="1" applyProtection="1">
      <alignment vertical="center"/>
    </xf>
    <xf numFmtId="0" fontId="90" fillId="0" borderId="0" xfId="14" applyFont="1" applyAlignment="1" applyProtection="1">
      <alignment horizontal="left" vertical="center"/>
    </xf>
    <xf numFmtId="4" fontId="98" fillId="0" borderId="0" xfId="14" applyNumberFormat="1" applyFont="1" applyAlignment="1" applyProtection="1">
      <alignment vertical="center"/>
    </xf>
    <xf numFmtId="0" fontId="87" fillId="0" borderId="0" xfId="14" applyFont="1" applyAlignment="1" applyProtection="1">
      <alignment horizontal="right" vertical="center"/>
    </xf>
    <xf numFmtId="0" fontId="95" fillId="0" borderId="0" xfId="14" applyFont="1" applyAlignment="1" applyProtection="1">
      <alignment horizontal="left" vertical="center"/>
    </xf>
    <xf numFmtId="4" fontId="87" fillId="0" borderId="0" xfId="14" applyNumberFormat="1" applyFont="1" applyAlignment="1" applyProtection="1">
      <alignment vertical="center"/>
    </xf>
    <xf numFmtId="183" fontId="87" fillId="0" borderId="0" xfId="14" applyNumberFormat="1" applyFont="1" applyAlignment="1" applyProtection="1">
      <alignment horizontal="right" vertical="center"/>
    </xf>
    <xf numFmtId="0" fontId="83" fillId="13" borderId="0" xfId="14" applyFill="1" applyAlignment="1" applyProtection="1">
      <alignment vertical="center"/>
    </xf>
    <xf numFmtId="0" fontId="92" fillId="13" borderId="80" xfId="14" applyFont="1" applyFill="1" applyBorder="1" applyAlignment="1" applyProtection="1">
      <alignment horizontal="left" vertical="center"/>
    </xf>
    <xf numFmtId="0" fontId="83" fillId="13" borderId="81" xfId="14" applyFill="1" applyBorder="1" applyAlignment="1" applyProtection="1">
      <alignment vertical="center"/>
    </xf>
    <xf numFmtId="0" fontId="92" fillId="13" borderId="81" xfId="14" applyFont="1" applyFill="1" applyBorder="1" applyAlignment="1" applyProtection="1">
      <alignment horizontal="right" vertical="center"/>
    </xf>
    <xf numFmtId="0" fontId="92" fillId="13" borderId="81" xfId="14" applyFont="1" applyFill="1" applyBorder="1" applyAlignment="1" applyProtection="1">
      <alignment horizontal="center" vertical="center"/>
    </xf>
    <xf numFmtId="4" fontId="92" fillId="13" borderId="81" xfId="14" applyNumberFormat="1" applyFont="1" applyFill="1" applyBorder="1" applyAlignment="1" applyProtection="1">
      <alignment vertical="center"/>
    </xf>
    <xf numFmtId="0" fontId="83" fillId="13" borderId="82" xfId="14" applyFill="1" applyBorder="1" applyAlignment="1" applyProtection="1">
      <alignment vertical="center"/>
    </xf>
    <xf numFmtId="0" fontId="93" fillId="0" borderId="78" xfId="14" applyFont="1" applyBorder="1" applyAlignment="1" applyProtection="1">
      <alignment horizontal="left" vertical="center"/>
    </xf>
    <xf numFmtId="0" fontId="83" fillId="0" borderId="78" xfId="14" applyBorder="1" applyAlignment="1" applyProtection="1">
      <alignment vertical="center"/>
    </xf>
    <xf numFmtId="0" fontId="87" fillId="0" borderId="79" xfId="14" applyFont="1" applyBorder="1" applyAlignment="1" applyProtection="1">
      <alignment horizontal="left" vertical="center"/>
    </xf>
    <xf numFmtId="0" fontId="83" fillId="0" borderId="79" xfId="14" applyBorder="1" applyAlignment="1" applyProtection="1">
      <alignment vertical="center"/>
    </xf>
    <xf numFmtId="0" fontId="87" fillId="0" borderId="79" xfId="14" applyFont="1" applyBorder="1" applyAlignment="1" applyProtection="1">
      <alignment horizontal="center" vertical="center"/>
    </xf>
    <xf numFmtId="0" fontId="87" fillId="0" borderId="79" xfId="14" applyFont="1" applyBorder="1" applyAlignment="1" applyProtection="1">
      <alignment horizontal="right" vertical="center"/>
    </xf>
    <xf numFmtId="0" fontId="83" fillId="0" borderId="83" xfId="14" applyBorder="1" applyAlignment="1" applyProtection="1">
      <alignment vertical="center"/>
    </xf>
    <xf numFmtId="0" fontId="83" fillId="0" borderId="84" xfId="14" applyBorder="1" applyAlignment="1" applyProtection="1">
      <alignment vertical="center"/>
    </xf>
    <xf numFmtId="0" fontId="83" fillId="0" borderId="75" xfId="14" applyBorder="1" applyAlignment="1" applyProtection="1">
      <alignment vertical="center"/>
    </xf>
    <xf numFmtId="0" fontId="83" fillId="0" borderId="76" xfId="14" applyBorder="1" applyAlignment="1" applyProtection="1">
      <alignment vertical="center"/>
    </xf>
    <xf numFmtId="0" fontId="88" fillId="0" borderId="0" xfId="14" applyFont="1" applyAlignment="1" applyProtection="1">
      <alignment horizontal="left" vertical="center" wrapText="1"/>
    </xf>
    <xf numFmtId="0" fontId="96" fillId="13" borderId="0" xfId="14" applyFont="1" applyFill="1" applyAlignment="1" applyProtection="1">
      <alignment horizontal="left" vertical="center"/>
    </xf>
    <xf numFmtId="0" fontId="96" fillId="13" borderId="0" xfId="14" applyFont="1" applyFill="1" applyAlignment="1" applyProtection="1">
      <alignment horizontal="right" vertical="center"/>
    </xf>
    <xf numFmtId="0" fontId="107" fillId="0" borderId="0" xfId="14" applyFont="1" applyAlignment="1" applyProtection="1">
      <alignment horizontal="left" vertical="center"/>
    </xf>
    <xf numFmtId="0" fontId="108" fillId="0" borderId="0" xfId="14" applyFont="1" applyAlignment="1" applyProtection="1">
      <alignment vertical="center"/>
    </xf>
    <xf numFmtId="0" fontId="108" fillId="0" borderId="77" xfId="14" applyFont="1" applyBorder="1" applyAlignment="1" applyProtection="1">
      <alignment vertical="center"/>
    </xf>
    <xf numFmtId="0" fontId="108" fillId="0" borderId="94" xfId="14" applyFont="1" applyBorder="1" applyAlignment="1" applyProtection="1">
      <alignment horizontal="left" vertical="center"/>
    </xf>
    <xf numFmtId="0" fontId="108" fillId="0" borderId="94" xfId="14" applyFont="1" applyBorder="1" applyAlignment="1" applyProtection="1">
      <alignment vertical="center"/>
    </xf>
    <xf numFmtId="4" fontId="108" fillId="0" borderId="94" xfId="14" applyNumberFormat="1" applyFont="1" applyBorder="1" applyAlignment="1" applyProtection="1">
      <alignment vertical="center"/>
    </xf>
    <xf numFmtId="0" fontId="109" fillId="0" borderId="0" xfId="14" applyFont="1" applyAlignment="1" applyProtection="1">
      <alignment vertical="center"/>
    </xf>
    <xf numFmtId="0" fontId="109" fillId="0" borderId="77" xfId="14" applyFont="1" applyBorder="1" applyAlignment="1" applyProtection="1">
      <alignment vertical="center"/>
    </xf>
    <xf numFmtId="0" fontId="109" fillId="0" borderId="94" xfId="14" applyFont="1" applyBorder="1" applyAlignment="1" applyProtection="1">
      <alignment horizontal="left" vertical="center"/>
    </xf>
    <xf numFmtId="0" fontId="109" fillId="0" borderId="94" xfId="14" applyFont="1" applyBorder="1" applyAlignment="1" applyProtection="1">
      <alignment vertical="center"/>
    </xf>
    <xf numFmtId="4" fontId="109" fillId="0" borderId="94" xfId="14" applyNumberFormat="1" applyFont="1" applyBorder="1" applyAlignment="1" applyProtection="1">
      <alignment vertical="center"/>
    </xf>
    <xf numFmtId="0" fontId="83" fillId="0" borderId="0" xfId="14" applyAlignment="1" applyProtection="1">
      <alignment horizontal="center" vertical="center" wrapText="1"/>
    </xf>
    <xf numFmtId="0" fontId="83" fillId="0" borderId="77" xfId="14" applyBorder="1" applyAlignment="1" applyProtection="1">
      <alignment horizontal="center" vertical="center" wrapText="1"/>
    </xf>
    <xf numFmtId="0" fontId="96" fillId="13" borderId="90" xfId="14" applyFont="1" applyFill="1" applyBorder="1" applyAlignment="1" applyProtection="1">
      <alignment horizontal="center" vertical="center" wrapText="1"/>
    </xf>
    <xf numFmtId="0" fontId="96" fillId="13" borderId="91" xfId="14" applyFont="1" applyFill="1" applyBorder="1" applyAlignment="1" applyProtection="1">
      <alignment horizontal="center" vertical="center" wrapText="1"/>
    </xf>
    <xf numFmtId="0" fontId="96" fillId="13" borderId="92" xfId="14" applyFont="1" applyFill="1" applyBorder="1" applyAlignment="1" applyProtection="1">
      <alignment horizontal="center" vertical="center" wrapText="1"/>
    </xf>
    <xf numFmtId="0" fontId="96" fillId="13" borderId="0" xfId="14" applyFont="1" applyFill="1" applyAlignment="1" applyProtection="1">
      <alignment horizontal="center" vertical="center" wrapText="1"/>
    </xf>
    <xf numFmtId="0" fontId="97" fillId="0" borderId="90" xfId="14" applyFont="1" applyBorder="1" applyAlignment="1" applyProtection="1">
      <alignment horizontal="center" vertical="center" wrapText="1"/>
    </xf>
    <xf numFmtId="0" fontId="97" fillId="0" borderId="91" xfId="14" applyFont="1" applyBorder="1" applyAlignment="1" applyProtection="1">
      <alignment horizontal="center" vertical="center" wrapText="1"/>
    </xf>
    <xf numFmtId="0" fontId="97" fillId="0" borderId="92" xfId="14" applyFont="1" applyBorder="1" applyAlignment="1" applyProtection="1">
      <alignment horizontal="center" vertical="center" wrapText="1"/>
    </xf>
    <xf numFmtId="0" fontId="98" fillId="0" borderId="0" xfId="14" applyFont="1" applyAlignment="1" applyProtection="1">
      <alignment horizontal="left" vertical="center"/>
    </xf>
    <xf numFmtId="4" fontId="98" fillId="0" borderId="0" xfId="14" applyNumberFormat="1" applyFont="1" applyProtection="1"/>
    <xf numFmtId="0" fontId="83" fillId="0" borderId="85" xfId="14" applyBorder="1" applyAlignment="1" applyProtection="1">
      <alignment vertical="center"/>
    </xf>
    <xf numFmtId="164" fontId="110" fillId="0" borderId="86" xfId="14" applyNumberFormat="1" applyFont="1" applyBorder="1" applyProtection="1"/>
    <xf numFmtId="164" fontId="110" fillId="0" borderId="87" xfId="14" applyNumberFormat="1" applyFont="1" applyBorder="1" applyProtection="1"/>
    <xf numFmtId="4" fontId="111" fillId="0" borderId="0" xfId="14" applyNumberFormat="1" applyFont="1" applyAlignment="1" applyProtection="1">
      <alignment vertical="center"/>
    </xf>
    <xf numFmtId="0" fontId="112" fillId="0" borderId="0" xfId="14" applyFont="1" applyProtection="1"/>
    <xf numFmtId="0" fontId="112" fillId="0" borderId="77" xfId="14" applyFont="1" applyBorder="1" applyProtection="1"/>
    <xf numFmtId="0" fontId="112" fillId="0" borderId="0" xfId="14" applyFont="1" applyAlignment="1" applyProtection="1">
      <alignment horizontal="left"/>
    </xf>
    <xf numFmtId="0" fontId="108" fillId="0" borderId="0" xfId="14" applyFont="1" applyAlignment="1" applyProtection="1">
      <alignment horizontal="left"/>
    </xf>
    <xf numFmtId="4" fontId="108" fillId="0" borderId="0" xfId="14" applyNumberFormat="1" applyFont="1" applyProtection="1"/>
    <xf numFmtId="0" fontId="112" fillId="0" borderId="88" xfId="14" applyFont="1" applyBorder="1" applyProtection="1"/>
    <xf numFmtId="164" fontId="112" fillId="0" borderId="0" xfId="14" applyNumberFormat="1" applyFont="1" applyProtection="1"/>
    <xf numFmtId="164" fontId="112" fillId="0" borderId="89" xfId="14" applyNumberFormat="1" applyFont="1" applyBorder="1" applyProtection="1"/>
    <xf numFmtId="0" fontId="112" fillId="0" borderId="0" xfId="14" applyFont="1" applyAlignment="1" applyProtection="1">
      <alignment horizontal="center"/>
    </xf>
    <xf numFmtId="4" fontId="112" fillId="0" borderId="0" xfId="14" applyNumberFormat="1" applyFont="1" applyAlignment="1" applyProtection="1">
      <alignment vertical="center"/>
    </xf>
    <xf numFmtId="0" fontId="109" fillId="0" borderId="0" xfId="14" applyFont="1" applyAlignment="1" applyProtection="1">
      <alignment horizontal="left"/>
    </xf>
    <xf numFmtId="4" fontId="109" fillId="0" borderId="0" xfId="14" applyNumberFormat="1" applyFont="1" applyProtection="1"/>
    <xf numFmtId="0" fontId="96" fillId="0" borderId="96" xfId="14" applyFont="1" applyBorder="1" applyAlignment="1" applyProtection="1">
      <alignment horizontal="center" vertical="center"/>
    </xf>
    <xf numFmtId="49" fontId="96" fillId="0" borderId="96" xfId="14" applyNumberFormat="1" applyFont="1" applyBorder="1" applyAlignment="1" applyProtection="1">
      <alignment horizontal="left" vertical="center" wrapText="1"/>
    </xf>
    <xf numFmtId="0" fontId="96" fillId="0" borderId="96" xfId="14" applyFont="1" applyBorder="1" applyAlignment="1" applyProtection="1">
      <alignment horizontal="left" vertical="center" wrapText="1"/>
    </xf>
    <xf numFmtId="0" fontId="96" fillId="0" borderId="96" xfId="14" applyFont="1" applyBorder="1" applyAlignment="1" applyProtection="1">
      <alignment horizontal="center" vertical="center" wrapText="1"/>
    </xf>
    <xf numFmtId="185" fontId="96" fillId="0" borderId="96" xfId="14" applyNumberFormat="1" applyFont="1" applyBorder="1" applyAlignment="1" applyProtection="1">
      <alignment vertical="center"/>
    </xf>
    <xf numFmtId="4" fontId="96" fillId="0" borderId="96" xfId="14" applyNumberFormat="1" applyFont="1" applyBorder="1" applyAlignment="1" applyProtection="1">
      <alignment vertical="center"/>
    </xf>
    <xf numFmtId="0" fontId="83" fillId="0" borderId="96" xfId="14" applyBorder="1" applyAlignment="1" applyProtection="1">
      <alignment vertical="center"/>
    </xf>
    <xf numFmtId="0" fontId="97" fillId="0" borderId="88" xfId="14" applyFont="1" applyBorder="1" applyAlignment="1" applyProtection="1">
      <alignment horizontal="left" vertical="center"/>
    </xf>
    <xf numFmtId="0" fontId="97" fillId="0" borderId="0" xfId="14" applyFont="1" applyAlignment="1" applyProtection="1">
      <alignment horizontal="center" vertical="center"/>
    </xf>
    <xf numFmtId="164" fontId="97" fillId="0" borderId="0" xfId="14" applyNumberFormat="1" applyFont="1" applyAlignment="1" applyProtection="1">
      <alignment vertical="center"/>
    </xf>
    <xf numFmtId="164" fontId="97" fillId="0" borderId="89" xfId="14" applyNumberFormat="1" applyFont="1" applyBorder="1" applyAlignment="1" applyProtection="1">
      <alignment vertical="center"/>
    </xf>
    <xf numFmtId="0" fontId="96" fillId="0" borderId="0" xfId="14" applyFont="1" applyAlignment="1" applyProtection="1">
      <alignment horizontal="left" vertical="center"/>
    </xf>
    <xf numFmtId="4" fontId="83" fillId="0" borderId="0" xfId="14" applyNumberFormat="1" applyAlignment="1" applyProtection="1">
      <alignment vertical="center"/>
    </xf>
    <xf numFmtId="0" fontId="113" fillId="0" borderId="0" xfId="14" applyFont="1" applyAlignment="1" applyProtection="1">
      <alignment vertical="center"/>
    </xf>
    <xf numFmtId="0" fontId="113" fillId="0" borderId="77" xfId="14" applyFont="1" applyBorder="1" applyAlignment="1" applyProtection="1">
      <alignment vertical="center"/>
    </xf>
    <xf numFmtId="0" fontId="114" fillId="0" borderId="0" xfId="14" applyFont="1" applyAlignment="1" applyProtection="1">
      <alignment horizontal="left" vertical="center"/>
    </xf>
    <xf numFmtId="0" fontId="113" fillId="0" borderId="0" xfId="14" applyFont="1" applyAlignment="1" applyProtection="1">
      <alignment horizontal="left" vertical="center"/>
    </xf>
    <xf numFmtId="0" fontId="113" fillId="0" borderId="0" xfId="14" applyFont="1" applyAlignment="1" applyProtection="1">
      <alignment horizontal="left" vertical="center" wrapText="1"/>
    </xf>
    <xf numFmtId="0" fontId="113" fillId="0" borderId="88" xfId="14" applyFont="1" applyBorder="1" applyAlignment="1" applyProtection="1">
      <alignment vertical="center"/>
    </xf>
    <xf numFmtId="0" fontId="113" fillId="0" borderId="89" xfId="14" applyFont="1" applyBorder="1" applyAlignment="1" applyProtection="1">
      <alignment vertical="center"/>
    </xf>
    <xf numFmtId="0" fontId="115" fillId="0" borderId="0" xfId="14" applyFont="1" applyAlignment="1" applyProtection="1">
      <alignment vertical="center"/>
    </xf>
    <xf numFmtId="0" fontId="115" fillId="0" borderId="77" xfId="14" applyFont="1" applyBorder="1" applyAlignment="1" applyProtection="1">
      <alignment vertical="center"/>
    </xf>
    <xf numFmtId="0" fontId="115" fillId="0" borderId="0" xfId="14" applyFont="1" applyAlignment="1" applyProtection="1">
      <alignment horizontal="left" vertical="center"/>
    </xf>
    <xf numFmtId="0" fontId="115" fillId="0" borderId="0" xfId="14" applyFont="1" applyAlignment="1" applyProtection="1">
      <alignment horizontal="left" vertical="center" wrapText="1"/>
    </xf>
    <xf numFmtId="185" fontId="115" fillId="0" borderId="0" xfId="14" applyNumberFormat="1" applyFont="1" applyAlignment="1" applyProtection="1">
      <alignment vertical="center"/>
    </xf>
    <xf numFmtId="0" fontId="115" fillId="0" borderId="88" xfId="14" applyFont="1" applyBorder="1" applyAlignment="1" applyProtection="1">
      <alignment vertical="center"/>
    </xf>
    <xf numFmtId="0" fontId="115" fillId="0" borderId="89" xfId="14" applyFont="1" applyBorder="1" applyAlignment="1" applyProtection="1">
      <alignment vertical="center"/>
    </xf>
    <xf numFmtId="0" fontId="119" fillId="0" borderId="0" xfId="14" applyFont="1" applyAlignment="1" applyProtection="1">
      <alignment vertical="center"/>
    </xf>
    <xf numFmtId="0" fontId="119" fillId="0" borderId="77" xfId="14" applyFont="1" applyBorder="1" applyAlignment="1" applyProtection="1">
      <alignment vertical="center"/>
    </xf>
    <xf numFmtId="0" fontId="119" fillId="0" borderId="0" xfId="14" applyFont="1" applyAlignment="1" applyProtection="1">
      <alignment horizontal="left" vertical="center"/>
    </xf>
    <xf numFmtId="0" fontId="119" fillId="0" borderId="0" xfId="14" applyFont="1" applyAlignment="1" applyProtection="1">
      <alignment horizontal="left" vertical="center" wrapText="1"/>
    </xf>
    <xf numFmtId="185" fontId="119" fillId="0" borderId="0" xfId="14" applyNumberFormat="1" applyFont="1" applyAlignment="1" applyProtection="1">
      <alignment vertical="center"/>
    </xf>
    <xf numFmtId="0" fontId="119" fillId="0" borderId="88" xfId="14" applyFont="1" applyBorder="1" applyAlignment="1" applyProtection="1">
      <alignment vertical="center"/>
    </xf>
    <xf numFmtId="0" fontId="119" fillId="0" borderId="89" xfId="14" applyFont="1" applyBorder="1" applyAlignment="1" applyProtection="1">
      <alignment vertical="center"/>
    </xf>
    <xf numFmtId="0" fontId="116" fillId="0" borderId="0" xfId="14" applyFont="1" applyAlignment="1" applyProtection="1">
      <alignment vertical="center"/>
    </xf>
    <xf numFmtId="0" fontId="116" fillId="0" borderId="77" xfId="14" applyFont="1" applyBorder="1" applyAlignment="1" applyProtection="1">
      <alignment vertical="center"/>
    </xf>
    <xf numFmtId="0" fontId="116" fillId="0" borderId="0" xfId="14" applyFont="1" applyAlignment="1" applyProtection="1">
      <alignment horizontal="left" vertical="center"/>
    </xf>
    <xf numFmtId="0" fontId="116" fillId="0" borderId="0" xfId="14" applyFont="1" applyAlignment="1" applyProtection="1">
      <alignment horizontal="left" vertical="center" wrapText="1"/>
    </xf>
    <xf numFmtId="185" fontId="116" fillId="0" borderId="0" xfId="14" applyNumberFormat="1" applyFont="1" applyAlignment="1" applyProtection="1">
      <alignment vertical="center"/>
    </xf>
    <xf numFmtId="0" fontId="116" fillId="0" borderId="88" xfId="14" applyFont="1" applyBorder="1" applyAlignment="1" applyProtection="1">
      <alignment vertical="center"/>
    </xf>
    <xf numFmtId="0" fontId="116" fillId="0" borderId="89" xfId="14" applyFont="1" applyBorder="1" applyAlignment="1" applyProtection="1">
      <alignment vertical="center"/>
    </xf>
    <xf numFmtId="0" fontId="117" fillId="0" borderId="96" xfId="14" applyFont="1" applyBorder="1" applyAlignment="1" applyProtection="1">
      <alignment horizontal="center" vertical="center"/>
    </xf>
    <xf numFmtId="49" fontId="117" fillId="0" borderId="96" xfId="14" applyNumberFormat="1" applyFont="1" applyBorder="1" applyAlignment="1" applyProtection="1">
      <alignment horizontal="left" vertical="center" wrapText="1"/>
    </xf>
    <xf numFmtId="0" fontId="117" fillId="0" borderId="96" xfId="14" applyFont="1" applyBorder="1" applyAlignment="1" applyProtection="1">
      <alignment horizontal="left" vertical="center" wrapText="1"/>
    </xf>
    <xf numFmtId="0" fontId="117" fillId="0" borderId="96" xfId="14" applyFont="1" applyBorder="1" applyAlignment="1" applyProtection="1">
      <alignment horizontal="center" vertical="center" wrapText="1"/>
    </xf>
    <xf numFmtId="185" fontId="117" fillId="0" borderId="96" xfId="14" applyNumberFormat="1" applyFont="1" applyBorder="1" applyAlignment="1" applyProtection="1">
      <alignment vertical="center"/>
    </xf>
    <xf numFmtId="4" fontId="117" fillId="0" borderId="96" xfId="14" applyNumberFormat="1" applyFont="1" applyBorder="1" applyAlignment="1" applyProtection="1">
      <alignment vertical="center"/>
    </xf>
    <xf numFmtId="0" fontId="118" fillId="0" borderId="96" xfId="14" applyFont="1" applyBorder="1" applyAlignment="1" applyProtection="1">
      <alignment vertical="center"/>
    </xf>
    <xf numFmtId="0" fontId="118" fillId="0" borderId="77" xfId="14" applyFont="1" applyBorder="1" applyAlignment="1" applyProtection="1">
      <alignment vertical="center"/>
    </xf>
    <xf numFmtId="0" fontId="117" fillId="0" borderId="88" xfId="14" applyFont="1" applyBorder="1" applyAlignment="1" applyProtection="1">
      <alignment horizontal="left" vertical="center"/>
    </xf>
    <xf numFmtId="0" fontId="117" fillId="0" borderId="0" xfId="14" applyFont="1" applyAlignment="1" applyProtection="1">
      <alignment horizontal="center" vertical="center"/>
    </xf>
    <xf numFmtId="0" fontId="113" fillId="0" borderId="0" xfId="14" applyFont="1" applyAlignment="1" applyProtection="1">
      <alignment vertical="center"/>
      <protection locked="0"/>
    </xf>
    <xf numFmtId="0" fontId="115" fillId="0" borderId="0" xfId="14" applyFont="1" applyAlignment="1" applyProtection="1">
      <alignment vertical="center"/>
      <protection locked="0"/>
    </xf>
    <xf numFmtId="0" fontId="119" fillId="0" borderId="0" xfId="14" applyFont="1" applyAlignment="1" applyProtection="1">
      <alignment vertical="center"/>
      <protection locked="0"/>
    </xf>
    <xf numFmtId="0" fontId="116" fillId="0" borderId="0" xfId="14" applyFont="1" applyAlignment="1" applyProtection="1">
      <alignment vertical="center"/>
      <protection locked="0"/>
    </xf>
    <xf numFmtId="0" fontId="112" fillId="0" borderId="0" xfId="14" applyFont="1" applyProtection="1">
      <protection locked="0"/>
    </xf>
    <xf numFmtId="0" fontId="97" fillId="0" borderId="93" xfId="14" applyFont="1" applyBorder="1" applyAlignment="1" applyProtection="1">
      <alignment horizontal="left" vertical="center"/>
    </xf>
    <xf numFmtId="0" fontId="97" fillId="0" borderId="94" xfId="14" applyFont="1" applyBorder="1" applyAlignment="1" applyProtection="1">
      <alignment horizontal="center" vertical="center"/>
    </xf>
    <xf numFmtId="164" fontId="97" fillId="0" borderId="94" xfId="14" applyNumberFormat="1" applyFont="1" applyBorder="1" applyAlignment="1" applyProtection="1">
      <alignment vertical="center"/>
    </xf>
    <xf numFmtId="164" fontId="97" fillId="0" borderId="95" xfId="14" applyNumberFormat="1" applyFont="1" applyBorder="1" applyAlignment="1" applyProtection="1">
      <alignment vertical="center"/>
    </xf>
    <xf numFmtId="0" fontId="117" fillId="0" borderId="93" xfId="14" applyFont="1" applyBorder="1" applyAlignment="1" applyProtection="1">
      <alignment horizontal="left" vertical="center"/>
    </xf>
    <xf numFmtId="0" fontId="117" fillId="0" borderId="94" xfId="14" applyFont="1" applyBorder="1" applyAlignment="1" applyProtection="1">
      <alignment horizontal="center" vertical="center"/>
    </xf>
    <xf numFmtId="0" fontId="116" fillId="0" borderId="93" xfId="14" applyFont="1" applyBorder="1" applyAlignment="1" applyProtection="1">
      <alignment vertical="center"/>
    </xf>
    <xf numFmtId="0" fontId="116" fillId="0" borderId="94" xfId="14" applyFont="1" applyBorder="1" applyAlignment="1" applyProtection="1">
      <alignment vertical="center"/>
    </xf>
    <xf numFmtId="0" fontId="116" fillId="0" borderId="95" xfId="14" applyFont="1" applyBorder="1" applyAlignment="1" applyProtection="1">
      <alignment vertical="center"/>
    </xf>
    <xf numFmtId="0" fontId="115" fillId="0" borderId="0" xfId="14" applyFont="1" applyAlignment="1" applyProtection="1">
      <alignment horizontal="right" vertical="center" wrapText="1"/>
    </xf>
    <xf numFmtId="49" fontId="55" fillId="0" borderId="0" xfId="11" applyNumberFormat="1" applyFont="1" applyAlignment="1" applyProtection="1">
      <alignment horizontal="center"/>
    </xf>
    <xf numFmtId="0" fontId="56" fillId="0" borderId="0" xfId="11" applyFont="1" applyAlignment="1" applyProtection="1">
      <alignment horizontal="center" wrapText="1"/>
    </xf>
    <xf numFmtId="0" fontId="55" fillId="0" borderId="0" xfId="11" applyFont="1" applyProtection="1"/>
    <xf numFmtId="0" fontId="55" fillId="0" borderId="0" xfId="11" applyFont="1" applyAlignment="1" applyProtection="1">
      <alignment horizontal="center"/>
    </xf>
    <xf numFmtId="0" fontId="56" fillId="0" borderId="0" xfId="11" applyFont="1" applyAlignment="1" applyProtection="1">
      <alignment horizontal="center"/>
    </xf>
    <xf numFmtId="49" fontId="44" fillId="0" borderId="63" xfId="11" applyNumberFormat="1" applyFont="1" applyBorder="1" applyAlignment="1" applyProtection="1">
      <alignment horizontal="center" vertical="center" wrapText="1"/>
    </xf>
    <xf numFmtId="0" fontId="44" fillId="0" borderId="64" xfId="11" applyFont="1" applyBorder="1" applyAlignment="1" applyProtection="1">
      <alignment horizontal="center" vertical="center"/>
    </xf>
    <xf numFmtId="0" fontId="44" fillId="0" borderId="64" xfId="11" applyFont="1" applyBorder="1" applyAlignment="1" applyProtection="1">
      <alignment horizontal="center" vertical="center" wrapText="1"/>
    </xf>
    <xf numFmtId="0" fontId="44" fillId="0" borderId="65" xfId="11" applyFont="1" applyBorder="1" applyAlignment="1" applyProtection="1">
      <alignment horizontal="center" vertical="center" wrapText="1"/>
    </xf>
    <xf numFmtId="0" fontId="57" fillId="0" borderId="0" xfId="11" applyFont="1" applyProtection="1"/>
    <xf numFmtId="49" fontId="20" fillId="0" borderId="66" xfId="11" applyNumberFormat="1" applyFont="1" applyBorder="1" applyAlignment="1" applyProtection="1">
      <alignment horizontal="center" vertical="center"/>
    </xf>
    <xf numFmtId="0" fontId="20" fillId="0" borderId="67" xfId="11" applyFont="1" applyBorder="1" applyAlignment="1" applyProtection="1">
      <alignment horizontal="left" vertical="center"/>
    </xf>
    <xf numFmtId="0" fontId="20" fillId="0" borderId="67" xfId="11" applyFont="1" applyBorder="1" applyAlignment="1" applyProtection="1">
      <alignment horizontal="center" vertical="center"/>
    </xf>
    <xf numFmtId="42" fontId="20" fillId="0" borderId="68" xfId="11" applyNumberFormat="1" applyFont="1" applyBorder="1" applyAlignment="1" applyProtection="1">
      <alignment horizontal="center" vertical="center"/>
    </xf>
    <xf numFmtId="42" fontId="20" fillId="0" borderId="69" xfId="11" applyNumberFormat="1" applyFont="1" applyBorder="1" applyAlignment="1" applyProtection="1">
      <alignment horizontal="center" vertical="center"/>
    </xf>
    <xf numFmtId="49" fontId="20" fillId="0" borderId="70" xfId="11" applyNumberFormat="1" applyFont="1" applyBorder="1" applyAlignment="1" applyProtection="1">
      <alignment horizontal="center" vertical="center"/>
    </xf>
    <xf numFmtId="0" fontId="20" fillId="0" borderId="0" xfId="11" applyFont="1" applyAlignment="1" applyProtection="1">
      <alignment horizontal="left" vertical="center" wrapText="1"/>
    </xf>
    <xf numFmtId="0" fontId="20" fillId="0" borderId="71" xfId="11" applyFont="1" applyBorder="1" applyAlignment="1" applyProtection="1">
      <alignment horizontal="center" vertical="center"/>
    </xf>
    <xf numFmtId="42" fontId="19" fillId="0" borderId="72" xfId="11" applyNumberFormat="1" applyFont="1" applyBorder="1" applyAlignment="1" applyProtection="1">
      <alignment vertical="center"/>
    </xf>
    <xf numFmtId="0" fontId="20" fillId="0" borderId="26" xfId="11" applyFont="1" applyBorder="1" applyAlignment="1" applyProtection="1">
      <alignment horizontal="center" vertical="center"/>
    </xf>
    <xf numFmtId="179" fontId="20" fillId="0" borderId="2" xfId="11" applyNumberFormat="1" applyFont="1" applyBorder="1" applyAlignment="1" applyProtection="1">
      <alignment horizontal="right" vertical="center"/>
    </xf>
    <xf numFmtId="0" fontId="20" fillId="0" borderId="71" xfId="11" applyFont="1" applyBorder="1" applyAlignment="1" applyProtection="1">
      <alignment horizontal="left" vertical="center"/>
    </xf>
    <xf numFmtId="42" fontId="20" fillId="0" borderId="2" xfId="11" applyNumberFormat="1" applyFont="1" applyBorder="1" applyAlignment="1" applyProtection="1">
      <alignment horizontal="center" vertical="center"/>
    </xf>
    <xf numFmtId="49" fontId="45" fillId="0" borderId="71" xfId="11" applyNumberFormat="1" applyFont="1" applyBorder="1" applyAlignment="1" applyProtection="1">
      <alignment horizontal="left" vertical="top" wrapText="1"/>
    </xf>
    <xf numFmtId="49" fontId="20" fillId="0" borderId="71" xfId="11" applyNumberFormat="1" applyFont="1" applyBorder="1" applyAlignment="1" applyProtection="1">
      <alignment horizontal="center" vertical="center" wrapText="1"/>
    </xf>
    <xf numFmtId="49" fontId="44" fillId="0" borderId="71" xfId="11" applyNumberFormat="1" applyFont="1" applyBorder="1" applyAlignment="1" applyProtection="1">
      <alignment horizontal="left" vertical="center" wrapText="1"/>
    </xf>
    <xf numFmtId="49" fontId="45" fillId="0" borderId="71" xfId="11" applyNumberFormat="1" applyFont="1" applyBorder="1" applyAlignment="1" applyProtection="1">
      <alignment horizontal="left" vertical="center" wrapText="1"/>
    </xf>
    <xf numFmtId="49" fontId="20" fillId="0" borderId="71" xfId="11" applyNumberFormat="1" applyFont="1" applyBorder="1" applyAlignment="1" applyProtection="1">
      <alignment horizontal="left" vertical="center" wrapText="1"/>
    </xf>
    <xf numFmtId="179" fontId="20" fillId="0" borderId="72" xfId="11" applyNumberFormat="1" applyFont="1" applyBorder="1" applyAlignment="1" applyProtection="1">
      <alignment horizontal="right" vertical="center"/>
    </xf>
    <xf numFmtId="49" fontId="20" fillId="0" borderId="0" xfId="11" applyNumberFormat="1" applyFont="1" applyAlignment="1" applyProtection="1">
      <alignment vertical="center"/>
    </xf>
    <xf numFmtId="0" fontId="44" fillId="0" borderId="0" xfId="11" applyFont="1" applyAlignment="1" applyProtection="1">
      <alignment horizontal="left" vertical="center" wrapText="1"/>
    </xf>
    <xf numFmtId="0" fontId="20" fillId="0" borderId="0" xfId="11" applyFont="1" applyAlignment="1" applyProtection="1">
      <alignment vertical="center" wrapText="1"/>
    </xf>
    <xf numFmtId="42" fontId="20" fillId="0" borderId="72" xfId="11" applyNumberFormat="1" applyFont="1" applyBorder="1" applyAlignment="1" applyProtection="1">
      <alignment vertical="center"/>
    </xf>
    <xf numFmtId="42" fontId="19" fillId="0" borderId="2" xfId="11" applyNumberFormat="1" applyFont="1" applyBorder="1" applyAlignment="1" applyProtection="1">
      <alignment vertical="center"/>
    </xf>
    <xf numFmtId="49" fontId="60" fillId="0" borderId="71" xfId="11" applyNumberFormat="1" applyFont="1" applyBorder="1" applyAlignment="1" applyProtection="1">
      <alignment horizontal="center" vertical="center" wrapText="1"/>
    </xf>
    <xf numFmtId="49" fontId="20" fillId="0" borderId="0" xfId="11" applyNumberFormat="1" applyFont="1" applyAlignment="1" applyProtection="1">
      <alignment horizontal="left" vertical="center" wrapText="1"/>
    </xf>
    <xf numFmtId="0" fontId="55" fillId="0" borderId="71" xfId="11" applyFont="1" applyBorder="1" applyProtection="1"/>
    <xf numFmtId="0" fontId="55" fillId="0" borderId="2" xfId="11" applyFont="1" applyBorder="1" applyProtection="1"/>
    <xf numFmtId="49" fontId="20" fillId="0" borderId="0" xfId="11" applyNumberFormat="1" applyFont="1" applyAlignment="1" applyProtection="1">
      <alignment vertical="center" wrapText="1"/>
    </xf>
    <xf numFmtId="49" fontId="19" fillId="0" borderId="71" xfId="11" applyNumberFormat="1" applyFont="1" applyBorder="1" applyAlignment="1" applyProtection="1">
      <alignment horizontal="center" vertical="top"/>
    </xf>
    <xf numFmtId="3" fontId="20" fillId="0" borderId="71" xfId="11" applyNumberFormat="1" applyFont="1" applyBorder="1" applyAlignment="1" applyProtection="1">
      <alignment vertical="top"/>
    </xf>
    <xf numFmtId="0" fontId="20" fillId="0" borderId="70" xfId="11" applyFont="1" applyBorder="1" applyAlignment="1" applyProtection="1">
      <alignment horizontal="left" vertical="center"/>
    </xf>
    <xf numFmtId="0" fontId="20" fillId="0" borderId="27" xfId="11" applyFont="1" applyBorder="1" applyAlignment="1" applyProtection="1">
      <alignment horizontal="left" vertical="center"/>
    </xf>
    <xf numFmtId="0" fontId="20" fillId="0" borderId="0" xfId="11" applyFont="1" applyAlignment="1" applyProtection="1">
      <alignment horizontal="left" vertical="center"/>
    </xf>
    <xf numFmtId="0" fontId="44" fillId="0" borderId="27" xfId="11" applyFont="1" applyBorder="1" applyAlignment="1" applyProtection="1">
      <alignment horizontal="left" vertical="center" wrapText="1"/>
    </xf>
    <xf numFmtId="0" fontId="20" fillId="0" borderId="0" xfId="11" applyFont="1" applyAlignment="1" applyProtection="1">
      <alignment horizontal="center" vertical="center"/>
    </xf>
    <xf numFmtId="0" fontId="20" fillId="0" borderId="27" xfId="11" applyFont="1" applyBorder="1" applyAlignment="1" applyProtection="1">
      <alignment horizontal="left" vertical="center" wrapText="1"/>
    </xf>
    <xf numFmtId="0" fontId="61" fillId="0" borderId="27" xfId="11" applyFont="1" applyBorder="1" applyAlignment="1" applyProtection="1">
      <alignment horizontal="left" vertical="center"/>
    </xf>
    <xf numFmtId="0" fontId="62" fillId="0" borderId="0" xfId="11" applyFont="1" applyAlignment="1" applyProtection="1">
      <alignment vertical="center" wrapText="1"/>
    </xf>
    <xf numFmtId="0" fontId="60" fillId="0" borderId="0" xfId="11" applyFont="1" applyAlignment="1" applyProtection="1">
      <alignment horizontal="center" vertical="center"/>
    </xf>
    <xf numFmtId="49" fontId="20" fillId="0" borderId="70" xfId="11" applyNumberFormat="1" applyFont="1" applyBorder="1" applyAlignment="1" applyProtection="1">
      <alignment horizontal="center" vertical="center" wrapText="1"/>
    </xf>
    <xf numFmtId="0" fontId="45" fillId="0" borderId="0" xfId="11" applyFont="1" applyAlignment="1" applyProtection="1">
      <alignment horizontal="left" vertical="center" wrapText="1"/>
    </xf>
    <xf numFmtId="0" fontId="20" fillId="0" borderId="0" xfId="11" applyFont="1" applyAlignment="1" applyProtection="1">
      <alignment horizontal="left"/>
    </xf>
    <xf numFmtId="49" fontId="45" fillId="0" borderId="0" xfId="11" applyNumberFormat="1" applyFont="1" applyAlignment="1" applyProtection="1">
      <alignment vertical="center"/>
    </xf>
    <xf numFmtId="49" fontId="60" fillId="0" borderId="0" xfId="11" applyNumberFormat="1" applyFont="1" applyAlignment="1" applyProtection="1">
      <alignment vertical="center"/>
    </xf>
    <xf numFmtId="0" fontId="45" fillId="0" borderId="0" xfId="11" applyFont="1" applyAlignment="1" applyProtection="1">
      <alignment horizontal="left"/>
    </xf>
    <xf numFmtId="0" fontId="20" fillId="0" borderId="71" xfId="11" applyFont="1" applyBorder="1" applyAlignment="1" applyProtection="1">
      <alignment horizontal="left" vertical="center" wrapText="1"/>
    </xf>
    <xf numFmtId="49" fontId="54" fillId="0" borderId="70" xfId="11" applyNumberFormat="1" applyBorder="1" applyAlignment="1" applyProtection="1">
      <alignment horizontal="center"/>
    </xf>
    <xf numFmtId="49" fontId="20" fillId="0" borderId="73" xfId="11" applyNumberFormat="1" applyFont="1" applyBorder="1" applyAlignment="1" applyProtection="1">
      <alignment horizontal="center" vertical="center"/>
    </xf>
    <xf numFmtId="0" fontId="45" fillId="0" borderId="74" xfId="11" applyFont="1" applyBorder="1" applyAlignment="1" applyProtection="1">
      <alignment horizontal="left" vertical="center"/>
    </xf>
    <xf numFmtId="0" fontId="20" fillId="0" borderId="74" xfId="11" applyFont="1" applyBorder="1" applyAlignment="1" applyProtection="1">
      <alignment horizontal="center" vertical="center"/>
    </xf>
    <xf numFmtId="5" fontId="20" fillId="0" borderId="74" xfId="11" applyNumberFormat="1" applyFont="1" applyBorder="1" applyAlignment="1" applyProtection="1">
      <alignment horizontal="center" vertical="center"/>
    </xf>
    <xf numFmtId="5" fontId="20" fillId="0" borderId="5" xfId="11" applyNumberFormat="1" applyFont="1" applyBorder="1" applyAlignment="1" applyProtection="1">
      <alignment horizontal="center" vertical="center"/>
    </xf>
    <xf numFmtId="49" fontId="44" fillId="8" borderId="11" xfId="11" applyNumberFormat="1" applyFont="1" applyFill="1" applyBorder="1" applyAlignment="1" applyProtection="1">
      <alignment horizontal="center" vertical="center"/>
    </xf>
    <xf numFmtId="0" fontId="44" fillId="8" borderId="7" xfId="11" applyFont="1" applyFill="1" applyBorder="1" applyAlignment="1" applyProtection="1">
      <alignment vertical="center"/>
    </xf>
    <xf numFmtId="42" fontId="44" fillId="8" borderId="7" xfId="11" applyNumberFormat="1" applyFont="1" applyFill="1" applyBorder="1" applyAlignment="1" applyProtection="1">
      <alignment horizontal="center"/>
    </xf>
    <xf numFmtId="42" fontId="44" fillId="8" borderId="13" xfId="11" applyNumberFormat="1" applyFont="1" applyFill="1" applyBorder="1" applyAlignment="1" applyProtection="1">
      <alignment horizontal="center"/>
    </xf>
    <xf numFmtId="0" fontId="54" fillId="0" borderId="0" xfId="11" applyProtection="1"/>
    <xf numFmtId="49" fontId="20" fillId="0" borderId="0" xfId="11" applyNumberFormat="1" applyFont="1" applyAlignment="1" applyProtection="1">
      <alignment horizontal="center" vertical="center"/>
    </xf>
    <xf numFmtId="0" fontId="45" fillId="0" borderId="0" xfId="11" applyFont="1" applyAlignment="1" applyProtection="1">
      <alignment horizontal="left" vertical="center"/>
    </xf>
    <xf numFmtId="5" fontId="20" fillId="0" borderId="0" xfId="11" applyNumberFormat="1" applyFont="1" applyAlignment="1" applyProtection="1">
      <alignment horizontal="center" vertical="center"/>
    </xf>
    <xf numFmtId="0" fontId="63" fillId="0" borderId="0" xfId="11" applyFont="1" applyProtection="1"/>
    <xf numFmtId="0" fontId="20" fillId="0" borderId="0" xfId="11" applyFont="1" applyProtection="1"/>
    <xf numFmtId="0" fontId="46" fillId="0" borderId="0" xfId="11" applyFont="1" applyProtection="1"/>
    <xf numFmtId="0" fontId="44" fillId="0" borderId="0" xfId="11" applyFont="1" applyProtection="1"/>
    <xf numFmtId="49" fontId="64" fillId="0" borderId="0" xfId="11" applyNumberFormat="1" applyFont="1" applyAlignment="1" applyProtection="1">
      <alignment horizontal="left"/>
    </xf>
    <xf numFmtId="0" fontId="64" fillId="0" borderId="0" xfId="11" applyFont="1" applyProtection="1"/>
    <xf numFmtId="0" fontId="65" fillId="0" borderId="0" xfId="11" applyFont="1" applyProtection="1"/>
    <xf numFmtId="49" fontId="57" fillId="0" borderId="0" xfId="11" applyNumberFormat="1" applyFont="1" applyAlignment="1" applyProtection="1">
      <alignment horizontal="center" vertical="center" wrapText="1"/>
    </xf>
    <xf numFmtId="0" fontId="57" fillId="0" borderId="0" xfId="11" applyFont="1" applyAlignment="1" applyProtection="1">
      <alignment horizontal="center" vertical="center"/>
    </xf>
    <xf numFmtId="0" fontId="57" fillId="0" borderId="0" xfId="11" applyFont="1" applyAlignment="1" applyProtection="1">
      <alignment horizontal="center" vertical="center" wrapText="1"/>
    </xf>
    <xf numFmtId="0" fontId="66" fillId="0" borderId="0" xfId="11" applyFont="1" applyProtection="1"/>
    <xf numFmtId="0" fontId="55" fillId="0" borderId="0" xfId="11" applyFont="1" applyAlignment="1" applyProtection="1">
      <alignment wrapText="1"/>
    </xf>
    <xf numFmtId="0" fontId="67" fillId="0" borderId="0" xfId="11" applyFont="1" applyProtection="1"/>
    <xf numFmtId="0" fontId="68" fillId="0" borderId="0" xfId="11" applyFont="1" applyProtection="1"/>
    <xf numFmtId="42" fontId="19" fillId="0" borderId="71" xfId="11" applyNumberFormat="1" applyFont="1" applyBorder="1" applyAlignment="1" applyProtection="1">
      <alignment vertical="center"/>
      <protection locked="0"/>
    </xf>
    <xf numFmtId="179" fontId="20" fillId="0" borderId="71" xfId="12" applyNumberFormat="1" applyFont="1" applyFill="1" applyBorder="1" applyAlignment="1" applyProtection="1">
      <alignment horizontal="right" vertical="center"/>
      <protection locked="0"/>
    </xf>
    <xf numFmtId="42" fontId="20" fillId="0" borderId="27" xfId="11" applyNumberFormat="1" applyFont="1" applyBorder="1" applyAlignment="1" applyProtection="1">
      <alignment horizontal="center" vertical="center"/>
      <protection locked="0"/>
    </xf>
    <xf numFmtId="42" fontId="20" fillId="0" borderId="71" xfId="11" applyNumberFormat="1" applyFont="1" applyBorder="1" applyAlignment="1" applyProtection="1">
      <alignment horizontal="center" vertical="center"/>
      <protection locked="0"/>
    </xf>
    <xf numFmtId="42" fontId="20" fillId="0" borderId="71" xfId="11" applyNumberFormat="1" applyFont="1" applyBorder="1" applyAlignment="1" applyProtection="1">
      <alignment vertical="center"/>
      <protection locked="0"/>
    </xf>
    <xf numFmtId="0" fontId="55" fillId="0" borderId="71" xfId="11" applyFont="1" applyBorder="1" applyProtection="1">
      <protection locked="0"/>
    </xf>
    <xf numFmtId="42" fontId="19" fillId="0" borderId="27" xfId="11" applyNumberFormat="1" applyFont="1" applyBorder="1" applyAlignment="1" applyProtection="1">
      <alignment vertical="center"/>
      <protection locked="0"/>
    </xf>
    <xf numFmtId="0" fontId="78" fillId="0" borderId="0" xfId="10" applyFont="1" applyAlignment="1" applyProtection="1">
      <alignment horizontal="center" vertical="center"/>
    </xf>
    <xf numFmtId="0" fontId="72" fillId="0" borderId="0" xfId="10" applyFont="1" applyAlignment="1" applyProtection="1">
      <alignment horizontal="left" vertical="top"/>
    </xf>
    <xf numFmtId="0" fontId="72" fillId="0" borderId="0" xfId="10" applyFont="1" applyAlignment="1" applyProtection="1">
      <alignment horizontal="left" vertical="center"/>
    </xf>
    <xf numFmtId="0" fontId="82" fillId="0" borderId="0" xfId="10" applyFont="1" applyAlignment="1" applyProtection="1">
      <alignment horizontal="left" vertical="center"/>
    </xf>
    <xf numFmtId="0" fontId="73" fillId="0" borderId="0" xfId="10" applyFont="1" applyAlignment="1" applyProtection="1">
      <alignment horizontal="left" vertical="top"/>
    </xf>
    <xf numFmtId="0" fontId="73" fillId="0" borderId="0" xfId="10" applyFont="1" applyAlignment="1" applyProtection="1">
      <alignment horizontal="left" vertical="center"/>
    </xf>
    <xf numFmtId="0" fontId="20" fillId="0" borderId="0" xfId="10" applyFont="1" applyAlignment="1" applyProtection="1">
      <alignment horizontal="left" vertical="center"/>
    </xf>
    <xf numFmtId="0" fontId="75" fillId="0" borderId="0" xfId="10" applyFont="1" applyAlignment="1" applyProtection="1">
      <alignment horizontal="left" vertical="center"/>
    </xf>
    <xf numFmtId="0" fontId="52" fillId="0" borderId="0" xfId="10" applyFont="1" applyAlignment="1" applyProtection="1">
      <alignment horizontal="left" vertical="center"/>
    </xf>
    <xf numFmtId="0" fontId="79" fillId="0" borderId="0" xfId="10" applyFont="1" applyAlignment="1" applyProtection="1">
      <alignment horizontal="left" vertical="center"/>
    </xf>
    <xf numFmtId="0" fontId="72" fillId="0" borderId="0" xfId="10" applyFont="1" applyAlignment="1" applyProtection="1">
      <alignment horizontal="left" vertical="center" wrapText="1"/>
    </xf>
    <xf numFmtId="0" fontId="52" fillId="0" borderId="0" xfId="10" applyFont="1" applyAlignment="1" applyProtection="1">
      <alignment horizontal="left" vertical="center" wrapText="1"/>
    </xf>
    <xf numFmtId="39" fontId="78" fillId="0" borderId="0" xfId="10" applyNumberFormat="1" applyFont="1" applyAlignment="1" applyProtection="1">
      <alignment horizontal="left" vertical="center"/>
    </xf>
    <xf numFmtId="0" fontId="78" fillId="0" borderId="0" xfId="10" applyFont="1" applyAlignment="1" applyProtection="1">
      <alignment horizontal="center" vertical="center"/>
    </xf>
    <xf numFmtId="0" fontId="81" fillId="0" borderId="0" xfId="10" applyFont="1" applyAlignment="1" applyProtection="1">
      <alignment horizontal="center" vertical="center"/>
    </xf>
    <xf numFmtId="0" fontId="44" fillId="0" borderId="0" xfId="10" applyFont="1" applyAlignment="1" applyProtection="1">
      <alignment horizontal="left" vertical="center"/>
    </xf>
    <xf numFmtId="0" fontId="77" fillId="0" borderId="0" xfId="10" applyFont="1" applyAlignment="1" applyProtection="1">
      <alignment horizontal="left" vertical="center"/>
    </xf>
    <xf numFmtId="0" fontId="80" fillId="0" borderId="0" xfId="10" applyFont="1" applyAlignment="1" applyProtection="1">
      <alignment horizontal="left" vertical="center"/>
    </xf>
    <xf numFmtId="0" fontId="75" fillId="0" borderId="0" xfId="10" applyFont="1" applyAlignment="1" applyProtection="1">
      <alignment horizontal="left" vertical="center" wrapText="1"/>
    </xf>
    <xf numFmtId="175" fontId="75" fillId="0" borderId="0" xfId="10" applyNumberFormat="1" applyFont="1" applyAlignment="1" applyProtection="1">
      <alignment horizontal="left" vertical="center"/>
    </xf>
    <xf numFmtId="39" fontId="75" fillId="0" borderId="0" xfId="10" applyNumberFormat="1" applyFont="1" applyAlignment="1" applyProtection="1">
      <alignment horizontal="left" vertical="center"/>
    </xf>
    <xf numFmtId="182" fontId="75" fillId="0" borderId="0" xfId="10" applyNumberFormat="1" applyFont="1" applyAlignment="1" applyProtection="1">
      <alignment horizontal="left" vertical="center"/>
    </xf>
    <xf numFmtId="39" fontId="75" fillId="0" borderId="0" xfId="10" applyNumberFormat="1" applyFont="1" applyAlignment="1" applyProtection="1">
      <alignment horizontal="left" vertical="center"/>
    </xf>
    <xf numFmtId="174" fontId="75" fillId="0" borderId="0" xfId="10" applyNumberFormat="1" applyFont="1" applyAlignment="1" applyProtection="1">
      <alignment horizontal="left" vertical="center"/>
    </xf>
    <xf numFmtId="39" fontId="73" fillId="0" borderId="0" xfId="10" applyNumberFormat="1" applyFont="1" applyAlignment="1" applyProtection="1">
      <alignment horizontal="left" vertical="center"/>
    </xf>
    <xf numFmtId="0" fontId="79" fillId="0" borderId="0" xfId="10" applyFont="1" applyAlignment="1" applyProtection="1">
      <alignment horizontal="left" vertical="center"/>
    </xf>
    <xf numFmtId="0" fontId="78" fillId="0" borderId="0" xfId="10" applyFont="1" applyAlignment="1" applyProtection="1">
      <alignment horizontal="left" vertical="center"/>
    </xf>
    <xf numFmtId="39" fontId="78" fillId="0" borderId="0" xfId="10" applyNumberFormat="1" applyFont="1" applyAlignment="1" applyProtection="1">
      <alignment horizontal="left"/>
    </xf>
    <xf numFmtId="174" fontId="72" fillId="0" borderId="0" xfId="10" applyNumberFormat="1" applyFont="1" applyAlignment="1" applyProtection="1">
      <alignment horizontal="left"/>
    </xf>
    <xf numFmtId="39" fontId="77" fillId="0" borderId="0" xfId="10" applyNumberFormat="1" applyFont="1" applyAlignment="1" applyProtection="1">
      <alignment horizontal="left" vertical="center"/>
    </xf>
    <xf numFmtId="49" fontId="75" fillId="0" borderId="0" xfId="10" applyNumberFormat="1" applyFont="1" applyAlignment="1" applyProtection="1">
      <alignment horizontal="left" vertical="center" wrapText="1"/>
    </xf>
    <xf numFmtId="174" fontId="75" fillId="0" borderId="0" xfId="10" applyNumberFormat="1" applyFont="1" applyAlignment="1" applyProtection="1">
      <alignment horizontal="left" vertical="center" wrapText="1"/>
    </xf>
    <xf numFmtId="0" fontId="75" fillId="0" borderId="62" xfId="10" applyFont="1" applyBorder="1" applyAlignment="1" applyProtection="1">
      <alignment horizontal="left" vertical="center"/>
    </xf>
    <xf numFmtId="0" fontId="75" fillId="0" borderId="62" xfId="10" applyFont="1" applyBorder="1" applyAlignment="1" applyProtection="1">
      <alignment horizontal="left" vertical="center" wrapText="1"/>
    </xf>
    <xf numFmtId="175" fontId="75" fillId="0" borderId="62" xfId="10" applyNumberFormat="1" applyFont="1" applyBorder="1" applyAlignment="1" applyProtection="1">
      <alignment horizontal="left" vertical="center"/>
    </xf>
    <xf numFmtId="39" fontId="75" fillId="0" borderId="62" xfId="10" applyNumberFormat="1" applyFont="1" applyBorder="1" applyAlignment="1" applyProtection="1">
      <alignment horizontal="left" vertical="center"/>
    </xf>
    <xf numFmtId="182" fontId="75" fillId="0" borderId="62" xfId="10" applyNumberFormat="1" applyFont="1" applyBorder="1" applyAlignment="1" applyProtection="1">
      <alignment horizontal="left" vertical="center"/>
    </xf>
    <xf numFmtId="0" fontId="74" fillId="0" borderId="62" xfId="10" applyFont="1" applyBorder="1" applyAlignment="1" applyProtection="1">
      <alignment horizontal="left" vertical="center"/>
    </xf>
    <xf numFmtId="0" fontId="74" fillId="0" borderId="62" xfId="10" applyFont="1" applyBorder="1" applyAlignment="1" applyProtection="1">
      <alignment horizontal="left" vertical="center" wrapText="1"/>
    </xf>
    <xf numFmtId="175" fontId="74" fillId="0" borderId="62" xfId="10" applyNumberFormat="1" applyFont="1" applyBorder="1" applyAlignment="1" applyProtection="1">
      <alignment horizontal="left" vertical="center"/>
    </xf>
    <xf numFmtId="39" fontId="74" fillId="0" borderId="62" xfId="10" applyNumberFormat="1" applyFont="1" applyBorder="1" applyAlignment="1" applyProtection="1">
      <alignment horizontal="left" vertical="center"/>
    </xf>
    <xf numFmtId="182" fontId="74" fillId="0" borderId="62" xfId="10" applyNumberFormat="1" applyFont="1" applyBorder="1" applyAlignment="1" applyProtection="1">
      <alignment horizontal="left" vertical="center"/>
    </xf>
    <xf numFmtId="0" fontId="74" fillId="0" borderId="0" xfId="10" applyFont="1" applyAlignment="1" applyProtection="1">
      <alignment horizontal="left" vertical="center"/>
    </xf>
    <xf numFmtId="0" fontId="74" fillId="0" borderId="0" xfId="10" applyFont="1" applyAlignment="1" applyProtection="1">
      <alignment horizontal="left" vertical="center" wrapText="1"/>
    </xf>
    <xf numFmtId="174" fontId="74" fillId="0" borderId="0" xfId="10" applyNumberFormat="1" applyFont="1" applyAlignment="1" applyProtection="1">
      <alignment horizontal="left" vertical="center"/>
    </xf>
    <xf numFmtId="39" fontId="74" fillId="0" borderId="0" xfId="10" applyNumberFormat="1" applyFont="1" applyAlignment="1" applyProtection="1">
      <alignment horizontal="left" vertical="center"/>
    </xf>
    <xf numFmtId="49" fontId="73" fillId="0" borderId="0" xfId="10" applyNumberFormat="1" applyFont="1" applyAlignment="1" applyProtection="1">
      <alignment horizontal="left" vertical="center" wrapText="1"/>
    </xf>
    <xf numFmtId="0" fontId="73" fillId="0" borderId="0" xfId="10" applyFont="1" applyAlignment="1" applyProtection="1">
      <alignment horizontal="left" vertical="center" wrapText="1"/>
    </xf>
    <xf numFmtId="175" fontId="73" fillId="0" borderId="0" xfId="10" applyNumberFormat="1" applyFont="1" applyAlignment="1" applyProtection="1">
      <alignment horizontal="left" vertical="center"/>
    </xf>
    <xf numFmtId="174" fontId="73" fillId="0" borderId="0" xfId="10" applyNumberFormat="1" applyFont="1" applyAlignment="1" applyProtection="1">
      <alignment horizontal="left" vertical="center"/>
    </xf>
    <xf numFmtId="0" fontId="73" fillId="0" borderId="0" xfId="10" applyFont="1" applyAlignment="1" applyProtection="1">
      <alignment vertical="center" wrapText="1"/>
    </xf>
    <xf numFmtId="0" fontId="76" fillId="0" borderId="0" xfId="10" applyFont="1" applyAlignment="1" applyProtection="1">
      <alignment horizontal="left" vertical="center" wrapText="1"/>
    </xf>
    <xf numFmtId="39" fontId="73" fillId="0" borderId="0" xfId="10" applyNumberFormat="1" applyFont="1" applyAlignment="1" applyProtection="1">
      <alignment horizontal="left" vertical="center"/>
      <protection locked="0"/>
    </xf>
    <xf numFmtId="182" fontId="73" fillId="0" borderId="0" xfId="10" applyNumberFormat="1" applyFont="1" applyAlignment="1" applyProtection="1">
      <alignment horizontal="left" vertical="center"/>
      <protection locked="0"/>
    </xf>
    <xf numFmtId="39" fontId="75" fillId="0" borderId="62" xfId="10" applyNumberFormat="1" applyFont="1" applyBorder="1" applyAlignment="1" applyProtection="1">
      <alignment horizontal="left" vertical="center"/>
      <protection locked="0"/>
    </xf>
    <xf numFmtId="182" fontId="75" fillId="0" borderId="62" xfId="10" applyNumberFormat="1" applyFont="1" applyBorder="1" applyAlignment="1" applyProtection="1">
      <alignment horizontal="left" vertical="center"/>
      <protection locked="0"/>
    </xf>
    <xf numFmtId="39" fontId="74" fillId="0" borderId="62" xfId="10" applyNumberFormat="1" applyFont="1" applyBorder="1" applyAlignment="1" applyProtection="1">
      <alignment horizontal="left" vertical="center"/>
      <protection locked="0"/>
    </xf>
    <xf numFmtId="182" fontId="74" fillId="0" borderId="62" xfId="10" applyNumberFormat="1" applyFont="1" applyBorder="1" applyAlignment="1" applyProtection="1">
      <alignment horizontal="left" vertical="center"/>
      <protection locked="0"/>
    </xf>
    <xf numFmtId="39" fontId="75" fillId="0" borderId="0" xfId="10" applyNumberFormat="1" applyFont="1" applyAlignment="1" applyProtection="1">
      <alignment horizontal="left" vertical="center"/>
      <protection locked="0"/>
    </xf>
    <xf numFmtId="182" fontId="75" fillId="0" borderId="0" xfId="10" applyNumberFormat="1" applyFont="1" applyAlignment="1" applyProtection="1">
      <alignment horizontal="left" vertical="center"/>
      <protection locked="0"/>
    </xf>
    <xf numFmtId="0" fontId="20" fillId="0" borderId="0" xfId="10" applyFont="1" applyAlignment="1" applyProtection="1">
      <alignment horizontal="left" vertical="top"/>
    </xf>
    <xf numFmtId="0" fontId="44" fillId="0" borderId="0" xfId="10" applyFont="1" applyAlignment="1" applyProtection="1">
      <alignment horizontal="center" vertical="center"/>
    </xf>
    <xf numFmtId="0" fontId="43" fillId="0" borderId="0" xfId="10" applyProtection="1">
      <alignment vertical="top" wrapText="1"/>
    </xf>
    <xf numFmtId="0" fontId="44" fillId="0" borderId="0" xfId="10" applyFont="1" applyAlignment="1" applyProtection="1">
      <alignment horizontal="center" vertical="center"/>
    </xf>
    <xf numFmtId="0" fontId="20" fillId="0" borderId="0" xfId="10" applyFont="1" applyAlignment="1" applyProtection="1">
      <alignment horizontal="right" vertical="top"/>
    </xf>
    <xf numFmtId="0" fontId="20" fillId="0" borderId="0" xfId="10" applyFont="1" applyAlignment="1" applyProtection="1">
      <alignment horizontal="right" vertical="center"/>
    </xf>
    <xf numFmtId="0" fontId="20" fillId="0" borderId="0" xfId="10" applyFont="1" applyAlignment="1" applyProtection="1">
      <alignment horizontal="left" vertical="center" wrapText="1"/>
    </xf>
    <xf numFmtId="0" fontId="20" fillId="0" borderId="0" xfId="10" applyFont="1" applyAlignment="1" applyProtection="1">
      <alignment horizontal="left" vertical="center" wrapText="1"/>
    </xf>
    <xf numFmtId="0" fontId="45" fillId="0" borderId="0" xfId="10" applyFont="1" applyAlignment="1" applyProtection="1">
      <alignment horizontal="left" vertical="center"/>
    </xf>
    <xf numFmtId="39" fontId="44" fillId="0" borderId="0" xfId="10" applyNumberFormat="1" applyFont="1" applyAlignment="1" applyProtection="1">
      <alignment horizontal="left" vertical="center"/>
    </xf>
    <xf numFmtId="39" fontId="44" fillId="0" borderId="0" xfId="10" applyNumberFormat="1" applyFont="1" applyAlignment="1" applyProtection="1">
      <alignment horizontal="right" vertical="center"/>
    </xf>
    <xf numFmtId="0" fontId="44" fillId="0" borderId="0" xfId="10" applyFont="1" applyAlignment="1" applyProtection="1">
      <alignment horizontal="right" vertical="center"/>
    </xf>
    <xf numFmtId="39" fontId="45" fillId="0" borderId="0" xfId="10" applyNumberFormat="1" applyFont="1" applyAlignment="1" applyProtection="1">
      <alignment horizontal="right" vertical="center"/>
    </xf>
    <xf numFmtId="39" fontId="20" fillId="0" borderId="0" xfId="10" applyNumberFormat="1" applyFont="1" applyAlignment="1" applyProtection="1">
      <alignment horizontal="right" vertical="center"/>
    </xf>
    <xf numFmtId="0" fontId="46" fillId="0" borderId="0" xfId="10" applyFont="1" applyAlignment="1" applyProtection="1">
      <alignment horizontal="left" vertical="center"/>
    </xf>
    <xf numFmtId="0" fontId="47" fillId="0" borderId="0" xfId="10" applyFont="1" applyAlignment="1" applyProtection="1">
      <alignment horizontal="left" vertical="center"/>
    </xf>
    <xf numFmtId="0" fontId="46" fillId="0" borderId="0" xfId="10" applyFont="1" applyAlignment="1" applyProtection="1">
      <alignment horizontal="right" vertical="center"/>
    </xf>
    <xf numFmtId="0" fontId="48" fillId="0" borderId="0" xfId="10" applyFont="1" applyAlignment="1" applyProtection="1">
      <alignment horizontal="left" vertical="center"/>
    </xf>
    <xf numFmtId="39" fontId="44" fillId="0" borderId="0" xfId="10" applyNumberFormat="1" applyFont="1" applyAlignment="1" applyProtection="1">
      <alignment horizontal="right"/>
    </xf>
    <xf numFmtId="174" fontId="20" fillId="0" borderId="0" xfId="10" applyNumberFormat="1" applyFont="1" applyAlignment="1" applyProtection="1">
      <alignment horizontal="right"/>
    </xf>
    <xf numFmtId="49" fontId="44" fillId="0" borderId="0" xfId="10" applyNumberFormat="1" applyFont="1" applyAlignment="1" applyProtection="1">
      <alignment horizontal="left" vertical="center" wrapText="1"/>
    </xf>
    <xf numFmtId="0" fontId="44" fillId="0" borderId="0" xfId="10" applyFont="1" applyAlignment="1" applyProtection="1">
      <alignment horizontal="left" vertical="center" wrapText="1"/>
    </xf>
    <xf numFmtId="175" fontId="44" fillId="0" borderId="0" xfId="10" applyNumberFormat="1" applyFont="1" applyAlignment="1" applyProtection="1">
      <alignment horizontal="left" vertical="center"/>
    </xf>
    <xf numFmtId="0" fontId="44" fillId="0" borderId="0" xfId="10" applyFont="1" applyAlignment="1" applyProtection="1">
      <alignment horizontal="right" vertical="center" wrapText="1"/>
    </xf>
    <xf numFmtId="0" fontId="44" fillId="0" borderId="0" xfId="10" applyFont="1" applyAlignment="1" applyProtection="1">
      <alignment horizontal="center" vertical="center" wrapText="1"/>
    </xf>
    <xf numFmtId="174" fontId="44" fillId="0" borderId="0" xfId="10" applyNumberFormat="1" applyFont="1" applyAlignment="1" applyProtection="1">
      <alignment horizontal="right" vertical="center" wrapText="1"/>
    </xf>
    <xf numFmtId="0" fontId="44" fillId="0" borderId="62" xfId="10" applyFont="1" applyBorder="1" applyAlignment="1" applyProtection="1">
      <alignment horizontal="left"/>
    </xf>
    <xf numFmtId="0" fontId="20" fillId="0" borderId="62" xfId="10" applyFont="1" applyBorder="1" applyAlignment="1" applyProtection="1">
      <alignment horizontal="left"/>
    </xf>
    <xf numFmtId="176" fontId="44" fillId="0" borderId="62" xfId="10" applyNumberFormat="1" applyFont="1" applyBorder="1" applyAlignment="1" applyProtection="1">
      <alignment horizontal="right"/>
    </xf>
    <xf numFmtId="0" fontId="20" fillId="0" borderId="0" xfId="10" applyFont="1" applyAlignment="1" applyProtection="1">
      <alignment horizontal="left"/>
    </xf>
    <xf numFmtId="0" fontId="49" fillId="0" borderId="0" xfId="10" applyFont="1" applyAlignment="1" applyProtection="1">
      <alignment horizontal="left" vertical="center"/>
    </xf>
    <xf numFmtId="49" fontId="49" fillId="0" borderId="0" xfId="10" applyNumberFormat="1" applyFont="1" applyAlignment="1" applyProtection="1">
      <alignment horizontal="left" vertical="center" wrapText="1"/>
    </xf>
    <xf numFmtId="0" fontId="49" fillId="0" borderId="0" xfId="10" applyFont="1" applyAlignment="1" applyProtection="1">
      <alignment horizontal="left" vertical="center" wrapText="1"/>
    </xf>
    <xf numFmtId="175" fontId="49" fillId="0" borderId="0" xfId="10" applyNumberFormat="1" applyFont="1" applyAlignment="1" applyProtection="1">
      <alignment horizontal="left" vertical="center"/>
    </xf>
    <xf numFmtId="39" fontId="49" fillId="0" borderId="0" xfId="10" applyNumberFormat="1" applyFont="1" applyAlignment="1" applyProtection="1">
      <alignment horizontal="right" vertical="center"/>
    </xf>
    <xf numFmtId="0" fontId="49" fillId="0" borderId="0" xfId="10" applyFont="1" applyAlignment="1" applyProtection="1">
      <alignment horizontal="center" vertical="center" wrapText="1"/>
    </xf>
    <xf numFmtId="174" fontId="49" fillId="0" borderId="0" xfId="10" applyNumberFormat="1" applyFont="1" applyAlignment="1" applyProtection="1">
      <alignment horizontal="right" vertical="center"/>
    </xf>
    <xf numFmtId="0" fontId="44" fillId="0" borderId="0" xfId="10" applyFont="1" applyAlignment="1" applyProtection="1">
      <alignment horizontal="left"/>
    </xf>
    <xf numFmtId="0" fontId="49" fillId="7" borderId="0" xfId="10" applyFont="1" applyFill="1" applyAlignment="1" applyProtection="1">
      <alignment horizontal="left" vertical="center"/>
    </xf>
    <xf numFmtId="49" fontId="49" fillId="7" borderId="0" xfId="10" applyNumberFormat="1" applyFont="1" applyFill="1" applyAlignment="1" applyProtection="1">
      <alignment horizontal="left" vertical="center" wrapText="1"/>
    </xf>
    <xf numFmtId="0" fontId="49" fillId="7" borderId="0" xfId="10" applyFont="1" applyFill="1" applyAlignment="1" applyProtection="1">
      <alignment horizontal="left" vertical="center" wrapText="1"/>
    </xf>
    <xf numFmtId="175" fontId="49" fillId="7" borderId="0" xfId="10" applyNumberFormat="1" applyFont="1" applyFill="1" applyAlignment="1" applyProtection="1">
      <alignment horizontal="left" vertical="center"/>
    </xf>
    <xf numFmtId="39" fontId="49" fillId="7" borderId="0" xfId="10" applyNumberFormat="1" applyFont="1" applyFill="1" applyAlignment="1" applyProtection="1">
      <alignment horizontal="right" vertical="center"/>
    </xf>
    <xf numFmtId="0" fontId="49" fillId="7" borderId="0" xfId="10" applyFont="1" applyFill="1" applyAlignment="1" applyProtection="1">
      <alignment horizontal="center" vertical="center" wrapText="1"/>
    </xf>
    <xf numFmtId="174" fontId="49" fillId="7" borderId="0" xfId="10" applyNumberFormat="1" applyFont="1" applyFill="1" applyAlignment="1" applyProtection="1">
      <alignment horizontal="right" vertical="center"/>
    </xf>
    <xf numFmtId="0" fontId="50" fillId="0" borderId="0" xfId="10" applyFont="1" applyAlignment="1" applyProtection="1">
      <alignment horizontal="left" vertical="center"/>
    </xf>
    <xf numFmtId="0" fontId="50" fillId="0" borderId="0" xfId="10" applyFont="1" applyAlignment="1" applyProtection="1">
      <alignment horizontal="left" vertical="center" wrapText="1"/>
    </xf>
    <xf numFmtId="175" fontId="50" fillId="0" borderId="0" xfId="10" applyNumberFormat="1" applyFont="1" applyAlignment="1" applyProtection="1">
      <alignment horizontal="left" vertical="center"/>
    </xf>
    <xf numFmtId="177" fontId="50" fillId="0" borderId="0" xfId="10" applyNumberFormat="1" applyFont="1" applyAlignment="1" applyProtection="1">
      <alignment horizontal="right" vertical="center"/>
    </xf>
    <xf numFmtId="0" fontId="50" fillId="0" borderId="0" xfId="10" applyFont="1" applyAlignment="1" applyProtection="1">
      <alignment horizontal="center" vertical="center" wrapText="1"/>
    </xf>
    <xf numFmtId="174" fontId="50" fillId="0" borderId="0" xfId="10" applyNumberFormat="1" applyFont="1" applyAlignment="1" applyProtection="1">
      <alignment horizontal="right" vertical="center"/>
    </xf>
    <xf numFmtId="39" fontId="50" fillId="0" borderId="0" xfId="10" applyNumberFormat="1" applyFont="1" applyAlignment="1" applyProtection="1">
      <alignment horizontal="right" vertical="center"/>
    </xf>
    <xf numFmtId="0" fontId="51" fillId="0" borderId="0" xfId="10" applyFont="1" applyAlignment="1" applyProtection="1">
      <alignment horizontal="left" vertical="center"/>
    </xf>
    <xf numFmtId="0" fontId="46" fillId="0" borderId="62" xfId="10" applyFont="1" applyBorder="1" applyAlignment="1" applyProtection="1">
      <alignment horizontal="left"/>
    </xf>
    <xf numFmtId="0" fontId="47" fillId="0" borderId="62" xfId="10" applyFont="1" applyBorder="1" applyAlignment="1" applyProtection="1">
      <alignment horizontal="left"/>
    </xf>
    <xf numFmtId="176" fontId="46" fillId="0" borderId="62" xfId="10" applyNumberFormat="1" applyFont="1" applyBorder="1" applyAlignment="1" applyProtection="1">
      <alignment horizontal="right"/>
    </xf>
    <xf numFmtId="0" fontId="47" fillId="0" borderId="0" xfId="10" applyFont="1" applyAlignment="1" applyProtection="1">
      <alignment horizontal="left"/>
    </xf>
    <xf numFmtId="174" fontId="47" fillId="0" borderId="0" xfId="10" applyNumberFormat="1" applyFont="1" applyAlignment="1" applyProtection="1">
      <alignment horizontal="right"/>
    </xf>
    <xf numFmtId="39" fontId="47" fillId="0" borderId="0" xfId="10" applyNumberFormat="1" applyFont="1" applyAlignment="1" applyProtection="1">
      <alignment horizontal="right" vertical="center"/>
    </xf>
    <xf numFmtId="177" fontId="49" fillId="0" borderId="0" xfId="10" applyNumberFormat="1" applyFont="1" applyAlignment="1" applyProtection="1">
      <alignment horizontal="right" vertical="center"/>
    </xf>
    <xf numFmtId="0" fontId="53" fillId="0" borderId="0" xfId="10" applyFont="1" applyAlignment="1" applyProtection="1">
      <alignment horizontal="left"/>
    </xf>
    <xf numFmtId="176" fontId="53" fillId="0" borderId="0" xfId="10" applyNumberFormat="1" applyFont="1" applyAlignment="1" applyProtection="1">
      <alignment horizontal="right"/>
    </xf>
    <xf numFmtId="174" fontId="53" fillId="0" borderId="0" xfId="10" applyNumberFormat="1" applyFont="1" applyAlignment="1" applyProtection="1">
      <alignment horizontal="right"/>
    </xf>
    <xf numFmtId="39" fontId="53" fillId="0" borderId="0" xfId="10" applyNumberFormat="1" applyFont="1" applyAlignment="1" applyProtection="1">
      <alignment horizontal="right" vertical="center"/>
    </xf>
    <xf numFmtId="49" fontId="50" fillId="0" borderId="0" xfId="10" applyNumberFormat="1" applyFont="1" applyAlignment="1" applyProtection="1">
      <alignment horizontal="left" vertical="center" wrapText="1"/>
    </xf>
    <xf numFmtId="0" fontId="49" fillId="0" borderId="0" xfId="10" applyFont="1" applyAlignment="1" applyProtection="1">
      <alignment horizontal="left" vertical="top"/>
    </xf>
    <xf numFmtId="39" fontId="49" fillId="0" borderId="0" xfId="10" applyNumberFormat="1" applyFont="1" applyAlignment="1" applyProtection="1">
      <alignment horizontal="left" vertical="center"/>
      <protection locked="0"/>
    </xf>
    <xf numFmtId="0" fontId="20" fillId="0" borderId="62" xfId="10" applyFont="1" applyBorder="1" applyAlignment="1" applyProtection="1">
      <alignment horizontal="left"/>
      <protection locked="0"/>
    </xf>
    <xf numFmtId="39" fontId="49" fillId="7" borderId="0" xfId="10" applyNumberFormat="1" applyFont="1" applyFill="1" applyAlignment="1" applyProtection="1">
      <alignment horizontal="left" vertical="center"/>
      <protection locked="0"/>
    </xf>
    <xf numFmtId="170" fontId="50" fillId="0" borderId="0" xfId="10" applyNumberFormat="1" applyFont="1" applyAlignment="1" applyProtection="1">
      <alignment horizontal="left" vertical="center"/>
      <protection locked="0"/>
    </xf>
    <xf numFmtId="2" fontId="50" fillId="0" borderId="0" xfId="10" applyNumberFormat="1" applyFont="1" applyAlignment="1" applyProtection="1">
      <alignment horizontal="right" vertical="center"/>
      <protection locked="0"/>
    </xf>
    <xf numFmtId="0" fontId="47" fillId="0" borderId="62" xfId="10" applyFont="1" applyBorder="1" applyAlignment="1" applyProtection="1">
      <alignment horizontal="left"/>
      <protection locked="0"/>
    </xf>
    <xf numFmtId="170" fontId="49" fillId="0" borderId="0" xfId="10" applyNumberFormat="1" applyFont="1" applyAlignment="1" applyProtection="1">
      <alignment horizontal="left" vertical="center"/>
      <protection locked="0"/>
    </xf>
    <xf numFmtId="39" fontId="52" fillId="0" borderId="0" xfId="10" applyNumberFormat="1" applyFont="1" applyAlignment="1" applyProtection="1">
      <alignment horizontal="left" vertical="center"/>
      <protection locked="0"/>
    </xf>
    <xf numFmtId="0" fontId="53" fillId="0" borderId="0" xfId="10" applyFont="1" applyAlignment="1" applyProtection="1">
      <alignment horizontal="left"/>
      <protection locked="0"/>
    </xf>
    <xf numFmtId="0" fontId="53" fillId="0" borderId="0" xfId="10" applyFont="1" applyAlignment="1" applyProtection="1">
      <alignment horizontal="right"/>
      <protection locked="0"/>
    </xf>
    <xf numFmtId="4" fontId="32" fillId="0" borderId="54" xfId="7" applyNumberFormat="1" applyFont="1" applyBorder="1" applyAlignment="1" applyProtection="1">
      <alignment horizontal="right" vertical="top" wrapText="1"/>
      <protection locked="0"/>
    </xf>
    <xf numFmtId="4" fontId="32" fillId="0" borderId="54" xfId="7" applyNumberFormat="1" applyFont="1" applyBorder="1" applyAlignment="1" applyProtection="1">
      <alignment vertical="top"/>
      <protection locked="0"/>
    </xf>
    <xf numFmtId="4" fontId="32" fillId="0" borderId="54" xfId="7" applyNumberFormat="1" applyFont="1" applyBorder="1" applyAlignment="1" applyProtection="1">
      <alignment horizontal="right" vertical="top"/>
      <protection locked="0"/>
    </xf>
    <xf numFmtId="4" fontId="37" fillId="0" borderId="54" xfId="7" applyNumberFormat="1" applyFont="1" applyBorder="1" applyAlignment="1" applyProtection="1">
      <alignment horizontal="right" vertical="top" wrapText="1"/>
      <protection locked="0"/>
    </xf>
    <xf numFmtId="4" fontId="32" fillId="0" borderId="54" xfId="7" applyNumberFormat="1" applyFont="1" applyBorder="1" applyProtection="1">
      <protection locked="0"/>
    </xf>
    <xf numFmtId="4" fontId="32" fillId="0" borderId="54" xfId="7" applyNumberFormat="1" applyFont="1" applyBorder="1" applyAlignment="1" applyProtection="1">
      <alignment vertical="top" wrapText="1"/>
      <protection locked="0"/>
    </xf>
    <xf numFmtId="4" fontId="32" fillId="0" borderId="54" xfId="7" applyNumberFormat="1" applyFont="1" applyBorder="1" applyAlignment="1" applyProtection="1">
      <alignment horizontal="right"/>
      <protection locked="0"/>
    </xf>
    <xf numFmtId="4" fontId="32" fillId="0" borderId="55" xfId="7" applyNumberFormat="1" applyFont="1" applyBorder="1" applyAlignment="1" applyProtection="1">
      <alignment horizontal="right" vertical="top"/>
      <protection locked="0"/>
    </xf>
    <xf numFmtId="180" fontId="69" fillId="0" borderId="54" xfId="13" applyNumberFormat="1" applyFill="1" applyBorder="1" applyProtection="1">
      <protection locked="0"/>
    </xf>
    <xf numFmtId="165" fontId="21" fillId="0" borderId="29" xfId="2" applyFont="1" applyBorder="1" applyAlignment="1" applyProtection="1">
      <alignment vertical="top"/>
    </xf>
    <xf numFmtId="49" fontId="21" fillId="0" borderId="29" xfId="2" applyNumberFormat="1" applyFont="1" applyBorder="1" applyAlignment="1" applyProtection="1">
      <alignment vertical="center"/>
    </xf>
    <xf numFmtId="165" fontId="21" fillId="0" borderId="29" xfId="2" applyFont="1" applyBorder="1" applyAlignment="1" applyProtection="1">
      <alignment vertical="center"/>
    </xf>
    <xf numFmtId="165" fontId="21" fillId="0" borderId="18" xfId="2" applyFont="1" applyBorder="1" applyAlignment="1" applyProtection="1">
      <alignment vertical="center"/>
    </xf>
    <xf numFmtId="165" fontId="21" fillId="0" borderId="40" xfId="2" applyFont="1" applyBorder="1" applyAlignment="1" applyProtection="1">
      <alignment vertical="center"/>
    </xf>
    <xf numFmtId="4" fontId="21" fillId="0" borderId="29" xfId="2" applyNumberFormat="1" applyFont="1" applyBorder="1" applyAlignment="1" applyProtection="1">
      <alignment vertical="center" wrapText="1"/>
    </xf>
    <xf numFmtId="4" fontId="21" fillId="0" borderId="18" xfId="2" applyNumberFormat="1" applyFont="1" applyBorder="1" applyAlignment="1" applyProtection="1">
      <alignment vertical="center" wrapText="1"/>
    </xf>
    <xf numFmtId="4" fontId="21" fillId="0" borderId="40" xfId="2" applyNumberFormat="1" applyFont="1" applyBorder="1" applyAlignment="1" applyProtection="1">
      <alignment vertical="center" wrapText="1"/>
    </xf>
    <xf numFmtId="1" fontId="21" fillId="0" borderId="0" xfId="3" applyNumberFormat="1" applyFont="1" applyAlignment="1" applyProtection="1">
      <alignment vertical="top"/>
    </xf>
    <xf numFmtId="165" fontId="21" fillId="0" borderId="0" xfId="2" applyFont="1" applyAlignment="1" applyProtection="1">
      <alignment vertical="center"/>
    </xf>
    <xf numFmtId="49" fontId="21" fillId="0" borderId="0" xfId="2" applyNumberFormat="1" applyFont="1" applyAlignment="1" applyProtection="1">
      <alignment vertical="center"/>
    </xf>
    <xf numFmtId="165" fontId="22" fillId="0" borderId="0" xfId="4" applyFont="1" applyAlignment="1" applyProtection="1">
      <alignment vertical="center"/>
    </xf>
    <xf numFmtId="4" fontId="21" fillId="0" borderId="0" xfId="2" applyNumberFormat="1" applyFont="1" applyAlignment="1" applyProtection="1">
      <alignment vertical="top"/>
    </xf>
    <xf numFmtId="165" fontId="21" fillId="0" borderId="26" xfId="2" applyFont="1" applyBorder="1" applyAlignment="1" applyProtection="1">
      <alignment vertical="top"/>
    </xf>
    <xf numFmtId="49" fontId="21" fillId="0" borderId="26" xfId="2" applyNumberFormat="1" applyFont="1" applyBorder="1" applyAlignment="1" applyProtection="1">
      <alignment vertical="center"/>
    </xf>
    <xf numFmtId="165" fontId="21" fillId="0" borderId="26" xfId="2" applyFont="1" applyBorder="1" applyAlignment="1" applyProtection="1">
      <alignment vertical="center"/>
    </xf>
    <xf numFmtId="165" fontId="21" fillId="0" borderId="27" xfId="2" applyFont="1" applyBorder="1" applyAlignment="1" applyProtection="1">
      <alignment vertical="center"/>
    </xf>
    <xf numFmtId="4" fontId="21" fillId="0" borderId="10" xfId="2" applyNumberFormat="1" applyFont="1" applyBorder="1" applyAlignment="1" applyProtection="1">
      <alignment vertical="center" wrapText="1"/>
    </xf>
    <xf numFmtId="4" fontId="21" fillId="0" borderId="6" xfId="2" applyNumberFormat="1" applyFont="1" applyBorder="1" applyAlignment="1" applyProtection="1">
      <alignment vertical="center" wrapText="1"/>
    </xf>
    <xf numFmtId="4" fontId="21" fillId="0" borderId="28" xfId="2" applyNumberFormat="1" applyFont="1" applyBorder="1" applyAlignment="1" applyProtection="1">
      <alignment vertical="center" wrapText="1"/>
    </xf>
    <xf numFmtId="0" fontId="22" fillId="0" borderId="10" xfId="2" applyNumberFormat="1" applyFont="1" applyBorder="1" applyAlignment="1" applyProtection="1">
      <alignment vertical="center"/>
    </xf>
    <xf numFmtId="49" fontId="21" fillId="0" borderId="6" xfId="2" applyNumberFormat="1" applyFont="1" applyBorder="1" applyAlignment="1" applyProtection="1">
      <alignment vertical="center"/>
    </xf>
    <xf numFmtId="49" fontId="21" fillId="0" borderId="28" xfId="2" applyNumberFormat="1" applyFont="1" applyBorder="1" applyAlignment="1" applyProtection="1">
      <alignment vertical="center"/>
    </xf>
    <xf numFmtId="4" fontId="21" fillId="0" borderId="0" xfId="2" applyNumberFormat="1" applyFont="1" applyAlignment="1" applyProtection="1">
      <alignment vertical="center"/>
    </xf>
    <xf numFmtId="2" fontId="21" fillId="0" borderId="27" xfId="2" applyNumberFormat="1" applyFont="1" applyBorder="1" applyAlignment="1" applyProtection="1">
      <alignment vertical="center"/>
    </xf>
    <xf numFmtId="166" fontId="21" fillId="0" borderId="10" xfId="2" applyNumberFormat="1" applyFont="1" applyBorder="1" applyAlignment="1" applyProtection="1">
      <alignment vertical="center"/>
    </xf>
    <xf numFmtId="166" fontId="21" fillId="0" borderId="28" xfId="2" applyNumberFormat="1" applyFont="1" applyBorder="1" applyAlignment="1" applyProtection="1">
      <alignment vertical="center"/>
    </xf>
    <xf numFmtId="165" fontId="21" fillId="0" borderId="47" xfId="2" applyFont="1" applyBorder="1" applyAlignment="1" applyProtection="1">
      <alignment vertical="center"/>
    </xf>
    <xf numFmtId="3" fontId="21" fillId="0" borderId="47" xfId="2" applyNumberFormat="1" applyFont="1" applyBorder="1" applyAlignment="1" applyProtection="1">
      <alignment horizontal="center" vertical="center"/>
    </xf>
    <xf numFmtId="4" fontId="21" fillId="0" borderId="36" xfId="2" applyNumberFormat="1" applyFont="1" applyBorder="1" applyAlignment="1" applyProtection="1">
      <alignment horizontal="center" vertical="center"/>
    </xf>
    <xf numFmtId="4" fontId="21" fillId="0" borderId="38" xfId="2" applyNumberFormat="1" applyFont="1" applyBorder="1" applyAlignment="1" applyProtection="1">
      <alignment horizontal="center" vertical="center"/>
    </xf>
    <xf numFmtId="166" fontId="21" fillId="0" borderId="36" xfId="2" applyNumberFormat="1" applyFont="1" applyBorder="1" applyAlignment="1" applyProtection="1">
      <alignment horizontal="center" vertical="center"/>
    </xf>
    <xf numFmtId="166" fontId="21" fillId="0" borderId="38" xfId="2" applyNumberFormat="1" applyFont="1" applyBorder="1" applyAlignment="1" applyProtection="1">
      <alignment horizontal="center" vertical="center"/>
    </xf>
    <xf numFmtId="165" fontId="21" fillId="0" borderId="48" xfId="2" applyFont="1" applyBorder="1" applyAlignment="1" applyProtection="1">
      <alignment vertical="top"/>
    </xf>
    <xf numFmtId="49" fontId="21" fillId="0" borderId="10" xfId="2" applyNumberFormat="1" applyFont="1" applyBorder="1" applyAlignment="1" applyProtection="1">
      <alignment vertical="center"/>
    </xf>
    <xf numFmtId="165" fontId="21" fillId="0" borderId="48" xfId="2" applyFont="1" applyBorder="1" applyAlignment="1" applyProtection="1">
      <alignment vertical="center"/>
    </xf>
    <xf numFmtId="3" fontId="21" fillId="0" borderId="48" xfId="2" applyNumberFormat="1" applyFont="1" applyBorder="1" applyAlignment="1" applyProtection="1">
      <alignment horizontal="center" vertical="center"/>
    </xf>
    <xf numFmtId="4" fontId="21" fillId="0" borderId="37" xfId="2" applyNumberFormat="1" applyFont="1" applyBorder="1" applyAlignment="1" applyProtection="1">
      <alignment horizontal="center" vertical="center"/>
    </xf>
    <xf numFmtId="2" fontId="21" fillId="0" borderId="39" xfId="2" applyNumberFormat="1" applyFont="1" applyBorder="1" applyAlignment="1" applyProtection="1">
      <alignment horizontal="center" vertical="center"/>
    </xf>
    <xf numFmtId="166" fontId="21" fillId="0" borderId="39" xfId="2" applyNumberFormat="1" applyFont="1" applyBorder="1" applyAlignment="1" applyProtection="1">
      <alignment horizontal="center" vertical="center"/>
    </xf>
    <xf numFmtId="166" fontId="21" fillId="0" borderId="28" xfId="2" applyNumberFormat="1" applyFont="1" applyBorder="1" applyAlignment="1" applyProtection="1">
      <alignment horizontal="center" vertical="center"/>
    </xf>
    <xf numFmtId="49" fontId="21" fillId="0" borderId="0" xfId="2" applyNumberFormat="1" applyFont="1" applyAlignment="1" applyProtection="1">
      <alignment horizontal="center" vertical="center"/>
    </xf>
    <xf numFmtId="165" fontId="23" fillId="0" borderId="0" xfId="2" applyFont="1" applyAlignment="1" applyProtection="1">
      <alignment vertical="center"/>
    </xf>
    <xf numFmtId="165" fontId="22" fillId="0" borderId="0" xfId="2" applyFont="1" applyAlignment="1" applyProtection="1">
      <alignment vertical="center"/>
    </xf>
    <xf numFmtId="165" fontId="21" fillId="0" borderId="0" xfId="2" applyFont="1" applyAlignment="1" applyProtection="1">
      <alignment vertical="top"/>
    </xf>
    <xf numFmtId="49" fontId="24" fillId="5" borderId="37" xfId="2" applyNumberFormat="1" applyFont="1" applyFill="1" applyBorder="1" applyAlignment="1" applyProtection="1">
      <alignment vertical="center"/>
    </xf>
    <xf numFmtId="165" fontId="24" fillId="5" borderId="37" xfId="2" applyFont="1" applyFill="1" applyBorder="1" applyAlignment="1" applyProtection="1">
      <alignment vertical="center"/>
    </xf>
    <xf numFmtId="165" fontId="21" fillId="5" borderId="37" xfId="2" applyFont="1" applyFill="1" applyBorder="1" applyAlignment="1" applyProtection="1">
      <alignment vertical="center"/>
    </xf>
    <xf numFmtId="3" fontId="21" fillId="5" borderId="37" xfId="2" applyNumberFormat="1" applyFont="1" applyFill="1" applyBorder="1" applyAlignment="1" applyProtection="1">
      <alignment vertical="center"/>
    </xf>
    <xf numFmtId="4" fontId="21" fillId="5" borderId="37" xfId="2" applyNumberFormat="1" applyFont="1" applyFill="1" applyBorder="1" applyAlignment="1" applyProtection="1">
      <alignment vertical="center"/>
    </xf>
    <xf numFmtId="2" fontId="21" fillId="5" borderId="37" xfId="2" applyNumberFormat="1" applyFont="1" applyFill="1" applyBorder="1" applyAlignment="1" applyProtection="1">
      <alignment horizontal="right" vertical="top" wrapText="1"/>
    </xf>
    <xf numFmtId="166" fontId="21" fillId="5" borderId="37" xfId="2" applyNumberFormat="1" applyFont="1" applyFill="1" applyBorder="1" applyAlignment="1" applyProtection="1">
      <alignment vertical="center"/>
    </xf>
    <xf numFmtId="167" fontId="21" fillId="5" borderId="37" xfId="2" applyNumberFormat="1" applyFont="1" applyFill="1" applyBorder="1" applyAlignment="1" applyProtection="1">
      <alignment horizontal="right" vertical="top" wrapText="1"/>
    </xf>
    <xf numFmtId="1" fontId="21" fillId="0" borderId="0" xfId="3" applyNumberFormat="1" applyFont="1" applyAlignment="1" applyProtection="1">
      <alignment horizontal="right" vertical="top" wrapText="1"/>
    </xf>
    <xf numFmtId="49" fontId="21" fillId="0" borderId="0" xfId="2" applyNumberFormat="1" applyFont="1" applyAlignment="1" applyProtection="1">
      <alignment vertical="top"/>
    </xf>
    <xf numFmtId="165" fontId="21" fillId="0" borderId="0" xfId="2" applyFont="1" applyAlignment="1" applyProtection="1">
      <alignment vertical="top" wrapText="1"/>
    </xf>
    <xf numFmtId="168" fontId="21" fillId="0" borderId="0" xfId="2" applyNumberFormat="1" applyFont="1" applyAlignment="1" applyProtection="1">
      <alignment horizontal="right" vertical="top" wrapText="1"/>
    </xf>
    <xf numFmtId="3" fontId="21" fillId="0" borderId="0" xfId="2" applyNumberFormat="1" applyFont="1" applyAlignment="1" applyProtection="1">
      <alignment vertical="top"/>
    </xf>
    <xf numFmtId="2" fontId="21" fillId="0" borderId="0" xfId="2" applyNumberFormat="1" applyFont="1" applyAlignment="1" applyProtection="1">
      <alignment horizontal="right" vertical="top" wrapText="1"/>
    </xf>
    <xf numFmtId="166" fontId="21" fillId="0" borderId="0" xfId="2" applyNumberFormat="1" applyFont="1" applyAlignment="1" applyProtection="1">
      <alignment vertical="top"/>
    </xf>
    <xf numFmtId="167" fontId="21" fillId="0" borderId="0" xfId="2" applyNumberFormat="1" applyFont="1" applyAlignment="1" applyProtection="1">
      <alignment horizontal="right" vertical="top" wrapText="1"/>
    </xf>
    <xf numFmtId="165" fontId="26" fillId="0" borderId="0" xfId="5" applyNumberFormat="1" applyFont="1" applyAlignment="1" applyProtection="1">
      <alignment vertical="top"/>
    </xf>
    <xf numFmtId="3" fontId="22" fillId="0" borderId="0" xfId="2" applyNumberFormat="1" applyFont="1" applyAlignment="1" applyProtection="1">
      <alignment vertical="top"/>
    </xf>
    <xf numFmtId="4" fontId="23" fillId="0" borderId="0" xfId="2" applyNumberFormat="1" applyFont="1" applyAlignment="1" applyProtection="1">
      <alignment vertical="center"/>
    </xf>
    <xf numFmtId="169" fontId="21" fillId="0" borderId="0" xfId="4" applyNumberFormat="1" applyFont="1" applyAlignment="1" applyProtection="1">
      <alignment vertical="top"/>
    </xf>
    <xf numFmtId="49" fontId="24" fillId="5" borderId="37" xfId="2" applyNumberFormat="1" applyFont="1" applyFill="1" applyBorder="1" applyAlignment="1" applyProtection="1">
      <alignment vertical="top"/>
    </xf>
    <xf numFmtId="165" fontId="24" fillId="5" borderId="37" xfId="2" applyFont="1" applyFill="1" applyBorder="1" applyAlignment="1" applyProtection="1">
      <alignment vertical="top"/>
    </xf>
    <xf numFmtId="165" fontId="21" fillId="5" borderId="37" xfId="2" applyFont="1" applyFill="1" applyBorder="1" applyAlignment="1" applyProtection="1">
      <alignment vertical="top"/>
    </xf>
    <xf numFmtId="3" fontId="21" fillId="5" borderId="37" xfId="2" applyNumberFormat="1" applyFont="1" applyFill="1" applyBorder="1" applyAlignment="1" applyProtection="1">
      <alignment vertical="top"/>
    </xf>
    <xf numFmtId="4" fontId="21" fillId="5" borderId="37" xfId="2" applyNumberFormat="1" applyFont="1" applyFill="1" applyBorder="1" applyAlignment="1" applyProtection="1">
      <alignment vertical="top"/>
    </xf>
    <xf numFmtId="166" fontId="21" fillId="5" borderId="37" xfId="2" applyNumberFormat="1" applyFont="1" applyFill="1" applyBorder="1" applyAlignment="1" applyProtection="1">
      <alignment vertical="top"/>
    </xf>
    <xf numFmtId="170" fontId="22" fillId="0" borderId="0" xfId="2" applyNumberFormat="1" applyFont="1" applyAlignment="1" applyProtection="1">
      <alignment vertical="top"/>
    </xf>
    <xf numFmtId="3" fontId="23" fillId="0" borderId="0" xfId="2" applyNumberFormat="1" applyFont="1" applyAlignment="1" applyProtection="1">
      <alignment vertical="center"/>
    </xf>
    <xf numFmtId="171" fontId="21" fillId="0" borderId="0" xfId="2" applyNumberFormat="1" applyFont="1" applyAlignment="1" applyProtection="1">
      <alignment vertical="top"/>
    </xf>
    <xf numFmtId="165" fontId="27" fillId="0" borderId="0" xfId="5" applyNumberFormat="1" applyFont="1" applyAlignment="1" applyProtection="1">
      <alignment vertical="top"/>
    </xf>
    <xf numFmtId="171" fontId="26" fillId="0" borderId="0" xfId="5" applyNumberFormat="1" applyFont="1" applyAlignment="1" applyProtection="1">
      <alignment vertical="top"/>
    </xf>
    <xf numFmtId="0" fontId="21" fillId="0" borderId="0" xfId="3" applyFont="1" applyProtection="1"/>
    <xf numFmtId="170" fontId="21" fillId="0" borderId="0" xfId="2" applyNumberFormat="1" applyFont="1" applyAlignment="1" applyProtection="1">
      <alignment vertical="top"/>
    </xf>
    <xf numFmtId="49" fontId="21" fillId="0" borderId="6" xfId="2" applyNumberFormat="1" applyFont="1" applyBorder="1" applyAlignment="1" applyProtection="1">
      <alignment vertical="top"/>
    </xf>
    <xf numFmtId="165" fontId="21" fillId="0" borderId="6" xfId="2" applyFont="1" applyBorder="1" applyAlignment="1" applyProtection="1">
      <alignment vertical="top"/>
    </xf>
    <xf numFmtId="169" fontId="21" fillId="0" borderId="6" xfId="4" applyNumberFormat="1" applyFont="1" applyBorder="1" applyAlignment="1" applyProtection="1">
      <alignment vertical="top"/>
    </xf>
    <xf numFmtId="2" fontId="21" fillId="0" borderId="6" xfId="2" applyNumberFormat="1" applyFont="1" applyBorder="1" applyAlignment="1" applyProtection="1">
      <alignment horizontal="right" vertical="top" wrapText="1"/>
    </xf>
    <xf numFmtId="167" fontId="21" fillId="0" borderId="6" xfId="2" applyNumberFormat="1" applyFont="1" applyBorder="1" applyAlignment="1" applyProtection="1">
      <alignment horizontal="right" vertical="top" wrapText="1"/>
    </xf>
    <xf numFmtId="165" fontId="21" fillId="0" borderId="0" xfId="6" applyFont="1" applyAlignment="1" applyProtection="1">
      <alignment horizontal="left" vertical="top"/>
    </xf>
    <xf numFmtId="3" fontId="22" fillId="0" borderId="0" xfId="6" applyNumberFormat="1" applyFont="1" applyAlignment="1" applyProtection="1">
      <alignment vertical="top"/>
    </xf>
    <xf numFmtId="3" fontId="23" fillId="0" borderId="0" xfId="2" applyNumberFormat="1" applyFont="1" applyAlignment="1" applyProtection="1">
      <alignment vertical="top"/>
    </xf>
    <xf numFmtId="165" fontId="21" fillId="0" borderId="0" xfId="2" applyFont="1" applyAlignment="1" applyProtection="1">
      <alignment horizontal="right" vertical="top"/>
    </xf>
    <xf numFmtId="49" fontId="29" fillId="5" borderId="37" xfId="2" applyNumberFormat="1" applyFont="1" applyFill="1" applyBorder="1" applyAlignment="1" applyProtection="1">
      <alignment vertical="top"/>
    </xf>
    <xf numFmtId="165" fontId="29" fillId="5" borderId="37" xfId="2" applyFont="1" applyFill="1" applyBorder="1" applyAlignment="1" applyProtection="1">
      <alignment vertical="top"/>
    </xf>
    <xf numFmtId="172" fontId="21" fillId="0" borderId="0" xfId="2" applyNumberFormat="1" applyFont="1" applyAlignment="1" applyProtection="1">
      <alignment vertical="top"/>
    </xf>
    <xf numFmtId="49" fontId="30" fillId="0" borderId="0" xfId="2" applyNumberFormat="1" applyFont="1" applyAlignment="1" applyProtection="1">
      <alignment vertical="top"/>
    </xf>
    <xf numFmtId="165" fontId="21" fillId="0" borderId="0" xfId="5" applyNumberFormat="1" applyFont="1" applyAlignment="1" applyProtection="1">
      <alignment vertical="top"/>
    </xf>
    <xf numFmtId="3" fontId="21" fillId="0" borderId="0" xfId="2" applyNumberFormat="1" applyFont="1" applyAlignment="1" applyProtection="1">
      <alignment vertical="center"/>
    </xf>
    <xf numFmtId="49" fontId="21" fillId="0" borderId="0" xfId="2" applyNumberFormat="1" applyFont="1" applyAlignment="1" applyProtection="1">
      <alignment vertical="top" wrapText="1"/>
    </xf>
    <xf numFmtId="172" fontId="26" fillId="0" borderId="0" xfId="5" applyNumberFormat="1" applyFont="1" applyAlignment="1" applyProtection="1">
      <alignment vertical="top"/>
    </xf>
    <xf numFmtId="49" fontId="21" fillId="0" borderId="0" xfId="2" applyNumberFormat="1" applyFont="1" applyAlignment="1" applyProtection="1">
      <alignment horizontal="left" vertical="top"/>
    </xf>
    <xf numFmtId="49" fontId="21" fillId="0" borderId="0" xfId="2" applyNumberFormat="1" applyFont="1" applyAlignment="1" applyProtection="1">
      <alignment horizontal="center" vertical="top"/>
    </xf>
    <xf numFmtId="49" fontId="21" fillId="0" borderId="49" xfId="3" applyNumberFormat="1" applyFont="1" applyBorder="1" applyAlignment="1" applyProtection="1">
      <alignment vertical="top" wrapText="1"/>
    </xf>
    <xf numFmtId="2" fontId="21" fillId="0" borderId="0" xfId="2" applyNumberFormat="1" applyFont="1" applyAlignment="1" applyProtection="1">
      <alignment vertical="top"/>
    </xf>
    <xf numFmtId="168" fontId="21" fillId="0" borderId="6" xfId="2" applyNumberFormat="1" applyFont="1" applyBorder="1" applyAlignment="1" applyProtection="1">
      <alignment horizontal="right" vertical="top" wrapText="1"/>
    </xf>
    <xf numFmtId="166" fontId="21" fillId="0" borderId="6" xfId="2" applyNumberFormat="1" applyFont="1" applyBorder="1" applyAlignment="1" applyProtection="1">
      <alignment vertical="top"/>
    </xf>
    <xf numFmtId="0" fontId="21" fillId="0" borderId="0" xfId="3" applyFont="1" applyAlignment="1" applyProtection="1">
      <alignment vertical="top"/>
    </xf>
    <xf numFmtId="49" fontId="21" fillId="0" borderId="18" xfId="2" applyNumberFormat="1" applyFont="1" applyBorder="1" applyAlignment="1" applyProtection="1">
      <alignment vertical="top"/>
    </xf>
    <xf numFmtId="173" fontId="21" fillId="0" borderId="18" xfId="2" applyNumberFormat="1" applyFont="1" applyBorder="1" applyAlignment="1" applyProtection="1">
      <alignment vertical="top"/>
    </xf>
    <xf numFmtId="3" fontId="21" fillId="0" borderId="18" xfId="2" applyNumberFormat="1" applyFont="1" applyBorder="1" applyAlignment="1" applyProtection="1">
      <alignment vertical="top"/>
    </xf>
    <xf numFmtId="2" fontId="21" fillId="0" borderId="18" xfId="2" applyNumberFormat="1" applyFont="1" applyBorder="1" applyAlignment="1" applyProtection="1">
      <alignment vertical="top"/>
    </xf>
    <xf numFmtId="1" fontId="21" fillId="0" borderId="0" xfId="2" applyNumberFormat="1" applyFont="1" applyAlignment="1" applyProtection="1">
      <alignment vertical="top"/>
    </xf>
    <xf numFmtId="2" fontId="21" fillId="0" borderId="0" xfId="2" applyNumberFormat="1" applyFont="1" applyAlignment="1" applyProtection="1">
      <alignment vertical="center"/>
    </xf>
    <xf numFmtId="166" fontId="21" fillId="0" borderId="0" xfId="2" applyNumberFormat="1" applyFont="1" applyAlignment="1" applyProtection="1">
      <alignment vertical="center"/>
    </xf>
    <xf numFmtId="3" fontId="21" fillId="0" borderId="6" xfId="2" applyNumberFormat="1" applyFont="1" applyBorder="1" applyAlignment="1" applyProtection="1">
      <alignment vertical="top"/>
      <protection locked="0"/>
    </xf>
    <xf numFmtId="164" fontId="17" fillId="3" borderId="0" xfId="0" applyNumberFormat="1" applyFont="1" applyFill="1" applyAlignment="1" applyProtection="1">
      <alignment vertical="top" shrinkToFi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0" fillId="0" borderId="21" xfId="0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0" fillId="2" borderId="21" xfId="0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9" fillId="2" borderId="29" xfId="0" applyFont="1" applyFill="1" applyBorder="1" applyAlignment="1" applyProtection="1">
      <alignment vertical="top"/>
    </xf>
    <xf numFmtId="49" fontId="9" fillId="2" borderId="18" xfId="0" applyNumberFormat="1" applyFont="1" applyFill="1" applyBorder="1" applyAlignment="1" applyProtection="1">
      <alignment vertical="top"/>
    </xf>
    <xf numFmtId="49" fontId="9" fillId="2" borderId="18" xfId="0" applyNumberFormat="1" applyFont="1" applyFill="1" applyBorder="1" applyAlignment="1" applyProtection="1">
      <alignment horizontal="left" vertical="top" wrapText="1"/>
    </xf>
    <xf numFmtId="0" fontId="9" fillId="2" borderId="18" xfId="0" applyFont="1" applyFill="1" applyBorder="1" applyAlignment="1" applyProtection="1">
      <alignment horizontal="center" vertical="top" shrinkToFit="1"/>
    </xf>
    <xf numFmtId="164" fontId="9" fillId="2" borderId="18" xfId="0" applyNumberFormat="1" applyFont="1" applyFill="1" applyBorder="1" applyAlignment="1" applyProtection="1">
      <alignment vertical="top" shrinkToFit="1"/>
    </xf>
    <xf numFmtId="4" fontId="9" fillId="2" borderId="18" xfId="0" applyNumberFormat="1" applyFont="1" applyFill="1" applyBorder="1" applyAlignment="1" applyProtection="1">
      <alignment vertical="top" shrinkToFit="1"/>
    </xf>
    <xf numFmtId="4" fontId="9" fillId="2" borderId="40" xfId="0" applyNumberFormat="1" applyFont="1" applyFill="1" applyBorder="1" applyAlignment="1" applyProtection="1">
      <alignment vertical="top" shrinkToFit="1"/>
    </xf>
    <xf numFmtId="4" fontId="9" fillId="2" borderId="0" xfId="0" applyNumberFormat="1" applyFont="1" applyFill="1" applyAlignment="1" applyProtection="1">
      <alignment vertical="top" shrinkToFit="1"/>
    </xf>
    <xf numFmtId="164" fontId="9" fillId="2" borderId="0" xfId="0" applyNumberFormat="1" applyFont="1" applyFill="1" applyAlignment="1" applyProtection="1">
      <alignment vertical="top" shrinkToFit="1"/>
    </xf>
    <xf numFmtId="0" fontId="17" fillId="0" borderId="41" xfId="0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center" vertical="top" shrinkToFit="1"/>
    </xf>
    <xf numFmtId="164" fontId="17" fillId="0" borderId="42" xfId="0" applyNumberFormat="1" applyFont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4" fontId="17" fillId="3" borderId="0" xfId="0" applyNumberFormat="1" applyFont="1" applyFill="1" applyAlignment="1" applyProtection="1">
      <alignment vertical="top" shrinkToFit="1"/>
    </xf>
    <xf numFmtId="4" fontId="17" fillId="0" borderId="0" xfId="0" applyNumberFormat="1" applyFont="1" applyAlignment="1" applyProtection="1">
      <alignment vertical="top" shrinkToFit="1"/>
    </xf>
    <xf numFmtId="164" fontId="17" fillId="0" borderId="0" xfId="0" applyNumberFormat="1" applyFont="1" applyAlignment="1" applyProtection="1">
      <alignment vertical="top" shrinkToFit="1"/>
    </xf>
    <xf numFmtId="0" fontId="17" fillId="0" borderId="0" xfId="0" applyFont="1" applyProtection="1"/>
    <xf numFmtId="0" fontId="17" fillId="0" borderId="0" xfId="0" applyFont="1" applyAlignment="1" applyProtection="1">
      <alignment vertical="top"/>
    </xf>
    <xf numFmtId="49" fontId="17" fillId="0" borderId="0" xfId="0" applyNumberFormat="1" applyFont="1" applyAlignment="1" applyProtection="1">
      <alignment vertical="top"/>
    </xf>
    <xf numFmtId="164" fontId="18" fillId="0" borderId="0" xfId="0" quotePrefix="1" applyNumberFormat="1" applyFont="1" applyAlignment="1" applyProtection="1">
      <alignment horizontal="left" vertical="top" wrapText="1"/>
    </xf>
    <xf numFmtId="164" fontId="18" fillId="0" borderId="0" xfId="0" applyNumberFormat="1" applyFont="1" applyAlignment="1" applyProtection="1">
      <alignment horizontal="center" vertical="top" wrapText="1" shrinkToFit="1"/>
    </xf>
    <xf numFmtId="164" fontId="18" fillId="0" borderId="0" xfId="0" applyNumberFormat="1" applyFont="1" applyAlignment="1" applyProtection="1">
      <alignment vertical="top" wrapText="1" shrinkToFit="1"/>
    </xf>
    <xf numFmtId="0" fontId="17" fillId="0" borderId="44" xfId="0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horizontal="left" vertical="top" wrapText="1"/>
    </xf>
    <xf numFmtId="0" fontId="17" fillId="0" borderId="45" xfId="0" applyFont="1" applyBorder="1" applyAlignment="1" applyProtection="1">
      <alignment horizontal="center" vertical="top" shrinkToFit="1"/>
    </xf>
    <xf numFmtId="164" fontId="17" fillId="0" borderId="45" xfId="0" applyNumberFormat="1" applyFont="1" applyBorder="1" applyAlignment="1" applyProtection="1">
      <alignment vertical="top" shrinkToFit="1"/>
    </xf>
    <xf numFmtId="4" fontId="17" fillId="0" borderId="46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vertical="top"/>
    </xf>
    <xf numFmtId="49" fontId="9" fillId="2" borderId="12" xfId="0" applyNumberFormat="1" applyFont="1" applyFill="1" applyBorder="1" applyAlignment="1" applyProtection="1">
      <alignment vertical="top"/>
    </xf>
    <xf numFmtId="49" fontId="9" fillId="2" borderId="12" xfId="0" applyNumberFormat="1" applyFont="1" applyFill="1" applyBorder="1" applyAlignment="1" applyProtection="1">
      <alignment horizontal="left" vertical="top" wrapText="1"/>
    </xf>
    <xf numFmtId="0" fontId="9" fillId="2" borderId="12" xfId="0" applyFont="1" applyFill="1" applyBorder="1" applyAlignment="1" applyProtection="1">
      <alignment horizontal="center" vertical="top"/>
    </xf>
    <xf numFmtId="0" fontId="9" fillId="2" borderId="12" xfId="0" applyFont="1" applyFill="1" applyBorder="1" applyAlignment="1" applyProtection="1">
      <alignment vertical="top"/>
    </xf>
    <xf numFmtId="4" fontId="9" fillId="2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3" borderId="29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horizontal="left" vertical="top" wrapText="1"/>
    </xf>
    <xf numFmtId="0" fontId="0" fillId="3" borderId="40" xfId="0" applyFill="1" applyBorder="1" applyAlignment="1" applyProtection="1">
      <alignment vertical="top" wrapText="1"/>
    </xf>
    <xf numFmtId="0" fontId="0" fillId="3" borderId="26" xfId="0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horizontal="left" vertical="top" wrapText="1"/>
    </xf>
    <xf numFmtId="0" fontId="0" fillId="3" borderId="27" xfId="0" applyFill="1" applyBorder="1" applyAlignment="1" applyProtection="1">
      <alignment vertical="top" wrapText="1"/>
    </xf>
    <xf numFmtId="0" fontId="0" fillId="3" borderId="10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wrapText="1"/>
    </xf>
    <xf numFmtId="4" fontId="17" fillId="0" borderId="0" xfId="0" applyNumberFormat="1" applyFont="1" applyAlignment="1" applyProtection="1">
      <alignment vertical="top" shrinkToFit="1"/>
      <protection locked="0"/>
    </xf>
    <xf numFmtId="4" fontId="9" fillId="2" borderId="18" xfId="0" applyNumberFormat="1" applyFont="1" applyFill="1" applyBorder="1" applyAlignment="1" applyProtection="1">
      <alignment vertical="top" shrinkToFit="1"/>
      <protection locked="0"/>
    </xf>
    <xf numFmtId="0" fontId="0" fillId="0" borderId="20" xfId="0" applyBorder="1" applyProtection="1"/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0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7" fillId="2" borderId="0" xfId="0" applyNumberFormat="1" applyFont="1" applyFill="1" applyAlignment="1" applyProtection="1">
      <alignment horizontal="left" vertical="center" wrapText="1"/>
    </xf>
    <xf numFmtId="49" fontId="7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14" fontId="4" fillId="0" borderId="0" xfId="0" applyNumberFormat="1" applyFont="1" applyAlignment="1" applyProtection="1">
      <alignment horizontal="left"/>
    </xf>
    <xf numFmtId="0" fontId="0" fillId="2" borderId="1" xfId="0" applyFill="1" applyBorder="1" applyAlignment="1" applyProtection="1">
      <alignment horizontal="left" vertical="center" indent="1"/>
    </xf>
    <xf numFmtId="49" fontId="9" fillId="2" borderId="0" xfId="0" applyNumberFormat="1" applyFont="1" applyFill="1" applyAlignment="1" applyProtection="1">
      <alignment horizontal="lef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4" fontId="0" fillId="0" borderId="1" xfId="0" applyNumberFormat="1" applyBorder="1" applyProtection="1"/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49" fontId="9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49" fontId="9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left" vertical="center" indent="1"/>
    </xf>
    <xf numFmtId="0" fontId="9" fillId="0" borderId="0" xfId="0" applyFont="1" applyAlignment="1" applyProtection="1">
      <alignment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9" fillId="0" borderId="9" xfId="0" applyFont="1" applyBorder="1" applyAlignment="1" applyProtection="1">
      <alignment horizontal="left" vertical="center" indent="1"/>
    </xf>
    <xf numFmtId="0" fontId="9" fillId="0" borderId="6" xfId="0" applyFont="1" applyBorder="1" applyAlignment="1" applyProtection="1">
      <alignment horizontal="right" vertical="center" wrapText="1"/>
    </xf>
    <xf numFmtId="49" fontId="9" fillId="0" borderId="6" xfId="0" applyNumberFormat="1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0" fillId="0" borderId="8" xfId="0" applyBorder="1" applyProtection="1"/>
    <xf numFmtId="49" fontId="9" fillId="0" borderId="0" xfId="0" applyNumberFormat="1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49" fontId="0" fillId="0" borderId="6" xfId="0" applyNumberFormat="1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9" fillId="0" borderId="18" xfId="0" applyFont="1" applyBorder="1" applyAlignment="1" applyProtection="1">
      <alignment horizontal="left" vertical="top" wrapText="1"/>
    </xf>
    <xf numFmtId="0" fontId="9" fillId="0" borderId="1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4" fillId="0" borderId="15" xfId="0" applyNumberFormat="1" applyFont="1" applyBorder="1" applyAlignment="1" applyProtection="1">
      <alignment horizontal="right" vertical="center" indent="1"/>
    </xf>
    <xf numFmtId="4" fontId="14" fillId="0" borderId="22" xfId="0" applyNumberFormat="1" applyFont="1" applyBorder="1" applyAlignment="1" applyProtection="1">
      <alignment horizontal="right" vertical="center" indent="1"/>
    </xf>
    <xf numFmtId="4" fontId="14" fillId="0" borderId="16" xfId="0" applyNumberFormat="1" applyFont="1" applyBorder="1" applyAlignment="1" applyProtection="1">
      <alignment horizontal="right" vertical="center" indent="1"/>
    </xf>
    <xf numFmtId="0" fontId="9" fillId="0" borderId="14" xfId="0" applyFont="1" applyBorder="1" applyAlignment="1" applyProtection="1">
      <alignment horizontal="left" vertical="center" inden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wrapText="1"/>
    </xf>
    <xf numFmtId="4" fontId="12" fillId="0" borderId="15" xfId="0" applyNumberFormat="1" applyFont="1" applyBorder="1" applyAlignment="1" applyProtection="1">
      <alignment horizontal="right" vertical="center" indent="1"/>
    </xf>
    <xf numFmtId="4" fontId="12" fillId="0" borderId="22" xfId="0" applyNumberFormat="1" applyFont="1" applyBorder="1" applyAlignment="1" applyProtection="1">
      <alignment horizontal="right" vertical="center" indent="1"/>
    </xf>
    <xf numFmtId="4" fontId="12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9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9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9" fillId="0" borderId="15" xfId="0" applyNumberFormat="1" applyFont="1" applyBorder="1" applyAlignment="1" applyProtection="1">
      <alignment horizontal="right" vertical="center" wrapText="1"/>
    </xf>
    <xf numFmtId="4" fontId="12" fillId="0" borderId="15" xfId="0" applyNumberFormat="1" applyFont="1" applyBorder="1" applyAlignment="1" applyProtection="1">
      <alignment vertical="center"/>
    </xf>
    <xf numFmtId="4" fontId="12" fillId="0" borderId="12" xfId="0" applyNumberFormat="1" applyFont="1" applyBorder="1" applyAlignment="1" applyProtection="1">
      <alignment vertical="center"/>
    </xf>
    <xf numFmtId="4" fontId="12" fillId="0" borderId="15" xfId="0" applyNumberFormat="1" applyFont="1" applyBorder="1" applyAlignment="1" applyProtection="1">
      <alignment horizontal="right" vertical="center"/>
    </xf>
    <xf numFmtId="4" fontId="12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9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2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 indent="1"/>
    </xf>
    <xf numFmtId="0" fontId="6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5" fillId="2" borderId="7" xfId="0" applyNumberFormat="1" applyFont="1" applyFill="1" applyBorder="1" applyAlignment="1" applyProtection="1">
      <alignment horizontal="left" vertical="center"/>
    </xf>
    <xf numFmtId="4" fontId="13" fillId="2" borderId="7" xfId="0" applyNumberFormat="1" applyFont="1" applyFill="1" applyBorder="1" applyAlignment="1" applyProtection="1">
      <alignment horizontal="right" vertical="center"/>
    </xf>
    <xf numFmtId="2" fontId="13" fillId="2" borderId="7" xfId="0" applyNumberFormat="1" applyFont="1" applyFill="1" applyBorder="1" applyAlignment="1" applyProtection="1">
      <alignment horizontal="righ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9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vertical="top"/>
    </xf>
    <xf numFmtId="14" fontId="9" fillId="0" borderId="6" xfId="0" applyNumberFormat="1" applyFont="1" applyBorder="1" applyAlignment="1" applyProtection="1">
      <alignment horizontal="center" vertical="top"/>
    </xf>
    <xf numFmtId="0" fontId="9" fillId="0" borderId="1" xfId="0" applyFont="1" applyBorder="1" applyProtection="1"/>
    <xf numFmtId="0" fontId="9" fillId="0" borderId="0" xfId="0" applyFont="1" applyAlignment="1" applyProtection="1">
      <alignment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9" fillId="0" borderId="0" xfId="0" applyFont="1" applyProtection="1"/>
    <xf numFmtId="0" fontId="9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8" fillId="4" borderId="30" xfId="0" applyNumberFormat="1" applyFont="1" applyFill="1" applyBorder="1" applyAlignment="1" applyProtection="1">
      <alignment vertical="center"/>
    </xf>
    <xf numFmtId="4" fontId="8" fillId="4" borderId="31" xfId="0" applyNumberFormat="1" applyFont="1" applyFill="1" applyBorder="1" applyAlignment="1" applyProtection="1">
      <alignment vertical="center" wrapText="1"/>
    </xf>
    <xf numFmtId="4" fontId="11" fillId="4" borderId="32" xfId="0" applyNumberFormat="1" applyFont="1" applyFill="1" applyBorder="1" applyAlignment="1" applyProtection="1">
      <alignment horizontal="center" vertical="center" wrapText="1" shrinkToFit="1"/>
    </xf>
    <xf numFmtId="4" fontId="8" fillId="4" borderId="32" xfId="0" applyNumberFormat="1" applyFont="1" applyFill="1" applyBorder="1" applyAlignment="1" applyProtection="1">
      <alignment horizontal="center" vertical="center" wrapText="1" shrinkToFit="1"/>
    </xf>
    <xf numFmtId="3" fontId="8" fillId="4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4" fillId="0" borderId="35" xfId="0" applyNumberFormat="1" applyFont="1" applyBorder="1" applyAlignment="1" applyProtection="1">
      <alignment horizontal="right" vertical="center" wrapText="1" shrinkToFit="1"/>
    </xf>
    <xf numFmtId="4" fontId="4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9" fillId="0" borderId="33" xfId="0" applyNumberFormat="1" applyFont="1" applyBorder="1" applyAlignment="1" applyProtection="1">
      <alignment vertical="center"/>
    </xf>
    <xf numFmtId="4" fontId="9" fillId="0" borderId="34" xfId="0" applyNumberFormat="1" applyFont="1" applyBorder="1" applyAlignment="1" applyProtection="1">
      <alignment vertical="center" wrapText="1"/>
    </xf>
    <xf numFmtId="4" fontId="9" fillId="0" borderId="35" xfId="0" applyNumberFormat="1" applyFont="1" applyBorder="1" applyAlignment="1" applyProtection="1">
      <alignment vertical="center" wrapText="1" shrinkToFit="1"/>
    </xf>
    <xf numFmtId="4" fontId="9" fillId="0" borderId="35" xfId="0" applyNumberFormat="1" applyFont="1" applyBorder="1" applyAlignment="1" applyProtection="1">
      <alignment vertical="center" shrinkToFit="1"/>
    </xf>
    <xf numFmtId="3" fontId="9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2" borderId="36" xfId="0" applyNumberFormat="1" applyFill="1" applyBorder="1" applyAlignment="1" applyProtection="1">
      <alignment vertical="center"/>
    </xf>
    <xf numFmtId="4" fontId="0" fillId="2" borderId="37" xfId="0" applyNumberFormat="1" applyFill="1" applyBorder="1" applyAlignment="1" applyProtection="1">
      <alignment vertical="center"/>
    </xf>
    <xf numFmtId="4" fontId="0" fillId="2" borderId="38" xfId="0" applyNumberFormat="1" applyFill="1" applyBorder="1" applyAlignment="1" applyProtection="1">
      <alignment vertical="center"/>
    </xf>
    <xf numFmtId="4" fontId="0" fillId="2" borderId="39" xfId="0" applyNumberFormat="1" applyFill="1" applyBorder="1" applyAlignment="1" applyProtection="1">
      <alignment vertical="center" wrapText="1" shrinkToFit="1"/>
    </xf>
    <xf numFmtId="4" fontId="0" fillId="2" borderId="39" xfId="0" applyNumberFormat="1" applyFill="1" applyBorder="1" applyAlignment="1" applyProtection="1">
      <alignment vertical="center" shrinkToFit="1"/>
    </xf>
    <xf numFmtId="3" fontId="0" fillId="2" borderId="39" xfId="0" applyNumberFormat="1" applyFill="1" applyBorder="1" applyAlignment="1" applyProtection="1">
      <alignment vertical="center"/>
    </xf>
    <xf numFmtId="0" fontId="7" fillId="0" borderId="0" xfId="0" applyFont="1" applyProtection="1"/>
    <xf numFmtId="0" fontId="16" fillId="0" borderId="26" xfId="0" applyFont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vertical="center"/>
    </xf>
    <xf numFmtId="49" fontId="8" fillId="0" borderId="33" xfId="0" applyNumberFormat="1" applyFont="1" applyBorder="1" applyAlignment="1" applyProtection="1">
      <alignment vertical="center"/>
    </xf>
    <xf numFmtId="49" fontId="8" fillId="0" borderId="33" xfId="0" applyNumberFormat="1" applyFont="1" applyBorder="1" applyAlignment="1" applyProtection="1">
      <alignment vertical="center" wrapText="1"/>
    </xf>
    <xf numFmtId="49" fontId="8" fillId="0" borderId="34" xfId="0" applyNumberFormat="1" applyFont="1" applyBorder="1" applyAlignment="1" applyProtection="1">
      <alignment vertical="center" wrapText="1"/>
    </xf>
    <xf numFmtId="4" fontId="8" fillId="0" borderId="35" xfId="0" applyNumberFormat="1" applyFont="1" applyBorder="1" applyAlignment="1" applyProtection="1">
      <alignment horizontal="center" vertical="center"/>
    </xf>
    <xf numFmtId="4" fontId="8" fillId="0" borderId="35" xfId="0" applyNumberFormat="1" applyFont="1" applyBorder="1" applyAlignment="1" applyProtection="1">
      <alignment vertical="center"/>
    </xf>
    <xf numFmtId="3" fontId="8" fillId="0" borderId="35" xfId="0" applyNumberFormat="1" applyFont="1" applyBorder="1" applyAlignment="1" applyProtection="1">
      <alignment vertical="center"/>
    </xf>
    <xf numFmtId="0" fontId="8" fillId="0" borderId="26" xfId="0" applyFont="1" applyBorder="1" applyProtection="1"/>
    <xf numFmtId="0" fontId="8" fillId="2" borderId="36" xfId="0" applyFont="1" applyFill="1" applyBorder="1" applyAlignment="1" applyProtection="1">
      <alignment vertical="center"/>
    </xf>
    <xf numFmtId="0" fontId="8" fillId="2" borderId="36" xfId="0" applyFont="1" applyFill="1" applyBorder="1" applyAlignment="1" applyProtection="1">
      <alignment vertical="center" wrapText="1"/>
    </xf>
    <xf numFmtId="0" fontId="8" fillId="2" borderId="37" xfId="0" applyFont="1" applyFill="1" applyBorder="1" applyAlignment="1" applyProtection="1">
      <alignment vertical="center" wrapText="1"/>
    </xf>
    <xf numFmtId="4" fontId="8" fillId="2" borderId="39" xfId="0" applyNumberFormat="1" applyFont="1" applyFill="1" applyBorder="1" applyAlignment="1" applyProtection="1">
      <alignment horizontal="center" vertical="center"/>
    </xf>
    <xf numFmtId="4" fontId="8" fillId="2" borderId="39" xfId="0" applyNumberFormat="1" applyFont="1" applyFill="1" applyBorder="1" applyAlignment="1" applyProtection="1">
      <alignment vertical="center"/>
    </xf>
    <xf numFmtId="3" fontId="8" fillId="2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</cellXfs>
  <cellStyles count="16">
    <cellStyle name="Čárka 2" xfId="12" xr:uid="{3DAE7B6E-778A-45C0-A8DD-437CF2B537B2}"/>
    <cellStyle name="Hypertextový odkaz" xfId="5" builtinId="8"/>
    <cellStyle name="Hypertextový odkaz 2" xfId="15" xr:uid="{0C57AE82-D0BF-4209-9BB0-72ECB3398DB7}"/>
    <cellStyle name="Normální" xfId="0" builtinId="0"/>
    <cellStyle name="Normální 10" xfId="9" xr:uid="{1C57714C-FDD5-4033-A128-C16B77EDEA34}"/>
    <cellStyle name="normální 2" xfId="1" xr:uid="{00000000-0005-0000-0000-000001000000}"/>
    <cellStyle name="Normální 2 2" xfId="3" xr:uid="{777519F8-AC2B-4DE9-8413-4AFF1B47F925}"/>
    <cellStyle name="normální 2 3" xfId="8" xr:uid="{19F30ACF-03C4-4219-9943-B30336E55825}"/>
    <cellStyle name="Normální 3" xfId="7" xr:uid="{B1AEDA55-246C-44D4-B1EA-EFDAAB64541C}"/>
    <cellStyle name="Normální 4" xfId="10" xr:uid="{5E93D56B-8367-4D2D-98E7-C3C2121A0E63}"/>
    <cellStyle name="Normální 5" xfId="11" xr:uid="{FF2D2F9E-8C67-4205-989D-5A0BDBC2F327}"/>
    <cellStyle name="Normální 6" xfId="13" xr:uid="{A13F5F4B-A4F8-479D-B46F-FC3EE45B6BFF}"/>
    <cellStyle name="Normální 7" xfId="14" xr:uid="{BAE47CC6-D921-42AE-88B2-093138DBD6E7}"/>
    <cellStyle name="normální_HSV" xfId="4" xr:uid="{2498D54B-8814-4BE3-BF2E-424F8251E1E8}"/>
    <cellStyle name="normální_PSV vzor" xfId="2" xr:uid="{3B1D7014-5297-4622-A926-600B87CB8B8E}"/>
    <cellStyle name="normální_PSV_T" xfId="6" xr:uid="{4F3BF32A-1EDA-4333-8BC2-A758EFE87B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62B9490-B0A2-422D-8E4C-30916A39D2B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91119EB0-7FB0-4EE7-948D-B35B5686E6D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CDB7E95-698B-469E-9E22-4AD7640F51D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CAC88E3B-41BF-4CD1-B767-6F0262BE761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E6C96EC1-6D90-494B-AE14-CFC3E1B8D80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568E5443-1674-4DE2-9E58-A492856A710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1C2428B-2166-4215-A9FB-8F4952C844D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38E2DA7-B70A-4B20-8ACB-00E287D212E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2EF6-5E05-4F8D-851E-AA28A67F9F7B}">
  <dimension ref="A3:I56"/>
  <sheetViews>
    <sheetView tabSelected="1" zoomScaleNormal="100" workbookViewId="0">
      <selection activeCell="E26" sqref="E26"/>
    </sheetView>
  </sheetViews>
  <sheetFormatPr defaultRowHeight="12.75" x14ac:dyDescent="0.2"/>
  <cols>
    <col min="6" max="6" width="12.7109375" style="10" bestFit="1" customWidth="1"/>
    <col min="8" max="8" width="12.7109375" style="10" bestFit="1" customWidth="1"/>
  </cols>
  <sheetData>
    <row r="3" spans="1:9" ht="15.75" x14ac:dyDescent="0.25">
      <c r="A3" s="202" t="s">
        <v>2167</v>
      </c>
      <c r="B3" s="202"/>
      <c r="C3" s="202"/>
      <c r="D3" s="202"/>
      <c r="E3" s="202"/>
      <c r="F3" s="202"/>
      <c r="G3" s="202"/>
      <c r="H3" s="202"/>
      <c r="I3" s="202"/>
    </row>
    <row r="5" spans="1:9" ht="15.75" x14ac:dyDescent="0.25">
      <c r="A5" s="202" t="s">
        <v>2168</v>
      </c>
      <c r="B5" s="202"/>
      <c r="C5" s="202"/>
      <c r="D5" s="202"/>
      <c r="E5" s="202"/>
      <c r="F5" s="202"/>
      <c r="G5" s="202"/>
      <c r="H5" s="202"/>
      <c r="I5" s="202"/>
    </row>
    <row r="8" spans="1:9" x14ac:dyDescent="0.2">
      <c r="F8" s="201" t="s">
        <v>2170</v>
      </c>
      <c r="H8" s="201" t="s">
        <v>2171</v>
      </c>
    </row>
    <row r="10" spans="1:9" x14ac:dyDescent="0.2">
      <c r="A10" t="s">
        <v>2169</v>
      </c>
      <c r="F10" s="10">
        <f>Stavba!I21</f>
        <v>0</v>
      </c>
      <c r="H10" s="10">
        <f>CenaCelkem</f>
        <v>0</v>
      </c>
    </row>
    <row r="12" spans="1:9" x14ac:dyDescent="0.2">
      <c r="A12" t="s">
        <v>2202</v>
      </c>
      <c r="F12" s="10">
        <f>'1 - Vedlejší rozpočtové ná'!J30+'2 - stavební'!J30+'3 - dokončovací práce'!J30+'4 - ZTI_voda'!J30+'5 - elektro'!J30+'6 - vnitřní vybavení'!J30+'7 - terénní úpravy, mobiliář'!J30</f>
        <v>0</v>
      </c>
      <c r="H12" s="10">
        <f>'1 - Vedlejší rozpočtové ná'!J39+'2 - stavební'!J39+'3 - dokončovací práce'!J39+'4 - ZTI_voda'!J39+'5 - elektro'!J39+'6 - vnitřní vybavení'!J39+'7 - terénní úpravy, mobiliář'!J39</f>
        <v>0</v>
      </c>
    </row>
    <row r="15" spans="1:9" x14ac:dyDescent="0.2">
      <c r="B15" t="s">
        <v>31</v>
      </c>
      <c r="F15" s="10">
        <f>SUM(F10:F14)</f>
        <v>0</v>
      </c>
      <c r="H15" s="10">
        <f>SUM(H10:H14)</f>
        <v>0</v>
      </c>
    </row>
    <row r="50" spans="1:7" x14ac:dyDescent="0.2">
      <c r="B50" t="s">
        <v>2172</v>
      </c>
      <c r="G50" t="s">
        <v>146</v>
      </c>
    </row>
    <row r="51" spans="1:7" x14ac:dyDescent="0.2">
      <c r="A51" t="s">
        <v>46</v>
      </c>
    </row>
    <row r="52" spans="1:7" x14ac:dyDescent="0.2">
      <c r="A52" t="s">
        <v>47</v>
      </c>
    </row>
    <row r="53" spans="1:7" x14ac:dyDescent="0.2">
      <c r="A53" t="s">
        <v>49</v>
      </c>
      <c r="B53" t="s">
        <v>48</v>
      </c>
    </row>
    <row r="55" spans="1:7" x14ac:dyDescent="0.2">
      <c r="A55" t="s">
        <v>40</v>
      </c>
      <c r="B55" t="s">
        <v>50</v>
      </c>
    </row>
    <row r="56" spans="1:7" x14ac:dyDescent="0.2">
      <c r="A56" t="s">
        <v>36</v>
      </c>
      <c r="B56" t="s">
        <v>51</v>
      </c>
    </row>
  </sheetData>
  <sheetProtection algorithmName="SHA-512" hashValue="rJDhdpHJLB54gVJwZkFmIxfbGseDR82yME9q/DW6Eq53EQ34j1/s1eBxAvMYn9XW20HR42aOH4gvMv7t27pewA==" saltValue="H12yaKmFefMCjXnkmF/jRw==" spinCount="100000" sheet="1" objects="1" scenarios="1"/>
  <mergeCells count="2">
    <mergeCell ref="A3:I3"/>
    <mergeCell ref="A5:I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view="pageBreakPreview" topLeftCell="B1" zoomScale="75" zoomScaleNormal="100" zoomScaleSheetLayoutView="75" workbookViewId="0">
      <selection activeCell="I11" activeCellId="1" sqref="D11:G13 I11:I12"/>
    </sheetView>
  </sheetViews>
  <sheetFormatPr defaultColWidth="9" defaultRowHeight="12.75" x14ac:dyDescent="0.2"/>
  <cols>
    <col min="1" max="1" width="8.42578125" style="750" hidden="1" customWidth="1"/>
    <col min="2" max="2" width="13.42578125" style="750" customWidth="1"/>
    <col min="3" max="3" width="7.42578125" style="852" customWidth="1"/>
    <col min="4" max="4" width="13" style="852" customWidth="1"/>
    <col min="5" max="5" width="9.7109375" style="852" customWidth="1"/>
    <col min="6" max="6" width="11.7109375" style="750" customWidth="1"/>
    <col min="7" max="9" width="13" style="750" customWidth="1"/>
    <col min="10" max="10" width="5.5703125" style="750" customWidth="1"/>
    <col min="11" max="11" width="4.28515625" style="750" customWidth="1"/>
    <col min="12" max="15" width="10.7109375" style="750" customWidth="1"/>
    <col min="16" max="16384" width="9" style="750"/>
  </cols>
  <sheetData>
    <row r="1" spans="1:15" ht="33.75" customHeight="1" x14ac:dyDescent="0.2">
      <c r="A1" s="827" t="s">
        <v>38</v>
      </c>
      <c r="B1" s="828" t="s">
        <v>4</v>
      </c>
      <c r="C1" s="829"/>
      <c r="D1" s="829"/>
      <c r="E1" s="829"/>
      <c r="F1" s="829"/>
      <c r="G1" s="829"/>
      <c r="H1" s="829"/>
      <c r="I1" s="829"/>
      <c r="J1" s="830"/>
    </row>
    <row r="2" spans="1:15" ht="36" customHeight="1" x14ac:dyDescent="0.2">
      <c r="A2" s="831"/>
      <c r="B2" s="832" t="s">
        <v>24</v>
      </c>
      <c r="C2" s="833"/>
      <c r="D2" s="834" t="s">
        <v>45</v>
      </c>
      <c r="E2" s="835" t="s">
        <v>42</v>
      </c>
      <c r="F2" s="836"/>
      <c r="G2" s="836"/>
      <c r="H2" s="836"/>
      <c r="I2" s="836"/>
      <c r="J2" s="837"/>
      <c r="O2" s="838"/>
    </row>
    <row r="3" spans="1:15" ht="27" customHeight="1" x14ac:dyDescent="0.2">
      <c r="A3" s="831"/>
      <c r="B3" s="839" t="s">
        <v>43</v>
      </c>
      <c r="C3" s="833"/>
      <c r="D3" s="840" t="s">
        <v>41</v>
      </c>
      <c r="E3" s="841" t="s">
        <v>42</v>
      </c>
      <c r="F3" s="842"/>
      <c r="G3" s="842"/>
      <c r="H3" s="842"/>
      <c r="I3" s="842"/>
      <c r="J3" s="843"/>
    </row>
    <row r="4" spans="1:15" ht="23.25" customHeight="1" x14ac:dyDescent="0.2">
      <c r="A4" s="844">
        <v>2004</v>
      </c>
      <c r="B4" s="845" t="s">
        <v>44</v>
      </c>
      <c r="C4" s="846"/>
      <c r="D4" s="847" t="s">
        <v>41</v>
      </c>
      <c r="E4" s="848" t="s">
        <v>42</v>
      </c>
      <c r="F4" s="849"/>
      <c r="G4" s="849"/>
      <c r="H4" s="849"/>
      <c r="I4" s="849"/>
      <c r="J4" s="850"/>
    </row>
    <row r="5" spans="1:15" ht="24" customHeight="1" x14ac:dyDescent="0.2">
      <c r="A5" s="831"/>
      <c r="B5" s="851" t="s">
        <v>23</v>
      </c>
      <c r="D5" s="853" t="s">
        <v>46</v>
      </c>
      <c r="E5" s="854"/>
      <c r="F5" s="854"/>
      <c r="G5" s="854"/>
      <c r="H5" s="855" t="s">
        <v>40</v>
      </c>
      <c r="I5" s="856" t="s">
        <v>50</v>
      </c>
      <c r="J5" s="857"/>
    </row>
    <row r="6" spans="1:15" ht="15.75" customHeight="1" x14ac:dyDescent="0.2">
      <c r="A6" s="831"/>
      <c r="B6" s="858"/>
      <c r="C6" s="859"/>
      <c r="D6" s="860" t="s">
        <v>47</v>
      </c>
      <c r="E6" s="861"/>
      <c r="F6" s="861"/>
      <c r="G6" s="861"/>
      <c r="H6" s="855" t="s">
        <v>36</v>
      </c>
      <c r="I6" s="856" t="s">
        <v>51</v>
      </c>
      <c r="J6" s="857"/>
    </row>
    <row r="7" spans="1:15" ht="15.75" customHeight="1" x14ac:dyDescent="0.2">
      <c r="A7" s="831"/>
      <c r="B7" s="862"/>
      <c r="C7" s="863"/>
      <c r="D7" s="864" t="s">
        <v>49</v>
      </c>
      <c r="E7" s="865" t="s">
        <v>48</v>
      </c>
      <c r="F7" s="866"/>
      <c r="G7" s="866"/>
      <c r="H7" s="867"/>
      <c r="I7" s="868"/>
      <c r="J7" s="869"/>
    </row>
    <row r="8" spans="1:15" ht="24" hidden="1" customHeight="1" x14ac:dyDescent="0.2">
      <c r="A8" s="831"/>
      <c r="B8" s="851" t="s">
        <v>21</v>
      </c>
      <c r="D8" s="870" t="s">
        <v>52</v>
      </c>
      <c r="H8" s="855" t="s">
        <v>40</v>
      </c>
      <c r="I8" s="856" t="s">
        <v>56</v>
      </c>
      <c r="J8" s="857"/>
    </row>
    <row r="9" spans="1:15" ht="15.75" hidden="1" customHeight="1" x14ac:dyDescent="0.2">
      <c r="A9" s="831"/>
      <c r="B9" s="831"/>
      <c r="D9" s="870" t="s">
        <v>53</v>
      </c>
      <c r="H9" s="855" t="s">
        <v>36</v>
      </c>
      <c r="I9" s="856" t="s">
        <v>57</v>
      </c>
      <c r="J9" s="857"/>
    </row>
    <row r="10" spans="1:15" ht="15.75" hidden="1" customHeight="1" x14ac:dyDescent="0.2">
      <c r="A10" s="831"/>
      <c r="B10" s="871"/>
      <c r="C10" s="863"/>
      <c r="D10" s="864" t="s">
        <v>55</v>
      </c>
      <c r="E10" s="872" t="s">
        <v>54</v>
      </c>
      <c r="F10" s="867"/>
      <c r="G10" s="873"/>
      <c r="H10" s="873"/>
      <c r="I10" s="874"/>
      <c r="J10" s="869"/>
    </row>
    <row r="11" spans="1:15" ht="24" customHeight="1" x14ac:dyDescent="0.2">
      <c r="A11" s="831"/>
      <c r="B11" s="851" t="s">
        <v>20</v>
      </c>
      <c r="D11" s="203" t="s">
        <v>58</v>
      </c>
      <c r="E11" s="203"/>
      <c r="F11" s="203"/>
      <c r="G11" s="203"/>
      <c r="H11" s="855" t="s">
        <v>40</v>
      </c>
      <c r="I11" s="8"/>
      <c r="J11" s="857"/>
    </row>
    <row r="12" spans="1:15" ht="15.75" customHeight="1" x14ac:dyDescent="0.2">
      <c r="A12" s="831"/>
      <c r="B12" s="858"/>
      <c r="C12" s="859"/>
      <c r="D12" s="204"/>
      <c r="E12" s="204"/>
      <c r="F12" s="204"/>
      <c r="G12" s="204"/>
      <c r="H12" s="855" t="s">
        <v>36</v>
      </c>
      <c r="I12" s="8"/>
      <c r="J12" s="857"/>
    </row>
    <row r="13" spans="1:15" ht="15.75" customHeight="1" x14ac:dyDescent="0.2">
      <c r="A13" s="831"/>
      <c r="B13" s="862"/>
      <c r="C13" s="863"/>
      <c r="D13" s="9"/>
      <c r="E13" s="205"/>
      <c r="F13" s="206"/>
      <c r="G13" s="206"/>
      <c r="H13" s="875"/>
      <c r="I13" s="868"/>
      <c r="J13" s="869"/>
    </row>
    <row r="14" spans="1:15" ht="24" customHeight="1" x14ac:dyDescent="0.2">
      <c r="A14" s="831"/>
      <c r="B14" s="876" t="s">
        <v>22</v>
      </c>
      <c r="C14" s="877"/>
      <c r="D14" s="878"/>
      <c r="E14" s="879"/>
      <c r="F14" s="880"/>
      <c r="G14" s="880"/>
      <c r="H14" s="881"/>
      <c r="I14" s="880"/>
      <c r="J14" s="882"/>
    </row>
    <row r="15" spans="1:15" ht="32.25" customHeight="1" x14ac:dyDescent="0.2">
      <c r="A15" s="831"/>
      <c r="B15" s="871" t="s">
        <v>34</v>
      </c>
      <c r="C15" s="883"/>
      <c r="D15" s="884"/>
      <c r="E15" s="885"/>
      <c r="F15" s="885"/>
      <c r="G15" s="886"/>
      <c r="H15" s="886"/>
      <c r="I15" s="886" t="s">
        <v>31</v>
      </c>
      <c r="J15" s="887"/>
    </row>
    <row r="16" spans="1:15" ht="23.25" customHeight="1" x14ac:dyDescent="0.2">
      <c r="A16" s="888" t="s">
        <v>26</v>
      </c>
      <c r="B16" s="889" t="s">
        <v>26</v>
      </c>
      <c r="C16" s="890"/>
      <c r="D16" s="891"/>
      <c r="E16" s="892"/>
      <c r="F16" s="893"/>
      <c r="G16" s="892"/>
      <c r="H16" s="893"/>
      <c r="I16" s="892">
        <f>SUMIF(F49:F77,A16,I49:I77)+SUMIF(F49:F77,"PSU",I49:I77)</f>
        <v>0</v>
      </c>
      <c r="J16" s="894"/>
    </row>
    <row r="17" spans="1:10" ht="23.25" customHeight="1" x14ac:dyDescent="0.2">
      <c r="A17" s="888" t="s">
        <v>27</v>
      </c>
      <c r="B17" s="889" t="s">
        <v>27</v>
      </c>
      <c r="C17" s="890"/>
      <c r="D17" s="891"/>
      <c r="E17" s="892"/>
      <c r="F17" s="893"/>
      <c r="G17" s="892"/>
      <c r="H17" s="893"/>
      <c r="I17" s="892">
        <f>SUMIF(F49:F77,A17,I49:I77)</f>
        <v>0</v>
      </c>
      <c r="J17" s="894"/>
    </row>
    <row r="18" spans="1:10" ht="23.25" customHeight="1" x14ac:dyDescent="0.2">
      <c r="A18" s="888" t="s">
        <v>28</v>
      </c>
      <c r="B18" s="889" t="s">
        <v>28</v>
      </c>
      <c r="C18" s="890"/>
      <c r="D18" s="891"/>
      <c r="E18" s="892"/>
      <c r="F18" s="893"/>
      <c r="G18" s="892"/>
      <c r="H18" s="893"/>
      <c r="I18" s="892">
        <f>SUMIF(F49:F77,A18,I49:I77)</f>
        <v>0</v>
      </c>
      <c r="J18" s="894"/>
    </row>
    <row r="19" spans="1:10" ht="23.25" customHeight="1" x14ac:dyDescent="0.2">
      <c r="A19" s="888" t="s">
        <v>121</v>
      </c>
      <c r="B19" s="889" t="s">
        <v>29</v>
      </c>
      <c r="C19" s="890"/>
      <c r="D19" s="891"/>
      <c r="E19" s="892"/>
      <c r="F19" s="893"/>
      <c r="G19" s="892"/>
      <c r="H19" s="893"/>
      <c r="I19" s="892">
        <f>SUMIF(F49:F77,A19,I49:I77)</f>
        <v>0</v>
      </c>
      <c r="J19" s="894"/>
    </row>
    <row r="20" spans="1:10" ht="23.25" customHeight="1" x14ac:dyDescent="0.2">
      <c r="A20" s="888" t="s">
        <v>122</v>
      </c>
      <c r="B20" s="889" t="s">
        <v>30</v>
      </c>
      <c r="C20" s="890"/>
      <c r="D20" s="891"/>
      <c r="E20" s="892"/>
      <c r="F20" s="893"/>
      <c r="G20" s="892"/>
      <c r="H20" s="893"/>
      <c r="I20" s="892">
        <f>SUMIF(F49:F77,A20,I49:I77)</f>
        <v>0</v>
      </c>
      <c r="J20" s="894"/>
    </row>
    <row r="21" spans="1:10" ht="23.25" customHeight="1" x14ac:dyDescent="0.2">
      <c r="A21" s="831"/>
      <c r="B21" s="895" t="s">
        <v>31</v>
      </c>
      <c r="C21" s="896"/>
      <c r="D21" s="897"/>
      <c r="E21" s="898"/>
      <c r="F21" s="899"/>
      <c r="G21" s="898"/>
      <c r="H21" s="899"/>
      <c r="I21" s="898">
        <f>SUM(I16:J20)</f>
        <v>0</v>
      </c>
      <c r="J21" s="900"/>
    </row>
    <row r="22" spans="1:10" ht="33" customHeight="1" x14ac:dyDescent="0.2">
      <c r="A22" s="831"/>
      <c r="B22" s="901" t="s">
        <v>35</v>
      </c>
      <c r="C22" s="890"/>
      <c r="D22" s="891"/>
      <c r="E22" s="902"/>
      <c r="F22" s="903"/>
      <c r="G22" s="904"/>
      <c r="H22" s="904"/>
      <c r="I22" s="904"/>
      <c r="J22" s="905"/>
    </row>
    <row r="23" spans="1:10" ht="23.25" customHeight="1" x14ac:dyDescent="0.2">
      <c r="A23" s="831">
        <f>ZakladDPHSni*SazbaDPH1/100</f>
        <v>0</v>
      </c>
      <c r="B23" s="889" t="s">
        <v>13</v>
      </c>
      <c r="C23" s="890"/>
      <c r="D23" s="891"/>
      <c r="E23" s="906">
        <v>15</v>
      </c>
      <c r="F23" s="903" t="s">
        <v>0</v>
      </c>
      <c r="G23" s="907">
        <f>ZakladDPHSniVypocet</f>
        <v>0</v>
      </c>
      <c r="H23" s="908"/>
      <c r="I23" s="908"/>
      <c r="J23" s="905" t="str">
        <f t="shared" ref="J23:J28" si="0">Mena</f>
        <v>CZK</v>
      </c>
    </row>
    <row r="24" spans="1:10" ht="23.25" customHeight="1" x14ac:dyDescent="0.2">
      <c r="A24" s="831">
        <f>(A23-INT(A23))*100</f>
        <v>0</v>
      </c>
      <c r="B24" s="889" t="s">
        <v>14</v>
      </c>
      <c r="C24" s="890"/>
      <c r="D24" s="891"/>
      <c r="E24" s="906">
        <f>SazbaDPH1</f>
        <v>15</v>
      </c>
      <c r="F24" s="903" t="s">
        <v>0</v>
      </c>
      <c r="G24" s="909">
        <f>A23</f>
        <v>0</v>
      </c>
      <c r="H24" s="910"/>
      <c r="I24" s="910"/>
      <c r="J24" s="905" t="str">
        <f t="shared" si="0"/>
        <v>CZK</v>
      </c>
    </row>
    <row r="25" spans="1:10" ht="23.25" customHeight="1" x14ac:dyDescent="0.2">
      <c r="A25" s="831">
        <f>ZakladDPHZakl*SazbaDPH2/100</f>
        <v>0</v>
      </c>
      <c r="B25" s="889" t="s">
        <v>15</v>
      </c>
      <c r="C25" s="890"/>
      <c r="D25" s="891"/>
      <c r="E25" s="906">
        <v>21</v>
      </c>
      <c r="F25" s="903" t="s">
        <v>0</v>
      </c>
      <c r="G25" s="907">
        <f>ZakladDPHZaklVypocet</f>
        <v>0</v>
      </c>
      <c r="H25" s="908"/>
      <c r="I25" s="908"/>
      <c r="J25" s="905" t="str">
        <f t="shared" si="0"/>
        <v>CZK</v>
      </c>
    </row>
    <row r="26" spans="1:10" ht="23.25" customHeight="1" x14ac:dyDescent="0.2">
      <c r="A26" s="831">
        <f>(A25-INT(A25))*100</f>
        <v>0</v>
      </c>
      <c r="B26" s="911" t="s">
        <v>16</v>
      </c>
      <c r="C26" s="912"/>
      <c r="D26" s="884"/>
      <c r="E26" s="913">
        <f>SazbaDPH2</f>
        <v>21</v>
      </c>
      <c r="F26" s="914" t="s">
        <v>0</v>
      </c>
      <c r="G26" s="915">
        <f>A25</f>
        <v>0</v>
      </c>
      <c r="H26" s="916"/>
      <c r="I26" s="916"/>
      <c r="J26" s="917" t="str">
        <f t="shared" si="0"/>
        <v>CZK</v>
      </c>
    </row>
    <row r="27" spans="1:10" ht="23.25" customHeight="1" thickBot="1" x14ac:dyDescent="0.25">
      <c r="A27" s="831">
        <f>ZakladDPHSni+DPHSni+ZakladDPHZakl+DPHZakl</f>
        <v>0</v>
      </c>
      <c r="B27" s="851" t="s">
        <v>5</v>
      </c>
      <c r="C27" s="918"/>
      <c r="D27" s="919"/>
      <c r="E27" s="918"/>
      <c r="F27" s="920"/>
      <c r="G27" s="921">
        <f>CenaCelkem-(ZakladDPHSni+DPHSni+ZakladDPHZakl+DPHZakl)</f>
        <v>0</v>
      </c>
      <c r="H27" s="921"/>
      <c r="I27" s="921"/>
      <c r="J27" s="922" t="str">
        <f t="shared" si="0"/>
        <v>CZK</v>
      </c>
    </row>
    <row r="28" spans="1:10" ht="27.75" hidden="1" customHeight="1" thickBot="1" x14ac:dyDescent="0.25">
      <c r="A28" s="831"/>
      <c r="B28" s="923" t="s">
        <v>25</v>
      </c>
      <c r="C28" s="924"/>
      <c r="D28" s="924"/>
      <c r="E28" s="925"/>
      <c r="F28" s="926"/>
      <c r="G28" s="927">
        <f>ZakladDPHSniVypocet+ZakladDPHZaklVypocet</f>
        <v>0</v>
      </c>
      <c r="H28" s="928"/>
      <c r="I28" s="928"/>
      <c r="J28" s="929" t="str">
        <f t="shared" si="0"/>
        <v>CZK</v>
      </c>
    </row>
    <row r="29" spans="1:10" ht="27.75" customHeight="1" thickBot="1" x14ac:dyDescent="0.25">
      <c r="A29" s="831">
        <f>(A27-INT(A27))*100</f>
        <v>0</v>
      </c>
      <c r="B29" s="923" t="s">
        <v>37</v>
      </c>
      <c r="C29" s="930"/>
      <c r="D29" s="930"/>
      <c r="E29" s="930"/>
      <c r="F29" s="931"/>
      <c r="G29" s="927">
        <f>A27</f>
        <v>0</v>
      </c>
      <c r="H29" s="927"/>
      <c r="I29" s="927"/>
      <c r="J29" s="932" t="s">
        <v>61</v>
      </c>
    </row>
    <row r="30" spans="1:10" ht="12.75" customHeight="1" x14ac:dyDescent="0.2">
      <c r="A30" s="831"/>
      <c r="B30" s="831"/>
      <c r="J30" s="933"/>
    </row>
    <row r="31" spans="1:10" ht="30" customHeight="1" x14ac:dyDescent="0.2">
      <c r="A31" s="831"/>
      <c r="B31" s="831"/>
      <c r="J31" s="933"/>
    </row>
    <row r="32" spans="1:10" ht="18.75" customHeight="1" x14ac:dyDescent="0.2">
      <c r="A32" s="831"/>
      <c r="B32" s="934"/>
      <c r="C32" s="935" t="s">
        <v>12</v>
      </c>
      <c r="D32" s="936"/>
      <c r="E32" s="936"/>
      <c r="F32" s="937" t="s">
        <v>11</v>
      </c>
      <c r="G32" s="938"/>
      <c r="H32" s="939"/>
      <c r="I32" s="938"/>
      <c r="J32" s="933"/>
    </row>
    <row r="33" spans="1:10" ht="47.25" customHeight="1" x14ac:dyDescent="0.2">
      <c r="A33" s="831"/>
      <c r="B33" s="831"/>
      <c r="J33" s="933"/>
    </row>
    <row r="34" spans="1:10" s="944" customFormat="1" ht="18.75" customHeight="1" x14ac:dyDescent="0.2">
      <c r="A34" s="940"/>
      <c r="B34" s="940"/>
      <c r="C34" s="941"/>
      <c r="D34" s="942"/>
      <c r="E34" s="943"/>
      <c r="G34" s="945"/>
      <c r="H34" s="946"/>
      <c r="I34" s="946"/>
      <c r="J34" s="947"/>
    </row>
    <row r="35" spans="1:10" ht="12.75" customHeight="1" x14ac:dyDescent="0.2">
      <c r="A35" s="831"/>
      <c r="B35" s="831"/>
      <c r="D35" s="948" t="s">
        <v>2</v>
      </c>
      <c r="E35" s="948"/>
      <c r="H35" s="762" t="s">
        <v>3</v>
      </c>
      <c r="J35" s="933"/>
    </row>
    <row r="36" spans="1:10" ht="13.5" customHeight="1" thickBot="1" x14ac:dyDescent="0.25">
      <c r="A36" s="949"/>
      <c r="B36" s="949"/>
      <c r="C36" s="950"/>
      <c r="D36" s="950"/>
      <c r="E36" s="950"/>
      <c r="F36" s="951"/>
      <c r="G36" s="951"/>
      <c r="H36" s="951"/>
      <c r="I36" s="951"/>
      <c r="J36" s="952"/>
    </row>
    <row r="37" spans="1:10" ht="27" hidden="1" customHeight="1" x14ac:dyDescent="0.2">
      <c r="B37" s="953" t="s">
        <v>17</v>
      </c>
      <c r="C37" s="954"/>
      <c r="D37" s="954"/>
      <c r="E37" s="954"/>
      <c r="F37" s="955"/>
      <c r="G37" s="955"/>
      <c r="H37" s="955"/>
      <c r="I37" s="955"/>
      <c r="J37" s="956"/>
    </row>
    <row r="38" spans="1:10" ht="25.5" hidden="1" customHeight="1" x14ac:dyDescent="0.2">
      <c r="A38" s="957" t="s">
        <v>39</v>
      </c>
      <c r="B38" s="958" t="s">
        <v>18</v>
      </c>
      <c r="C38" s="959" t="s">
        <v>6</v>
      </c>
      <c r="D38" s="959"/>
      <c r="E38" s="959"/>
      <c r="F38" s="960" t="str">
        <f>B23</f>
        <v>Základ pro sníženou DPH</v>
      </c>
      <c r="G38" s="960" t="str">
        <f>B25</f>
        <v>Základ pro základní DPH</v>
      </c>
      <c r="H38" s="961" t="s">
        <v>19</v>
      </c>
      <c r="I38" s="961" t="s">
        <v>1</v>
      </c>
      <c r="J38" s="962" t="s">
        <v>0</v>
      </c>
    </row>
    <row r="39" spans="1:10" ht="25.5" hidden="1" customHeight="1" x14ac:dyDescent="0.2">
      <c r="A39" s="957">
        <v>1</v>
      </c>
      <c r="B39" s="963" t="s">
        <v>59</v>
      </c>
      <c r="C39" s="964"/>
      <c r="D39" s="964"/>
      <c r="E39" s="964"/>
      <c r="F39" s="965">
        <f>'01 01 Pol'!AE653</f>
        <v>0</v>
      </c>
      <c r="G39" s="966">
        <f>'01 01 Pol'!AF653</f>
        <v>0</v>
      </c>
      <c r="H39" s="967">
        <f>(F39*SazbaDPH1/100)+(G39*SazbaDPH2/100)</f>
        <v>0</v>
      </c>
      <c r="I39" s="967">
        <f>F39+G39+H39</f>
        <v>0</v>
      </c>
      <c r="J39" s="968" t="str">
        <f>IF(_xlfn.SINGLE(CenaCelkemVypocet)=0,"",I39/_xlfn.SINGLE(CenaCelkemVypocet)*100)</f>
        <v/>
      </c>
    </row>
    <row r="40" spans="1:10" ht="25.5" hidden="1" customHeight="1" x14ac:dyDescent="0.2">
      <c r="A40" s="957">
        <v>2</v>
      </c>
      <c r="B40" s="969" t="s">
        <v>41</v>
      </c>
      <c r="C40" s="970" t="s">
        <v>42</v>
      </c>
      <c r="D40" s="970"/>
      <c r="E40" s="970"/>
      <c r="F40" s="971">
        <f>'01 01 Pol'!AE653</f>
        <v>0</v>
      </c>
      <c r="G40" s="972">
        <f>'01 01 Pol'!AF653</f>
        <v>0</v>
      </c>
      <c r="H40" s="972">
        <f>(F40*SazbaDPH1/100)+(G40*SazbaDPH2/100)</f>
        <v>0</v>
      </c>
      <c r="I40" s="972">
        <f>F40+G40+H40</f>
        <v>0</v>
      </c>
      <c r="J40" s="973" t="str">
        <f>IF(_xlfn.SINGLE(CenaCelkemVypocet)=0,"",I40/_xlfn.SINGLE(CenaCelkemVypocet)*100)</f>
        <v/>
      </c>
    </row>
    <row r="41" spans="1:10" ht="25.5" hidden="1" customHeight="1" x14ac:dyDescent="0.2">
      <c r="A41" s="957">
        <v>3</v>
      </c>
      <c r="B41" s="974" t="s">
        <v>41</v>
      </c>
      <c r="C41" s="964" t="s">
        <v>42</v>
      </c>
      <c r="D41" s="964"/>
      <c r="E41" s="964"/>
      <c r="F41" s="975">
        <f>'01 01 Pol'!AE653</f>
        <v>0</v>
      </c>
      <c r="G41" s="967">
        <f>'01 01 Pol'!AF653</f>
        <v>0</v>
      </c>
      <c r="H41" s="967">
        <f>(F41*SazbaDPH1/100)+(G41*SazbaDPH2/100)</f>
        <v>0</v>
      </c>
      <c r="I41" s="967">
        <f>F41+G41+H41</f>
        <v>0</v>
      </c>
      <c r="J41" s="968" t="str">
        <f>IF(_xlfn.SINGLE(CenaCelkemVypocet)=0,"",I41/_xlfn.SINGLE(CenaCelkemVypocet)*100)</f>
        <v/>
      </c>
    </row>
    <row r="42" spans="1:10" ht="25.5" hidden="1" customHeight="1" x14ac:dyDescent="0.2">
      <c r="A42" s="957"/>
      <c r="B42" s="976" t="s">
        <v>60</v>
      </c>
      <c r="C42" s="977"/>
      <c r="D42" s="977"/>
      <c r="E42" s="978"/>
      <c r="F42" s="979">
        <f>SUMIF(A39:A41,"=1",F39:F41)</f>
        <v>0</v>
      </c>
      <c r="G42" s="980">
        <f>SUMIF(A39:A41,"=1",G39:G41)</f>
        <v>0</v>
      </c>
      <c r="H42" s="980">
        <f>SUMIF(A39:A41,"=1",H39:H41)</f>
        <v>0</v>
      </c>
      <c r="I42" s="980">
        <f>SUMIF(A39:A41,"=1",I39:I41)</f>
        <v>0</v>
      </c>
      <c r="J42" s="981">
        <f>SUMIF(A39:A41,"=1",J39:J41)</f>
        <v>0</v>
      </c>
    </row>
    <row r="46" spans="1:10" ht="15.75" x14ac:dyDescent="0.25">
      <c r="B46" s="982" t="s">
        <v>62</v>
      </c>
    </row>
    <row r="48" spans="1:10" ht="25.5" customHeight="1" x14ac:dyDescent="0.2">
      <c r="A48" s="983"/>
      <c r="B48" s="984" t="s">
        <v>18</v>
      </c>
      <c r="C48" s="984" t="s">
        <v>6</v>
      </c>
      <c r="D48" s="985"/>
      <c r="E48" s="985"/>
      <c r="F48" s="986" t="s">
        <v>63</v>
      </c>
      <c r="G48" s="986"/>
      <c r="H48" s="986"/>
      <c r="I48" s="986" t="s">
        <v>31</v>
      </c>
      <c r="J48" s="986" t="s">
        <v>0</v>
      </c>
    </row>
    <row r="49" spans="1:10" ht="36.75" customHeight="1" x14ac:dyDescent="0.2">
      <c r="A49" s="987"/>
      <c r="B49" s="988" t="s">
        <v>64</v>
      </c>
      <c r="C49" s="989" t="s">
        <v>65</v>
      </c>
      <c r="D49" s="990"/>
      <c r="E49" s="990"/>
      <c r="F49" s="991" t="s">
        <v>26</v>
      </c>
      <c r="G49" s="992"/>
      <c r="H49" s="992"/>
      <c r="I49" s="992">
        <f>'01 01 Pol'!G8</f>
        <v>0</v>
      </c>
      <c r="J49" s="993" t="str">
        <f>IF(I78=0,"",I49/I78*100)</f>
        <v/>
      </c>
    </row>
    <row r="50" spans="1:10" ht="36.75" customHeight="1" x14ac:dyDescent="0.2">
      <c r="A50" s="987"/>
      <c r="B50" s="988" t="s">
        <v>66</v>
      </c>
      <c r="C50" s="989" t="s">
        <v>67</v>
      </c>
      <c r="D50" s="990"/>
      <c r="E50" s="990"/>
      <c r="F50" s="991" t="s">
        <v>26</v>
      </c>
      <c r="G50" s="992"/>
      <c r="H50" s="992"/>
      <c r="I50" s="992">
        <f>'01 01 Pol'!G18</f>
        <v>0</v>
      </c>
      <c r="J50" s="993" t="str">
        <f>IF(I78=0,"",I50/I78*100)</f>
        <v/>
      </c>
    </row>
    <row r="51" spans="1:10" ht="36.75" customHeight="1" x14ac:dyDescent="0.2">
      <c r="A51" s="987"/>
      <c r="B51" s="988" t="s">
        <v>68</v>
      </c>
      <c r="C51" s="989" t="s">
        <v>69</v>
      </c>
      <c r="D51" s="990"/>
      <c r="E51" s="990"/>
      <c r="F51" s="991" t="s">
        <v>26</v>
      </c>
      <c r="G51" s="992"/>
      <c r="H51" s="992"/>
      <c r="I51" s="992">
        <f>'01 01 Pol'!G56</f>
        <v>0</v>
      </c>
      <c r="J51" s="993" t="str">
        <f>IF(I78=0,"",I51/I78*100)</f>
        <v/>
      </c>
    </row>
    <row r="52" spans="1:10" ht="36.75" customHeight="1" x14ac:dyDescent="0.2">
      <c r="A52" s="987"/>
      <c r="B52" s="988" t="s">
        <v>70</v>
      </c>
      <c r="C52" s="989" t="s">
        <v>71</v>
      </c>
      <c r="D52" s="990"/>
      <c r="E52" s="990"/>
      <c r="F52" s="991" t="s">
        <v>26</v>
      </c>
      <c r="G52" s="992"/>
      <c r="H52" s="992"/>
      <c r="I52" s="992">
        <f>'01 01 Pol'!G77</f>
        <v>0</v>
      </c>
      <c r="J52" s="993" t="str">
        <f>IF(I78=0,"",I52/I78*100)</f>
        <v/>
      </c>
    </row>
    <row r="53" spans="1:10" ht="36.75" customHeight="1" x14ac:dyDescent="0.2">
      <c r="A53" s="987"/>
      <c r="B53" s="988" t="s">
        <v>72</v>
      </c>
      <c r="C53" s="989" t="s">
        <v>73</v>
      </c>
      <c r="D53" s="990"/>
      <c r="E53" s="990"/>
      <c r="F53" s="991" t="s">
        <v>26</v>
      </c>
      <c r="G53" s="992"/>
      <c r="H53" s="992"/>
      <c r="I53" s="992">
        <f>'01 01 Pol'!G84</f>
        <v>0</v>
      </c>
      <c r="J53" s="993" t="str">
        <f>IF(I78=0,"",I53/I78*100)</f>
        <v/>
      </c>
    </row>
    <row r="54" spans="1:10" ht="36.75" customHeight="1" x14ac:dyDescent="0.2">
      <c r="A54" s="987"/>
      <c r="B54" s="988" t="s">
        <v>74</v>
      </c>
      <c r="C54" s="989" t="s">
        <v>75</v>
      </c>
      <c r="D54" s="990"/>
      <c r="E54" s="990"/>
      <c r="F54" s="991" t="s">
        <v>26</v>
      </c>
      <c r="G54" s="992"/>
      <c r="H54" s="992"/>
      <c r="I54" s="992">
        <f>'01 01 Pol'!G101</f>
        <v>0</v>
      </c>
      <c r="J54" s="993" t="str">
        <f>IF(I78=0,"",I54/I78*100)</f>
        <v/>
      </c>
    </row>
    <row r="55" spans="1:10" ht="36.75" customHeight="1" x14ac:dyDescent="0.2">
      <c r="A55" s="987"/>
      <c r="B55" s="988" t="s">
        <v>76</v>
      </c>
      <c r="C55" s="989" t="s">
        <v>77</v>
      </c>
      <c r="D55" s="990"/>
      <c r="E55" s="990"/>
      <c r="F55" s="991" t="s">
        <v>26</v>
      </c>
      <c r="G55" s="992"/>
      <c r="H55" s="992"/>
      <c r="I55" s="992">
        <f>'01 01 Pol'!G158</f>
        <v>0</v>
      </c>
      <c r="J55" s="993" t="str">
        <f>IF(I78=0,"",I55/I78*100)</f>
        <v/>
      </c>
    </row>
    <row r="56" spans="1:10" ht="36.75" customHeight="1" x14ac:dyDescent="0.2">
      <c r="A56" s="987"/>
      <c r="B56" s="988" t="s">
        <v>78</v>
      </c>
      <c r="C56" s="989" t="s">
        <v>79</v>
      </c>
      <c r="D56" s="990"/>
      <c r="E56" s="990"/>
      <c r="F56" s="991" t="s">
        <v>26</v>
      </c>
      <c r="G56" s="992"/>
      <c r="H56" s="992"/>
      <c r="I56" s="992">
        <f>'01 01 Pol'!G164</f>
        <v>0</v>
      </c>
      <c r="J56" s="993" t="str">
        <f>IF(I78=0,"",I56/I78*100)</f>
        <v/>
      </c>
    </row>
    <row r="57" spans="1:10" ht="36.75" customHeight="1" x14ac:dyDescent="0.2">
      <c r="A57" s="987"/>
      <c r="B57" s="988" t="s">
        <v>80</v>
      </c>
      <c r="C57" s="989" t="s">
        <v>81</v>
      </c>
      <c r="D57" s="990"/>
      <c r="E57" s="990"/>
      <c r="F57" s="991" t="s">
        <v>26</v>
      </c>
      <c r="G57" s="992"/>
      <c r="H57" s="992"/>
      <c r="I57" s="992">
        <f>'01 01 Pol'!G169</f>
        <v>0</v>
      </c>
      <c r="J57" s="993" t="str">
        <f>IF(I78=0,"",I57/I78*100)</f>
        <v/>
      </c>
    </row>
    <row r="58" spans="1:10" ht="36.75" customHeight="1" x14ac:dyDescent="0.2">
      <c r="A58" s="987"/>
      <c r="B58" s="988" t="s">
        <v>82</v>
      </c>
      <c r="C58" s="989" t="s">
        <v>83</v>
      </c>
      <c r="D58" s="990"/>
      <c r="E58" s="990"/>
      <c r="F58" s="991" t="s">
        <v>26</v>
      </c>
      <c r="G58" s="992"/>
      <c r="H58" s="992"/>
      <c r="I58" s="992">
        <f>'01 01 Pol'!G223</f>
        <v>0</v>
      </c>
      <c r="J58" s="993" t="str">
        <f>IF(I78=0,"",I58/I78*100)</f>
        <v/>
      </c>
    </row>
    <row r="59" spans="1:10" ht="36.75" customHeight="1" x14ac:dyDescent="0.2">
      <c r="A59" s="987"/>
      <c r="B59" s="988" t="s">
        <v>84</v>
      </c>
      <c r="C59" s="989" t="s">
        <v>85</v>
      </c>
      <c r="D59" s="990"/>
      <c r="E59" s="990"/>
      <c r="F59" s="991" t="s">
        <v>27</v>
      </c>
      <c r="G59" s="992"/>
      <c r="H59" s="992"/>
      <c r="I59" s="992">
        <f>'01 01 Pol'!G225</f>
        <v>0</v>
      </c>
      <c r="J59" s="993" t="str">
        <f>IF(I78=0,"",I59/I78*100)</f>
        <v/>
      </c>
    </row>
    <row r="60" spans="1:10" ht="36.75" customHeight="1" x14ac:dyDescent="0.2">
      <c r="A60" s="987"/>
      <c r="B60" s="988" t="s">
        <v>86</v>
      </c>
      <c r="C60" s="989" t="s">
        <v>87</v>
      </c>
      <c r="D60" s="990"/>
      <c r="E60" s="990"/>
      <c r="F60" s="991" t="s">
        <v>27</v>
      </c>
      <c r="G60" s="992"/>
      <c r="H60" s="992"/>
      <c r="I60" s="992">
        <f>'01 01 Pol'!G276</f>
        <v>0</v>
      </c>
      <c r="J60" s="993" t="str">
        <f>IF(I78=0,"",I60/I78*100)</f>
        <v/>
      </c>
    </row>
    <row r="61" spans="1:10" ht="36.75" customHeight="1" x14ac:dyDescent="0.2">
      <c r="A61" s="987"/>
      <c r="B61" s="988" t="s">
        <v>88</v>
      </c>
      <c r="C61" s="989" t="s">
        <v>89</v>
      </c>
      <c r="D61" s="990"/>
      <c r="E61" s="990"/>
      <c r="F61" s="991" t="s">
        <v>27</v>
      </c>
      <c r="G61" s="992"/>
      <c r="H61" s="992"/>
      <c r="I61" s="992">
        <f>'01 01 Pol'!G286</f>
        <v>0</v>
      </c>
      <c r="J61" s="993" t="str">
        <f>IF(I78=0,"",I61/I78*100)</f>
        <v/>
      </c>
    </row>
    <row r="62" spans="1:10" ht="36.75" customHeight="1" x14ac:dyDescent="0.2">
      <c r="A62" s="987"/>
      <c r="B62" s="988" t="s">
        <v>90</v>
      </c>
      <c r="C62" s="989" t="s">
        <v>91</v>
      </c>
      <c r="D62" s="990"/>
      <c r="E62" s="990"/>
      <c r="F62" s="991" t="s">
        <v>27</v>
      </c>
      <c r="G62" s="992"/>
      <c r="H62" s="992"/>
      <c r="I62" s="992">
        <f>'01 01 Pol'!G289</f>
        <v>0</v>
      </c>
      <c r="J62" s="993" t="str">
        <f>IF(I78=0,"",I62/I78*100)</f>
        <v/>
      </c>
    </row>
    <row r="63" spans="1:10" ht="36.75" customHeight="1" x14ac:dyDescent="0.2">
      <c r="A63" s="987"/>
      <c r="B63" s="988" t="s">
        <v>92</v>
      </c>
      <c r="C63" s="989" t="s">
        <v>93</v>
      </c>
      <c r="D63" s="990"/>
      <c r="E63" s="990"/>
      <c r="F63" s="991" t="s">
        <v>27</v>
      </c>
      <c r="G63" s="992"/>
      <c r="H63" s="992"/>
      <c r="I63" s="992">
        <f>'01 01 Pol'!G321</f>
        <v>0</v>
      </c>
      <c r="J63" s="993" t="str">
        <f>IF(I78=0,"",I63/I78*100)</f>
        <v/>
      </c>
    </row>
    <row r="64" spans="1:10" ht="36.75" customHeight="1" x14ac:dyDescent="0.2">
      <c r="A64" s="987"/>
      <c r="B64" s="988" t="s">
        <v>94</v>
      </c>
      <c r="C64" s="989" t="s">
        <v>95</v>
      </c>
      <c r="D64" s="990"/>
      <c r="E64" s="990"/>
      <c r="F64" s="991" t="s">
        <v>27</v>
      </c>
      <c r="G64" s="992"/>
      <c r="H64" s="992"/>
      <c r="I64" s="992">
        <f>'01 01 Pol'!G329</f>
        <v>0</v>
      </c>
      <c r="J64" s="993" t="str">
        <f>IF(I78=0,"",I64/I78*100)</f>
        <v/>
      </c>
    </row>
    <row r="65" spans="1:10" ht="36.75" customHeight="1" x14ac:dyDescent="0.2">
      <c r="A65" s="987"/>
      <c r="B65" s="988" t="s">
        <v>96</v>
      </c>
      <c r="C65" s="989" t="s">
        <v>97</v>
      </c>
      <c r="D65" s="990"/>
      <c r="E65" s="990"/>
      <c r="F65" s="991" t="s">
        <v>27</v>
      </c>
      <c r="G65" s="992"/>
      <c r="H65" s="992"/>
      <c r="I65" s="992">
        <f>'01 01 Pol'!G348</f>
        <v>0</v>
      </c>
      <c r="J65" s="993" t="str">
        <f>IF(I78=0,"",I65/I78*100)</f>
        <v/>
      </c>
    </row>
    <row r="66" spans="1:10" ht="36.75" customHeight="1" x14ac:dyDescent="0.2">
      <c r="A66" s="987"/>
      <c r="B66" s="988" t="s">
        <v>98</v>
      </c>
      <c r="C66" s="989" t="s">
        <v>99</v>
      </c>
      <c r="D66" s="990"/>
      <c r="E66" s="990"/>
      <c r="F66" s="991" t="s">
        <v>27</v>
      </c>
      <c r="G66" s="992"/>
      <c r="H66" s="992"/>
      <c r="I66" s="992">
        <f>'01 01 Pol'!G436</f>
        <v>0</v>
      </c>
      <c r="J66" s="993" t="str">
        <f>IF(I78=0,"",I66/I78*100)</f>
        <v/>
      </c>
    </row>
    <row r="67" spans="1:10" ht="36.75" customHeight="1" x14ac:dyDescent="0.2">
      <c r="A67" s="987"/>
      <c r="B67" s="988" t="s">
        <v>100</v>
      </c>
      <c r="C67" s="989" t="s">
        <v>101</v>
      </c>
      <c r="D67" s="990"/>
      <c r="E67" s="990"/>
      <c r="F67" s="991" t="s">
        <v>27</v>
      </c>
      <c r="G67" s="992"/>
      <c r="H67" s="992"/>
      <c r="I67" s="992">
        <f>'01 01 Pol'!G459</f>
        <v>0</v>
      </c>
      <c r="J67" s="993" t="str">
        <f>IF(I78=0,"",I67/I78*100)</f>
        <v/>
      </c>
    </row>
    <row r="68" spans="1:10" ht="36.75" customHeight="1" x14ac:dyDescent="0.2">
      <c r="A68" s="987"/>
      <c r="B68" s="988" t="s">
        <v>102</v>
      </c>
      <c r="C68" s="989" t="s">
        <v>103</v>
      </c>
      <c r="D68" s="990"/>
      <c r="E68" s="990"/>
      <c r="F68" s="991" t="s">
        <v>27</v>
      </c>
      <c r="G68" s="992"/>
      <c r="H68" s="992"/>
      <c r="I68" s="992">
        <f>'01 01 Pol'!G537</f>
        <v>0</v>
      </c>
      <c r="J68" s="993" t="str">
        <f>IF(I78=0,"",I68/I78*100)</f>
        <v/>
      </c>
    </row>
    <row r="69" spans="1:10" ht="36.75" customHeight="1" x14ac:dyDescent="0.2">
      <c r="A69" s="987"/>
      <c r="B69" s="988" t="s">
        <v>104</v>
      </c>
      <c r="C69" s="989" t="s">
        <v>105</v>
      </c>
      <c r="D69" s="990"/>
      <c r="E69" s="990"/>
      <c r="F69" s="991" t="s">
        <v>27</v>
      </c>
      <c r="G69" s="992"/>
      <c r="H69" s="992"/>
      <c r="I69" s="992">
        <f>'01 01 Pol'!G561</f>
        <v>0</v>
      </c>
      <c r="J69" s="993" t="str">
        <f>IF(I78=0,"",I69/I78*100)</f>
        <v/>
      </c>
    </row>
    <row r="70" spans="1:10" ht="36.75" customHeight="1" x14ac:dyDescent="0.2">
      <c r="A70" s="987"/>
      <c r="B70" s="988" t="s">
        <v>106</v>
      </c>
      <c r="C70" s="989" t="s">
        <v>107</v>
      </c>
      <c r="D70" s="990"/>
      <c r="E70" s="990"/>
      <c r="F70" s="991" t="s">
        <v>27</v>
      </c>
      <c r="G70" s="992"/>
      <c r="H70" s="992"/>
      <c r="I70" s="992">
        <f>'01 01 Pol'!G586</f>
        <v>0</v>
      </c>
      <c r="J70" s="993" t="str">
        <f>IF(I78=0,"",I70/I78*100)</f>
        <v/>
      </c>
    </row>
    <row r="71" spans="1:10" ht="36.75" customHeight="1" x14ac:dyDescent="0.2">
      <c r="A71" s="987"/>
      <c r="B71" s="988" t="s">
        <v>108</v>
      </c>
      <c r="C71" s="989" t="s">
        <v>109</v>
      </c>
      <c r="D71" s="990"/>
      <c r="E71" s="990"/>
      <c r="F71" s="991" t="s">
        <v>27</v>
      </c>
      <c r="G71" s="992"/>
      <c r="H71" s="992"/>
      <c r="I71" s="992">
        <f>'01 01 Pol'!G588</f>
        <v>0</v>
      </c>
      <c r="J71" s="993" t="str">
        <f>IF(I78=0,"",I71/I78*100)</f>
        <v/>
      </c>
    </row>
    <row r="72" spans="1:10" ht="36.75" customHeight="1" x14ac:dyDescent="0.2">
      <c r="A72" s="987"/>
      <c r="B72" s="988" t="s">
        <v>110</v>
      </c>
      <c r="C72" s="989" t="s">
        <v>111</v>
      </c>
      <c r="D72" s="990"/>
      <c r="E72" s="990"/>
      <c r="F72" s="991" t="s">
        <v>27</v>
      </c>
      <c r="G72" s="992"/>
      <c r="H72" s="992"/>
      <c r="I72" s="992">
        <f>'01 01 Pol'!G599</f>
        <v>0</v>
      </c>
      <c r="J72" s="993" t="str">
        <f>IF(I78=0,"",I72/I78*100)</f>
        <v/>
      </c>
    </row>
    <row r="73" spans="1:10" ht="36.75" customHeight="1" x14ac:dyDescent="0.2">
      <c r="A73" s="987"/>
      <c r="B73" s="988" t="s">
        <v>112</v>
      </c>
      <c r="C73" s="989" t="s">
        <v>113</v>
      </c>
      <c r="D73" s="990"/>
      <c r="E73" s="990"/>
      <c r="F73" s="991" t="s">
        <v>28</v>
      </c>
      <c r="G73" s="992"/>
      <c r="H73" s="992"/>
      <c r="I73" s="992">
        <f>'01 01 Pol'!G602</f>
        <v>0</v>
      </c>
      <c r="J73" s="993" t="str">
        <f>IF(I78=0,"",I73/I78*100)</f>
        <v/>
      </c>
    </row>
    <row r="74" spans="1:10" ht="36.75" customHeight="1" x14ac:dyDescent="0.2">
      <c r="A74" s="987"/>
      <c r="B74" s="988" t="s">
        <v>114</v>
      </c>
      <c r="C74" s="989" t="s">
        <v>115</v>
      </c>
      <c r="D74" s="990"/>
      <c r="E74" s="990"/>
      <c r="F74" s="991" t="s">
        <v>28</v>
      </c>
      <c r="G74" s="992"/>
      <c r="H74" s="992"/>
      <c r="I74" s="992">
        <f>'01 01 Pol'!G605</f>
        <v>0</v>
      </c>
      <c r="J74" s="993" t="str">
        <f>IF(I78=0,"",I74/I78*100)</f>
        <v/>
      </c>
    </row>
    <row r="75" spans="1:10" ht="36.75" customHeight="1" x14ac:dyDescent="0.2">
      <c r="A75" s="987"/>
      <c r="B75" s="988" t="s">
        <v>116</v>
      </c>
      <c r="C75" s="989" t="s">
        <v>117</v>
      </c>
      <c r="D75" s="990"/>
      <c r="E75" s="990"/>
      <c r="F75" s="991" t="s">
        <v>28</v>
      </c>
      <c r="G75" s="992"/>
      <c r="H75" s="992"/>
      <c r="I75" s="992">
        <f>'01 01 Pol'!G608</f>
        <v>0</v>
      </c>
      <c r="J75" s="993" t="str">
        <f>IF(I78=0,"",I75/I78*100)</f>
        <v/>
      </c>
    </row>
    <row r="76" spans="1:10" ht="36.75" customHeight="1" x14ac:dyDescent="0.2">
      <c r="A76" s="987"/>
      <c r="B76" s="988" t="s">
        <v>118</v>
      </c>
      <c r="C76" s="989" t="s">
        <v>119</v>
      </c>
      <c r="D76" s="990"/>
      <c r="E76" s="990"/>
      <c r="F76" s="991" t="s">
        <v>120</v>
      </c>
      <c r="G76" s="992"/>
      <c r="H76" s="992"/>
      <c r="I76" s="992">
        <f>'01 01 Pol'!G611</f>
        <v>0</v>
      </c>
      <c r="J76" s="993" t="str">
        <f>IF(I78=0,"",I76/I78*100)</f>
        <v/>
      </c>
    </row>
    <row r="77" spans="1:10" ht="36.75" customHeight="1" x14ac:dyDescent="0.2">
      <c r="A77" s="987"/>
      <c r="B77" s="988" t="s">
        <v>121</v>
      </c>
      <c r="C77" s="989" t="s">
        <v>29</v>
      </c>
      <c r="D77" s="990"/>
      <c r="E77" s="990"/>
      <c r="F77" s="991" t="s">
        <v>121</v>
      </c>
      <c r="G77" s="992"/>
      <c r="H77" s="992"/>
      <c r="I77" s="992">
        <f>'01 01 Pol'!G649</f>
        <v>0</v>
      </c>
      <c r="J77" s="993" t="str">
        <f>IF(I78=0,"",I77/I78*100)</f>
        <v/>
      </c>
    </row>
    <row r="78" spans="1:10" ht="25.5" customHeight="1" x14ac:dyDescent="0.2">
      <c r="A78" s="994"/>
      <c r="B78" s="995" t="s">
        <v>1</v>
      </c>
      <c r="C78" s="996"/>
      <c r="D78" s="997"/>
      <c r="E78" s="997"/>
      <c r="F78" s="998"/>
      <c r="G78" s="999"/>
      <c r="H78" s="999"/>
      <c r="I78" s="999">
        <f>SUM(I49:I77)</f>
        <v>0</v>
      </c>
      <c r="J78" s="1000">
        <f>SUM(J49:J77)</f>
        <v>0</v>
      </c>
    </row>
    <row r="79" spans="1:10" x14ac:dyDescent="0.2">
      <c r="F79" s="1001"/>
      <c r="G79" s="1001"/>
      <c r="H79" s="1001"/>
      <c r="I79" s="1001"/>
      <c r="J79" s="1002"/>
    </row>
    <row r="80" spans="1:10" x14ac:dyDescent="0.2">
      <c r="F80" s="1001"/>
      <c r="G80" s="1001"/>
      <c r="H80" s="1001"/>
      <c r="I80" s="1001"/>
      <c r="J80" s="1002"/>
    </row>
    <row r="81" spans="6:10" x14ac:dyDescent="0.2">
      <c r="F81" s="1001"/>
      <c r="G81" s="1001"/>
      <c r="H81" s="1001"/>
      <c r="I81" s="1001"/>
      <c r="J81" s="1002"/>
    </row>
  </sheetData>
  <sheetProtection algorithmName="SHA-512" hashValue="qbm7Dv9DdgoNXbNugHnfF8CKk77isaPKpYlA+QsPNQWAv2Ji9mMjiOs11APa3SEKh1ovtYHwKldnNKVP+nswNg==" saltValue="r6M7MOnf1OxMeG3/HnF0j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07" t="s">
        <v>7</v>
      </c>
      <c r="B1" s="207"/>
      <c r="C1" s="208"/>
      <c r="D1" s="207"/>
      <c r="E1" s="207"/>
      <c r="F1" s="207"/>
      <c r="G1" s="207"/>
    </row>
    <row r="2" spans="1:7" ht="24.95" customHeight="1" x14ac:dyDescent="0.2">
      <c r="A2" s="7" t="s">
        <v>8</v>
      </c>
      <c r="B2" s="6"/>
      <c r="C2" s="209"/>
      <c r="D2" s="209"/>
      <c r="E2" s="209"/>
      <c r="F2" s="209"/>
      <c r="G2" s="210"/>
    </row>
    <row r="3" spans="1:7" ht="24.95" customHeight="1" x14ac:dyDescent="0.2">
      <c r="A3" s="7" t="s">
        <v>9</v>
      </c>
      <c r="B3" s="6"/>
      <c r="C3" s="209"/>
      <c r="D3" s="209"/>
      <c r="E3" s="209"/>
      <c r="F3" s="209"/>
      <c r="G3" s="210"/>
    </row>
    <row r="4" spans="1:7" ht="24.95" customHeight="1" x14ac:dyDescent="0.2">
      <c r="A4" s="7" t="s">
        <v>10</v>
      </c>
      <c r="B4" s="6"/>
      <c r="C4" s="209"/>
      <c r="D4" s="209"/>
      <c r="E4" s="209"/>
      <c r="F4" s="209"/>
      <c r="G4" s="210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E3AF-1113-4D19-A462-5EAE2DBB0DBE}">
  <sheetPr>
    <outlinePr summaryBelow="0"/>
  </sheetPr>
  <dimension ref="A1:BH5000"/>
  <sheetViews>
    <sheetView workbookViewId="0">
      <pane ySplit="7" topLeftCell="A220" activePane="bottomLeft" state="frozen"/>
      <selection pane="bottomLeft" activeCell="E275" activeCellId="15" sqref="F9:F651 E610 E607 E604 E601 E585 E560 E536 E458 E435 E347 E328 E320 E288 E285 E275"/>
    </sheetView>
  </sheetViews>
  <sheetFormatPr defaultRowHeight="12.75" outlineLevelRow="1" x14ac:dyDescent="0.2"/>
  <cols>
    <col min="1" max="1" width="3.42578125" style="750" customWidth="1"/>
    <col min="2" max="2" width="12.5703125" style="756" customWidth="1"/>
    <col min="3" max="3" width="38.28515625" style="756" customWidth="1"/>
    <col min="4" max="4" width="4.85546875" style="750" customWidth="1"/>
    <col min="5" max="5" width="10.5703125" style="750" customWidth="1"/>
    <col min="6" max="6" width="9.85546875" style="750" customWidth="1"/>
    <col min="7" max="7" width="12.7109375" style="750" customWidth="1"/>
    <col min="8" max="24" width="0" style="750" hidden="1" customWidth="1"/>
    <col min="25" max="28" width="9.140625" style="750"/>
    <col min="29" max="29" width="0" style="750" hidden="1" customWidth="1"/>
    <col min="30" max="30" width="9.140625" style="750"/>
    <col min="31" max="41" width="0" style="750" hidden="1" customWidth="1"/>
    <col min="42" max="16384" width="9.140625" style="750"/>
  </cols>
  <sheetData>
    <row r="1" spans="1:60" ht="15.75" customHeight="1" x14ac:dyDescent="0.25">
      <c r="A1" s="749" t="s">
        <v>7</v>
      </c>
      <c r="B1" s="749"/>
      <c r="C1" s="749"/>
      <c r="D1" s="749"/>
      <c r="E1" s="749"/>
      <c r="F1" s="749"/>
      <c r="G1" s="749"/>
      <c r="AG1" s="750" t="s">
        <v>123</v>
      </c>
    </row>
    <row r="2" spans="1:60" ht="24.95" customHeight="1" x14ac:dyDescent="0.2">
      <c r="A2" s="751" t="s">
        <v>8</v>
      </c>
      <c r="B2" s="752" t="s">
        <v>45</v>
      </c>
      <c r="C2" s="753" t="s">
        <v>42</v>
      </c>
      <c r="D2" s="754"/>
      <c r="E2" s="754"/>
      <c r="F2" s="754"/>
      <c r="G2" s="755"/>
      <c r="AG2" s="750" t="s">
        <v>124</v>
      </c>
    </row>
    <row r="3" spans="1:60" ht="24.95" customHeight="1" x14ac:dyDescent="0.2">
      <c r="A3" s="751" t="s">
        <v>9</v>
      </c>
      <c r="B3" s="752" t="s">
        <v>41</v>
      </c>
      <c r="C3" s="753" t="s">
        <v>42</v>
      </c>
      <c r="D3" s="754"/>
      <c r="E3" s="754"/>
      <c r="F3" s="754"/>
      <c r="G3" s="755"/>
      <c r="AC3" s="756" t="s">
        <v>124</v>
      </c>
      <c r="AG3" s="750" t="s">
        <v>125</v>
      </c>
    </row>
    <row r="4" spans="1:60" ht="24.95" customHeight="1" x14ac:dyDescent="0.2">
      <c r="A4" s="757" t="s">
        <v>10</v>
      </c>
      <c r="B4" s="758" t="s">
        <v>41</v>
      </c>
      <c r="C4" s="759" t="s">
        <v>42</v>
      </c>
      <c r="D4" s="760"/>
      <c r="E4" s="760"/>
      <c r="F4" s="760"/>
      <c r="G4" s="761"/>
      <c r="AG4" s="750" t="s">
        <v>126</v>
      </c>
    </row>
    <row r="5" spans="1:60" x14ac:dyDescent="0.2">
      <c r="D5" s="762"/>
    </row>
    <row r="6" spans="1:60" ht="38.25" x14ac:dyDescent="0.2">
      <c r="A6" s="763" t="s">
        <v>127</v>
      </c>
      <c r="B6" s="764" t="s">
        <v>128</v>
      </c>
      <c r="C6" s="764" t="s">
        <v>129</v>
      </c>
      <c r="D6" s="765" t="s">
        <v>130</v>
      </c>
      <c r="E6" s="763" t="s">
        <v>131</v>
      </c>
      <c r="F6" s="766" t="s">
        <v>132</v>
      </c>
      <c r="G6" s="763" t="s">
        <v>31</v>
      </c>
      <c r="H6" s="767" t="s">
        <v>32</v>
      </c>
      <c r="I6" s="767" t="s">
        <v>133</v>
      </c>
      <c r="J6" s="767" t="s">
        <v>33</v>
      </c>
      <c r="K6" s="767" t="s">
        <v>134</v>
      </c>
      <c r="L6" s="767" t="s">
        <v>135</v>
      </c>
      <c r="M6" s="767" t="s">
        <v>136</v>
      </c>
      <c r="N6" s="767" t="s">
        <v>137</v>
      </c>
      <c r="O6" s="767" t="s">
        <v>138</v>
      </c>
      <c r="P6" s="767" t="s">
        <v>139</v>
      </c>
      <c r="Q6" s="767" t="s">
        <v>140</v>
      </c>
      <c r="R6" s="767" t="s">
        <v>141</v>
      </c>
      <c r="S6" s="767" t="s">
        <v>142</v>
      </c>
      <c r="T6" s="767" t="s">
        <v>143</v>
      </c>
      <c r="U6" s="767" t="s">
        <v>144</v>
      </c>
      <c r="V6" s="767" t="s">
        <v>145</v>
      </c>
      <c r="W6" s="767" t="s">
        <v>146</v>
      </c>
      <c r="X6" s="767" t="s">
        <v>147</v>
      </c>
    </row>
    <row r="7" spans="1:60" hidden="1" x14ac:dyDescent="0.2">
      <c r="A7" s="768"/>
      <c r="B7" s="769"/>
      <c r="C7" s="769"/>
      <c r="D7" s="770"/>
      <c r="E7" s="771"/>
      <c r="F7" s="772"/>
      <c r="G7" s="772"/>
      <c r="H7" s="772"/>
      <c r="I7" s="772"/>
      <c r="J7" s="772"/>
      <c r="K7" s="772"/>
      <c r="L7" s="772"/>
      <c r="M7" s="772"/>
      <c r="N7" s="771"/>
      <c r="O7" s="771"/>
      <c r="P7" s="771"/>
      <c r="Q7" s="771"/>
      <c r="R7" s="772"/>
      <c r="S7" s="772"/>
      <c r="T7" s="772"/>
      <c r="U7" s="772"/>
      <c r="V7" s="772"/>
      <c r="W7" s="772"/>
      <c r="X7" s="772"/>
    </row>
    <row r="8" spans="1:60" x14ac:dyDescent="0.2">
      <c r="A8" s="773" t="s">
        <v>148</v>
      </c>
      <c r="B8" s="774" t="s">
        <v>64</v>
      </c>
      <c r="C8" s="775" t="s">
        <v>65</v>
      </c>
      <c r="D8" s="776"/>
      <c r="E8" s="777"/>
      <c r="F8" s="778"/>
      <c r="G8" s="779">
        <f>SUMIF(AG9:AG17,"&lt;&gt;NOR",G9:G17)</f>
        <v>0</v>
      </c>
      <c r="H8" s="780"/>
      <c r="I8" s="780">
        <f>SUM(I9:I17)</f>
        <v>13465.24</v>
      </c>
      <c r="J8" s="780"/>
      <c r="K8" s="780">
        <f>SUM(K9:K17)</f>
        <v>6131.4800000000005</v>
      </c>
      <c r="L8" s="780"/>
      <c r="M8" s="780">
        <f>SUM(M9:M17)</f>
        <v>0</v>
      </c>
      <c r="N8" s="781"/>
      <c r="O8" s="781">
        <f>SUM(O9:O17)</f>
        <v>5.74</v>
      </c>
      <c r="P8" s="781"/>
      <c r="Q8" s="781">
        <f>SUM(Q9:Q17)</f>
        <v>0</v>
      </c>
      <c r="R8" s="780"/>
      <c r="S8" s="780"/>
      <c r="T8" s="780"/>
      <c r="U8" s="780"/>
      <c r="V8" s="780">
        <f>SUM(V9:V17)</f>
        <v>12.110000000000001</v>
      </c>
      <c r="W8" s="780"/>
      <c r="X8" s="780"/>
      <c r="AG8" s="750" t="s">
        <v>149</v>
      </c>
    </row>
    <row r="9" spans="1:60" outlineLevel="1" x14ac:dyDescent="0.2">
      <c r="A9" s="782">
        <v>1</v>
      </c>
      <c r="B9" s="783" t="s">
        <v>150</v>
      </c>
      <c r="C9" s="784" t="s">
        <v>151</v>
      </c>
      <c r="D9" s="785" t="s">
        <v>152</v>
      </c>
      <c r="E9" s="786">
        <v>1</v>
      </c>
      <c r="F9" s="11"/>
      <c r="G9" s="787">
        <f>ROUND(E9*F9,2)</f>
        <v>0</v>
      </c>
      <c r="H9" s="788">
        <v>135.4</v>
      </c>
      <c r="I9" s="789">
        <f>ROUND(E9*H9,2)</f>
        <v>135.4</v>
      </c>
      <c r="J9" s="788">
        <v>110.1</v>
      </c>
      <c r="K9" s="789">
        <f>ROUND(E9*J9,2)</f>
        <v>110.1</v>
      </c>
      <c r="L9" s="789">
        <v>21</v>
      </c>
      <c r="M9" s="789">
        <f>G9*(1+L9/100)</f>
        <v>0</v>
      </c>
      <c r="N9" s="790">
        <v>5.1499999999999997E-2</v>
      </c>
      <c r="O9" s="790">
        <f>ROUND(E9*N9,2)</f>
        <v>0.05</v>
      </c>
      <c r="P9" s="790">
        <v>0</v>
      </c>
      <c r="Q9" s="790">
        <f>ROUND(E9*P9,2)</f>
        <v>0</v>
      </c>
      <c r="R9" s="789"/>
      <c r="S9" s="789" t="s">
        <v>153</v>
      </c>
      <c r="T9" s="789" t="s">
        <v>153</v>
      </c>
      <c r="U9" s="789">
        <v>0.23100000000000001</v>
      </c>
      <c r="V9" s="789">
        <f>ROUND(E9*U9,2)</f>
        <v>0.23</v>
      </c>
      <c r="W9" s="789"/>
      <c r="X9" s="789" t="s">
        <v>154</v>
      </c>
      <c r="Y9" s="791"/>
      <c r="Z9" s="791"/>
      <c r="AA9" s="791"/>
      <c r="AB9" s="791"/>
      <c r="AC9" s="791"/>
      <c r="AD9" s="791"/>
      <c r="AE9" s="791"/>
      <c r="AF9" s="791"/>
      <c r="AG9" s="791" t="s">
        <v>155</v>
      </c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1"/>
      <c r="AX9" s="791"/>
      <c r="AY9" s="791"/>
      <c r="AZ9" s="791"/>
      <c r="BA9" s="791"/>
      <c r="BB9" s="791"/>
      <c r="BC9" s="791"/>
      <c r="BD9" s="791"/>
      <c r="BE9" s="791"/>
      <c r="BF9" s="791"/>
      <c r="BG9" s="791"/>
      <c r="BH9" s="791"/>
    </row>
    <row r="10" spans="1:60" outlineLevel="1" x14ac:dyDescent="0.2">
      <c r="A10" s="792"/>
      <c r="B10" s="793"/>
      <c r="C10" s="794" t="s">
        <v>156</v>
      </c>
      <c r="D10" s="795"/>
      <c r="E10" s="796"/>
      <c r="F10" s="825"/>
      <c r="G10" s="789"/>
      <c r="H10" s="789"/>
      <c r="I10" s="789"/>
      <c r="J10" s="789"/>
      <c r="K10" s="789"/>
      <c r="L10" s="789"/>
      <c r="M10" s="789"/>
      <c r="N10" s="790"/>
      <c r="O10" s="790"/>
      <c r="P10" s="790"/>
      <c r="Q10" s="790"/>
      <c r="R10" s="789"/>
      <c r="S10" s="789"/>
      <c r="T10" s="789"/>
      <c r="U10" s="789"/>
      <c r="V10" s="789"/>
      <c r="W10" s="789"/>
      <c r="X10" s="789"/>
      <c r="Y10" s="791"/>
      <c r="Z10" s="791"/>
      <c r="AA10" s="791"/>
      <c r="AB10" s="791"/>
      <c r="AC10" s="791"/>
      <c r="AD10" s="791"/>
      <c r="AE10" s="791"/>
      <c r="AF10" s="791"/>
      <c r="AG10" s="791" t="s">
        <v>157</v>
      </c>
      <c r="AH10" s="791">
        <v>0</v>
      </c>
      <c r="AI10" s="791"/>
      <c r="AJ10" s="791"/>
      <c r="AK10" s="791"/>
      <c r="AL10" s="791"/>
      <c r="AM10" s="791"/>
      <c r="AN10" s="791"/>
      <c r="AO10" s="791"/>
      <c r="AP10" s="791"/>
      <c r="AQ10" s="791"/>
      <c r="AR10" s="791"/>
      <c r="AS10" s="791"/>
      <c r="AT10" s="791"/>
      <c r="AU10" s="791"/>
      <c r="AV10" s="791"/>
      <c r="AW10" s="791"/>
      <c r="AX10" s="791"/>
      <c r="AY10" s="791"/>
      <c r="AZ10" s="791"/>
      <c r="BA10" s="791"/>
      <c r="BB10" s="791"/>
      <c r="BC10" s="791"/>
      <c r="BD10" s="791"/>
      <c r="BE10" s="791"/>
      <c r="BF10" s="791"/>
      <c r="BG10" s="791"/>
      <c r="BH10" s="791"/>
    </row>
    <row r="11" spans="1:60" outlineLevel="1" x14ac:dyDescent="0.2">
      <c r="A11" s="792"/>
      <c r="B11" s="793"/>
      <c r="C11" s="794" t="s">
        <v>158</v>
      </c>
      <c r="D11" s="795"/>
      <c r="E11" s="796">
        <v>1</v>
      </c>
      <c r="F11" s="825"/>
      <c r="G11" s="789"/>
      <c r="H11" s="789"/>
      <c r="I11" s="789"/>
      <c r="J11" s="789"/>
      <c r="K11" s="789"/>
      <c r="L11" s="789"/>
      <c r="M11" s="789"/>
      <c r="N11" s="790"/>
      <c r="O11" s="790"/>
      <c r="P11" s="790"/>
      <c r="Q11" s="790"/>
      <c r="R11" s="789"/>
      <c r="S11" s="789"/>
      <c r="T11" s="789"/>
      <c r="U11" s="789"/>
      <c r="V11" s="789"/>
      <c r="W11" s="789"/>
      <c r="X11" s="789"/>
      <c r="Y11" s="791"/>
      <c r="Z11" s="791"/>
      <c r="AA11" s="791"/>
      <c r="AB11" s="791"/>
      <c r="AC11" s="791"/>
      <c r="AD11" s="791"/>
      <c r="AE11" s="791"/>
      <c r="AF11" s="791"/>
      <c r="AG11" s="791" t="s">
        <v>157</v>
      </c>
      <c r="AH11" s="791">
        <v>0</v>
      </c>
      <c r="AI11" s="791"/>
      <c r="AJ11" s="791"/>
      <c r="AK11" s="791"/>
      <c r="AL11" s="791"/>
      <c r="AM11" s="791"/>
      <c r="AN11" s="791"/>
      <c r="AO11" s="791"/>
      <c r="AP11" s="791"/>
      <c r="AQ11" s="791"/>
      <c r="AR11" s="791"/>
      <c r="AS11" s="791"/>
      <c r="AT11" s="791"/>
      <c r="AU11" s="791"/>
      <c r="AV11" s="791"/>
      <c r="AW11" s="791"/>
      <c r="AX11" s="791"/>
      <c r="AY11" s="791"/>
      <c r="AZ11" s="791"/>
      <c r="BA11" s="791"/>
      <c r="BB11" s="791"/>
      <c r="BC11" s="791"/>
      <c r="BD11" s="791"/>
      <c r="BE11" s="791"/>
      <c r="BF11" s="791"/>
      <c r="BG11" s="791"/>
      <c r="BH11" s="791"/>
    </row>
    <row r="12" spans="1:60" outlineLevel="1" x14ac:dyDescent="0.2">
      <c r="A12" s="782">
        <v>2</v>
      </c>
      <c r="B12" s="783" t="s">
        <v>159</v>
      </c>
      <c r="C12" s="784" t="s">
        <v>160</v>
      </c>
      <c r="D12" s="785" t="s">
        <v>161</v>
      </c>
      <c r="E12" s="786">
        <v>3.0912500000000001</v>
      </c>
      <c r="F12" s="11"/>
      <c r="G12" s="787">
        <f>ROUND(E12*F12,2)</f>
        <v>0</v>
      </c>
      <c r="H12" s="788">
        <v>4312.12</v>
      </c>
      <c r="I12" s="789">
        <f>ROUND(E12*H12,2)</f>
        <v>13329.84</v>
      </c>
      <c r="J12" s="788">
        <v>1947.88</v>
      </c>
      <c r="K12" s="789">
        <f>ROUND(E12*J12,2)</f>
        <v>6021.38</v>
      </c>
      <c r="L12" s="789">
        <v>21</v>
      </c>
      <c r="M12" s="789">
        <f>G12*(1+L12/100)</f>
        <v>0</v>
      </c>
      <c r="N12" s="790">
        <v>1.84144</v>
      </c>
      <c r="O12" s="790">
        <f>ROUND(E12*N12,2)</f>
        <v>5.69</v>
      </c>
      <c r="P12" s="790">
        <v>0</v>
      </c>
      <c r="Q12" s="790">
        <f>ROUND(E12*P12,2)</f>
        <v>0</v>
      </c>
      <c r="R12" s="789"/>
      <c r="S12" s="789" t="s">
        <v>153</v>
      </c>
      <c r="T12" s="789" t="s">
        <v>153</v>
      </c>
      <c r="U12" s="789">
        <v>3.8420000000000001</v>
      </c>
      <c r="V12" s="789">
        <f>ROUND(E12*U12,2)</f>
        <v>11.88</v>
      </c>
      <c r="W12" s="789"/>
      <c r="X12" s="789" t="s">
        <v>154</v>
      </c>
      <c r="Y12" s="791"/>
      <c r="Z12" s="791"/>
      <c r="AA12" s="791"/>
      <c r="AB12" s="791"/>
      <c r="AC12" s="791"/>
      <c r="AD12" s="791"/>
      <c r="AE12" s="791"/>
      <c r="AF12" s="791"/>
      <c r="AG12" s="791" t="s">
        <v>155</v>
      </c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91"/>
      <c r="BB12" s="791"/>
      <c r="BC12" s="791"/>
      <c r="BD12" s="791"/>
      <c r="BE12" s="791"/>
      <c r="BF12" s="791"/>
      <c r="BG12" s="791"/>
      <c r="BH12" s="791"/>
    </row>
    <row r="13" spans="1:60" outlineLevel="1" x14ac:dyDescent="0.2">
      <c r="A13" s="792"/>
      <c r="B13" s="793"/>
      <c r="C13" s="794" t="s">
        <v>162</v>
      </c>
      <c r="D13" s="795"/>
      <c r="E13" s="796"/>
      <c r="F13" s="825"/>
      <c r="G13" s="789"/>
      <c r="H13" s="789"/>
      <c r="I13" s="789"/>
      <c r="J13" s="789"/>
      <c r="K13" s="789"/>
      <c r="L13" s="789"/>
      <c r="M13" s="789"/>
      <c r="N13" s="790"/>
      <c r="O13" s="790"/>
      <c r="P13" s="790"/>
      <c r="Q13" s="790"/>
      <c r="R13" s="789"/>
      <c r="S13" s="789"/>
      <c r="T13" s="789"/>
      <c r="U13" s="789"/>
      <c r="V13" s="789"/>
      <c r="W13" s="789"/>
      <c r="X13" s="789"/>
      <c r="Y13" s="791"/>
      <c r="Z13" s="791"/>
      <c r="AA13" s="791"/>
      <c r="AB13" s="791"/>
      <c r="AC13" s="791"/>
      <c r="AD13" s="791"/>
      <c r="AE13" s="791"/>
      <c r="AF13" s="791"/>
      <c r="AG13" s="791" t="s">
        <v>157</v>
      </c>
      <c r="AH13" s="791">
        <v>0</v>
      </c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791"/>
      <c r="BB13" s="791"/>
      <c r="BC13" s="791"/>
      <c r="BD13" s="791"/>
      <c r="BE13" s="791"/>
      <c r="BF13" s="791"/>
      <c r="BG13" s="791"/>
      <c r="BH13" s="791"/>
    </row>
    <row r="14" spans="1:60" outlineLevel="1" x14ac:dyDescent="0.2">
      <c r="A14" s="792"/>
      <c r="B14" s="793"/>
      <c r="C14" s="794" t="s">
        <v>163</v>
      </c>
      <c r="D14" s="795"/>
      <c r="E14" s="796">
        <v>0.57499999999999996</v>
      </c>
      <c r="F14" s="825"/>
      <c r="G14" s="789"/>
      <c r="H14" s="789"/>
      <c r="I14" s="789"/>
      <c r="J14" s="789"/>
      <c r="K14" s="789"/>
      <c r="L14" s="789"/>
      <c r="M14" s="789"/>
      <c r="N14" s="790"/>
      <c r="O14" s="790"/>
      <c r="P14" s="790"/>
      <c r="Q14" s="790"/>
      <c r="R14" s="789"/>
      <c r="S14" s="789"/>
      <c r="T14" s="789"/>
      <c r="U14" s="789"/>
      <c r="V14" s="789"/>
      <c r="W14" s="789"/>
      <c r="X14" s="789"/>
      <c r="Y14" s="791"/>
      <c r="Z14" s="791"/>
      <c r="AA14" s="791"/>
      <c r="AB14" s="791"/>
      <c r="AC14" s="791"/>
      <c r="AD14" s="791"/>
      <c r="AE14" s="791"/>
      <c r="AF14" s="791"/>
      <c r="AG14" s="791" t="s">
        <v>157</v>
      </c>
      <c r="AH14" s="791">
        <v>0</v>
      </c>
      <c r="AI14" s="791"/>
      <c r="AJ14" s="791"/>
      <c r="AK14" s="791"/>
      <c r="AL14" s="791"/>
      <c r="AM14" s="791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1"/>
      <c r="BA14" s="791"/>
      <c r="BB14" s="791"/>
      <c r="BC14" s="791"/>
      <c r="BD14" s="791"/>
      <c r="BE14" s="791"/>
      <c r="BF14" s="791"/>
      <c r="BG14" s="791"/>
      <c r="BH14" s="791"/>
    </row>
    <row r="15" spans="1:60" outlineLevel="1" x14ac:dyDescent="0.2">
      <c r="A15" s="792"/>
      <c r="B15" s="793"/>
      <c r="C15" s="794" t="s">
        <v>164</v>
      </c>
      <c r="D15" s="795"/>
      <c r="E15" s="796">
        <v>0.31624999999999998</v>
      </c>
      <c r="F15" s="825"/>
      <c r="G15" s="789"/>
      <c r="H15" s="789"/>
      <c r="I15" s="789"/>
      <c r="J15" s="789"/>
      <c r="K15" s="789"/>
      <c r="L15" s="789"/>
      <c r="M15" s="789"/>
      <c r="N15" s="790"/>
      <c r="O15" s="790"/>
      <c r="P15" s="790"/>
      <c r="Q15" s="790"/>
      <c r="R15" s="789"/>
      <c r="S15" s="789"/>
      <c r="T15" s="789"/>
      <c r="U15" s="789"/>
      <c r="V15" s="789"/>
      <c r="W15" s="789"/>
      <c r="X15" s="789"/>
      <c r="Y15" s="791"/>
      <c r="Z15" s="791"/>
      <c r="AA15" s="791"/>
      <c r="AB15" s="791"/>
      <c r="AC15" s="791"/>
      <c r="AD15" s="791"/>
      <c r="AE15" s="791"/>
      <c r="AF15" s="791"/>
      <c r="AG15" s="791" t="s">
        <v>157</v>
      </c>
      <c r="AH15" s="791">
        <v>0</v>
      </c>
      <c r="AI15" s="791"/>
      <c r="AJ15" s="791"/>
      <c r="AK15" s="791"/>
      <c r="AL15" s="791"/>
      <c r="AM15" s="791"/>
      <c r="AN15" s="791"/>
      <c r="AO15" s="791"/>
      <c r="AP15" s="791"/>
      <c r="AQ15" s="791"/>
      <c r="AR15" s="791"/>
      <c r="AS15" s="791"/>
      <c r="AT15" s="791"/>
      <c r="AU15" s="791"/>
      <c r="AV15" s="791"/>
      <c r="AW15" s="791"/>
      <c r="AX15" s="791"/>
      <c r="AY15" s="791"/>
      <c r="AZ15" s="791"/>
      <c r="BA15" s="791"/>
      <c r="BB15" s="791"/>
      <c r="BC15" s="791"/>
      <c r="BD15" s="791"/>
      <c r="BE15" s="791"/>
      <c r="BF15" s="791"/>
      <c r="BG15" s="791"/>
      <c r="BH15" s="791"/>
    </row>
    <row r="16" spans="1:60" outlineLevel="1" x14ac:dyDescent="0.2">
      <c r="A16" s="792"/>
      <c r="B16" s="793"/>
      <c r="C16" s="794" t="s">
        <v>165</v>
      </c>
      <c r="D16" s="795"/>
      <c r="E16" s="796"/>
      <c r="F16" s="825"/>
      <c r="G16" s="789"/>
      <c r="H16" s="789"/>
      <c r="I16" s="789"/>
      <c r="J16" s="789"/>
      <c r="K16" s="789"/>
      <c r="L16" s="789"/>
      <c r="M16" s="789"/>
      <c r="N16" s="790"/>
      <c r="O16" s="790"/>
      <c r="P16" s="790"/>
      <c r="Q16" s="790"/>
      <c r="R16" s="789"/>
      <c r="S16" s="789"/>
      <c r="T16" s="789"/>
      <c r="U16" s="789"/>
      <c r="V16" s="789"/>
      <c r="W16" s="789"/>
      <c r="X16" s="789"/>
      <c r="Y16" s="791"/>
      <c r="Z16" s="791"/>
      <c r="AA16" s="791"/>
      <c r="AB16" s="791"/>
      <c r="AC16" s="791"/>
      <c r="AD16" s="791"/>
      <c r="AE16" s="791"/>
      <c r="AF16" s="791"/>
      <c r="AG16" s="791" t="s">
        <v>157</v>
      </c>
      <c r="AH16" s="791">
        <v>0</v>
      </c>
      <c r="AI16" s="791"/>
      <c r="AJ16" s="791"/>
      <c r="AK16" s="791"/>
      <c r="AL16" s="791"/>
      <c r="AM16" s="791"/>
      <c r="AN16" s="791"/>
      <c r="AO16" s="791"/>
      <c r="AP16" s="791"/>
      <c r="AQ16" s="791"/>
      <c r="AR16" s="791"/>
      <c r="AS16" s="791"/>
      <c r="AT16" s="791"/>
      <c r="AU16" s="791"/>
      <c r="AV16" s="791"/>
      <c r="AW16" s="791"/>
      <c r="AX16" s="791"/>
      <c r="AY16" s="791"/>
      <c r="AZ16" s="791"/>
      <c r="BA16" s="791"/>
      <c r="BB16" s="791"/>
      <c r="BC16" s="791"/>
      <c r="BD16" s="791"/>
      <c r="BE16" s="791"/>
      <c r="BF16" s="791"/>
      <c r="BG16" s="791"/>
      <c r="BH16" s="791"/>
    </row>
    <row r="17" spans="1:60" outlineLevel="1" x14ac:dyDescent="0.2">
      <c r="A17" s="792"/>
      <c r="B17" s="793"/>
      <c r="C17" s="794" t="s">
        <v>166</v>
      </c>
      <c r="D17" s="795"/>
      <c r="E17" s="796">
        <v>2.2000000000000002</v>
      </c>
      <c r="F17" s="825"/>
      <c r="G17" s="789"/>
      <c r="H17" s="789"/>
      <c r="I17" s="789"/>
      <c r="J17" s="789"/>
      <c r="K17" s="789"/>
      <c r="L17" s="789"/>
      <c r="M17" s="789"/>
      <c r="N17" s="790"/>
      <c r="O17" s="790"/>
      <c r="P17" s="790"/>
      <c r="Q17" s="790"/>
      <c r="R17" s="789"/>
      <c r="S17" s="789"/>
      <c r="T17" s="789"/>
      <c r="U17" s="789"/>
      <c r="V17" s="789"/>
      <c r="W17" s="789"/>
      <c r="X17" s="789"/>
      <c r="Y17" s="791"/>
      <c r="Z17" s="791"/>
      <c r="AA17" s="791"/>
      <c r="AB17" s="791"/>
      <c r="AC17" s="791"/>
      <c r="AD17" s="791"/>
      <c r="AE17" s="791"/>
      <c r="AF17" s="791"/>
      <c r="AG17" s="791" t="s">
        <v>157</v>
      </c>
      <c r="AH17" s="791">
        <v>0</v>
      </c>
      <c r="AI17" s="791"/>
      <c r="AJ17" s="791"/>
      <c r="AK17" s="791"/>
      <c r="AL17" s="791"/>
      <c r="AM17" s="791"/>
      <c r="AN17" s="791"/>
      <c r="AO17" s="791"/>
      <c r="AP17" s="791"/>
      <c r="AQ17" s="791"/>
      <c r="AR17" s="791"/>
      <c r="AS17" s="791"/>
      <c r="AT17" s="791"/>
      <c r="AU17" s="791"/>
      <c r="AV17" s="791"/>
      <c r="AW17" s="791"/>
      <c r="AX17" s="791"/>
      <c r="AY17" s="791"/>
      <c r="AZ17" s="791"/>
      <c r="BA17" s="791"/>
      <c r="BB17" s="791"/>
      <c r="BC17" s="791"/>
      <c r="BD17" s="791"/>
      <c r="BE17" s="791"/>
      <c r="BF17" s="791"/>
      <c r="BG17" s="791"/>
      <c r="BH17" s="791"/>
    </row>
    <row r="18" spans="1:60" x14ac:dyDescent="0.2">
      <c r="A18" s="773" t="s">
        <v>148</v>
      </c>
      <c r="B18" s="774" t="s">
        <v>66</v>
      </c>
      <c r="C18" s="775" t="s">
        <v>67</v>
      </c>
      <c r="D18" s="776"/>
      <c r="E18" s="777"/>
      <c r="F18" s="826"/>
      <c r="G18" s="779">
        <f>SUMIF(AG19:AG55,"&lt;&gt;NOR",G19:G55)</f>
        <v>0</v>
      </c>
      <c r="H18" s="780"/>
      <c r="I18" s="780">
        <f>SUM(I19:I55)</f>
        <v>169082.47000000003</v>
      </c>
      <c r="J18" s="780"/>
      <c r="K18" s="780">
        <f>SUM(K19:K55)</f>
        <v>125764.54000000001</v>
      </c>
      <c r="L18" s="780"/>
      <c r="M18" s="780">
        <f>SUM(M19:M55)</f>
        <v>0</v>
      </c>
      <c r="N18" s="781"/>
      <c r="O18" s="781">
        <f>SUM(O19:O55)</f>
        <v>5.8400000000000007</v>
      </c>
      <c r="P18" s="781"/>
      <c r="Q18" s="781">
        <f>SUM(Q19:Q55)</f>
        <v>0</v>
      </c>
      <c r="R18" s="780"/>
      <c r="S18" s="780"/>
      <c r="T18" s="780"/>
      <c r="U18" s="780"/>
      <c r="V18" s="780">
        <f>SUM(V19:V55)</f>
        <v>245.39</v>
      </c>
      <c r="W18" s="780"/>
      <c r="X18" s="780"/>
      <c r="AG18" s="750" t="s">
        <v>149</v>
      </c>
    </row>
    <row r="19" spans="1:60" ht="22.5" outlineLevel="1" x14ac:dyDescent="0.2">
      <c r="A19" s="782">
        <v>3</v>
      </c>
      <c r="B19" s="783" t="s">
        <v>167</v>
      </c>
      <c r="C19" s="784" t="s">
        <v>168</v>
      </c>
      <c r="D19" s="785" t="s">
        <v>169</v>
      </c>
      <c r="E19" s="786">
        <v>17.149000000000001</v>
      </c>
      <c r="F19" s="11"/>
      <c r="G19" s="787">
        <f>ROUND(E19*F19,2)</f>
        <v>0</v>
      </c>
      <c r="H19" s="788">
        <v>913.3</v>
      </c>
      <c r="I19" s="789">
        <f>ROUND(E19*H19,2)</f>
        <v>15662.18</v>
      </c>
      <c r="J19" s="788">
        <v>728.7</v>
      </c>
      <c r="K19" s="789">
        <f>ROUND(E19*J19,2)</f>
        <v>12496.48</v>
      </c>
      <c r="L19" s="789">
        <v>21</v>
      </c>
      <c r="M19" s="789">
        <f>G19*(1+L19/100)</f>
        <v>0</v>
      </c>
      <c r="N19" s="790">
        <v>4.3279999999999999E-2</v>
      </c>
      <c r="O19" s="790">
        <f>ROUND(E19*N19,2)</f>
        <v>0.74</v>
      </c>
      <c r="P19" s="790">
        <v>0</v>
      </c>
      <c r="Q19" s="790">
        <f>ROUND(E19*P19,2)</f>
        <v>0</v>
      </c>
      <c r="R19" s="789"/>
      <c r="S19" s="789" t="s">
        <v>153</v>
      </c>
      <c r="T19" s="789" t="s">
        <v>153</v>
      </c>
      <c r="U19" s="789">
        <v>1.425</v>
      </c>
      <c r="V19" s="789">
        <f>ROUND(E19*U19,2)</f>
        <v>24.44</v>
      </c>
      <c r="W19" s="789"/>
      <c r="X19" s="789" t="s">
        <v>154</v>
      </c>
      <c r="Y19" s="791"/>
      <c r="Z19" s="791"/>
      <c r="AA19" s="791"/>
      <c r="AB19" s="791"/>
      <c r="AC19" s="791"/>
      <c r="AD19" s="791"/>
      <c r="AE19" s="791"/>
      <c r="AF19" s="791"/>
      <c r="AG19" s="791" t="s">
        <v>155</v>
      </c>
      <c r="AH19" s="791"/>
      <c r="AI19" s="791"/>
      <c r="AJ19" s="791"/>
      <c r="AK19" s="791"/>
      <c r="AL19" s="791"/>
      <c r="AM19" s="791"/>
      <c r="AN19" s="791"/>
      <c r="AO19" s="791"/>
      <c r="AP19" s="791"/>
      <c r="AQ19" s="791"/>
      <c r="AR19" s="791"/>
      <c r="AS19" s="791"/>
      <c r="AT19" s="791"/>
      <c r="AU19" s="791"/>
      <c r="AV19" s="791"/>
      <c r="AW19" s="791"/>
      <c r="AX19" s="791"/>
      <c r="AY19" s="791"/>
      <c r="AZ19" s="791"/>
      <c r="BA19" s="791"/>
      <c r="BB19" s="791"/>
      <c r="BC19" s="791"/>
      <c r="BD19" s="791"/>
      <c r="BE19" s="791"/>
      <c r="BF19" s="791"/>
      <c r="BG19" s="791"/>
      <c r="BH19" s="791"/>
    </row>
    <row r="20" spans="1:60" outlineLevel="1" x14ac:dyDescent="0.2">
      <c r="A20" s="792"/>
      <c r="B20" s="793"/>
      <c r="C20" s="794" t="s">
        <v>162</v>
      </c>
      <c r="D20" s="795"/>
      <c r="E20" s="796"/>
      <c r="F20" s="825"/>
      <c r="G20" s="789"/>
      <c r="H20" s="789"/>
      <c r="I20" s="789"/>
      <c r="J20" s="789"/>
      <c r="K20" s="789"/>
      <c r="L20" s="789"/>
      <c r="M20" s="789"/>
      <c r="N20" s="790"/>
      <c r="O20" s="790"/>
      <c r="P20" s="790"/>
      <c r="Q20" s="790"/>
      <c r="R20" s="789"/>
      <c r="S20" s="789"/>
      <c r="T20" s="789"/>
      <c r="U20" s="789"/>
      <c r="V20" s="789"/>
      <c r="W20" s="789"/>
      <c r="X20" s="789"/>
      <c r="Y20" s="791"/>
      <c r="Z20" s="791"/>
      <c r="AA20" s="791"/>
      <c r="AB20" s="791"/>
      <c r="AC20" s="791"/>
      <c r="AD20" s="791"/>
      <c r="AE20" s="791"/>
      <c r="AF20" s="791"/>
      <c r="AG20" s="791" t="s">
        <v>157</v>
      </c>
      <c r="AH20" s="791">
        <v>0</v>
      </c>
      <c r="AI20" s="791"/>
      <c r="AJ20" s="791"/>
      <c r="AK20" s="791"/>
      <c r="AL20" s="791"/>
      <c r="AM20" s="791"/>
      <c r="AN20" s="791"/>
      <c r="AO20" s="791"/>
      <c r="AP20" s="791"/>
      <c r="AQ20" s="791"/>
      <c r="AR20" s="791"/>
      <c r="AS20" s="791"/>
      <c r="AT20" s="791"/>
      <c r="AU20" s="791"/>
      <c r="AV20" s="791"/>
      <c r="AW20" s="791"/>
      <c r="AX20" s="791"/>
      <c r="AY20" s="791"/>
      <c r="AZ20" s="791"/>
      <c r="BA20" s="791"/>
      <c r="BB20" s="791"/>
      <c r="BC20" s="791"/>
      <c r="BD20" s="791"/>
      <c r="BE20" s="791"/>
      <c r="BF20" s="791"/>
      <c r="BG20" s="791"/>
      <c r="BH20" s="791"/>
    </row>
    <row r="21" spans="1:60" outlineLevel="1" x14ac:dyDescent="0.2">
      <c r="A21" s="792"/>
      <c r="B21" s="793"/>
      <c r="C21" s="794" t="s">
        <v>170</v>
      </c>
      <c r="D21" s="795"/>
      <c r="E21" s="796">
        <v>17.149000000000001</v>
      </c>
      <c r="F21" s="825"/>
      <c r="G21" s="789"/>
      <c r="H21" s="789"/>
      <c r="I21" s="789"/>
      <c r="J21" s="789"/>
      <c r="K21" s="789"/>
      <c r="L21" s="789"/>
      <c r="M21" s="789"/>
      <c r="N21" s="790"/>
      <c r="O21" s="790"/>
      <c r="P21" s="790"/>
      <c r="Q21" s="790"/>
      <c r="R21" s="789"/>
      <c r="S21" s="789"/>
      <c r="T21" s="789"/>
      <c r="U21" s="789"/>
      <c r="V21" s="789"/>
      <c r="W21" s="789"/>
      <c r="X21" s="789"/>
      <c r="Y21" s="791"/>
      <c r="Z21" s="791"/>
      <c r="AA21" s="791"/>
      <c r="AB21" s="791"/>
      <c r="AC21" s="791"/>
      <c r="AD21" s="791"/>
      <c r="AE21" s="791"/>
      <c r="AF21" s="791"/>
      <c r="AG21" s="791" t="s">
        <v>157</v>
      </c>
      <c r="AH21" s="791">
        <v>0</v>
      </c>
      <c r="AI21" s="791"/>
      <c r="AJ21" s="791"/>
      <c r="AK21" s="791"/>
      <c r="AL21" s="791"/>
      <c r="AM21" s="791"/>
      <c r="AN21" s="791"/>
      <c r="AO21" s="791"/>
      <c r="AP21" s="791"/>
      <c r="AQ21" s="791"/>
      <c r="AR21" s="791"/>
      <c r="AS21" s="791"/>
      <c r="AT21" s="791"/>
      <c r="AU21" s="791"/>
      <c r="AV21" s="791"/>
      <c r="AW21" s="791"/>
      <c r="AX21" s="791"/>
      <c r="AY21" s="791"/>
      <c r="AZ21" s="791"/>
      <c r="BA21" s="791"/>
      <c r="BB21" s="791"/>
      <c r="BC21" s="791"/>
      <c r="BD21" s="791"/>
      <c r="BE21" s="791"/>
      <c r="BF21" s="791"/>
      <c r="BG21" s="791"/>
      <c r="BH21" s="791"/>
    </row>
    <row r="22" spans="1:60" ht="22.5" outlineLevel="1" x14ac:dyDescent="0.2">
      <c r="A22" s="782">
        <v>4</v>
      </c>
      <c r="B22" s="783" t="s">
        <v>171</v>
      </c>
      <c r="C22" s="784" t="s">
        <v>172</v>
      </c>
      <c r="D22" s="785" t="s">
        <v>169</v>
      </c>
      <c r="E22" s="786">
        <v>33.624699999999997</v>
      </c>
      <c r="F22" s="11"/>
      <c r="G22" s="787">
        <f>ROUND(E22*F22,2)</f>
        <v>0</v>
      </c>
      <c r="H22" s="788">
        <v>1147.3</v>
      </c>
      <c r="I22" s="789">
        <f>ROUND(E22*H22,2)</f>
        <v>38577.620000000003</v>
      </c>
      <c r="J22" s="788">
        <v>728.7</v>
      </c>
      <c r="K22" s="789">
        <f>ROUND(E22*J22,2)</f>
        <v>24502.32</v>
      </c>
      <c r="L22" s="789">
        <v>21</v>
      </c>
      <c r="M22" s="789">
        <f>G22*(1+L22/100)</f>
        <v>0</v>
      </c>
      <c r="N22" s="790">
        <v>4.3279999999999999E-2</v>
      </c>
      <c r="O22" s="790">
        <f>ROUND(E22*N22,2)</f>
        <v>1.46</v>
      </c>
      <c r="P22" s="790">
        <v>0</v>
      </c>
      <c r="Q22" s="790">
        <f>ROUND(E22*P22,2)</f>
        <v>0</v>
      </c>
      <c r="R22" s="789"/>
      <c r="S22" s="789" t="s">
        <v>153</v>
      </c>
      <c r="T22" s="789" t="s">
        <v>153</v>
      </c>
      <c r="U22" s="789">
        <v>1.425</v>
      </c>
      <c r="V22" s="789">
        <f>ROUND(E22*U22,2)</f>
        <v>47.92</v>
      </c>
      <c r="W22" s="789"/>
      <c r="X22" s="789" t="s">
        <v>154</v>
      </c>
      <c r="Y22" s="791"/>
      <c r="Z22" s="791"/>
      <c r="AA22" s="791"/>
      <c r="AB22" s="791"/>
      <c r="AC22" s="791"/>
      <c r="AD22" s="791"/>
      <c r="AE22" s="791"/>
      <c r="AF22" s="791"/>
      <c r="AG22" s="791" t="s">
        <v>155</v>
      </c>
      <c r="AH22" s="791"/>
      <c r="AI22" s="791"/>
      <c r="AJ22" s="791"/>
      <c r="AK22" s="791"/>
      <c r="AL22" s="791"/>
      <c r="AM22" s="791"/>
      <c r="AN22" s="791"/>
      <c r="AO22" s="791"/>
      <c r="AP22" s="791"/>
      <c r="AQ22" s="791"/>
      <c r="AR22" s="791"/>
      <c r="AS22" s="791"/>
      <c r="AT22" s="791"/>
      <c r="AU22" s="791"/>
      <c r="AV22" s="791"/>
      <c r="AW22" s="791"/>
      <c r="AX22" s="791"/>
      <c r="AY22" s="791"/>
      <c r="AZ22" s="791"/>
      <c r="BA22" s="791"/>
      <c r="BB22" s="791"/>
      <c r="BC22" s="791"/>
      <c r="BD22" s="791"/>
      <c r="BE22" s="791"/>
      <c r="BF22" s="791"/>
      <c r="BG22" s="791"/>
      <c r="BH22" s="791"/>
    </row>
    <row r="23" spans="1:60" outlineLevel="1" x14ac:dyDescent="0.2">
      <c r="A23" s="792"/>
      <c r="B23" s="793"/>
      <c r="C23" s="794" t="s">
        <v>162</v>
      </c>
      <c r="D23" s="795"/>
      <c r="E23" s="796"/>
      <c r="F23" s="825"/>
      <c r="G23" s="789"/>
      <c r="H23" s="789"/>
      <c r="I23" s="789"/>
      <c r="J23" s="789"/>
      <c r="K23" s="789"/>
      <c r="L23" s="789"/>
      <c r="M23" s="789"/>
      <c r="N23" s="790"/>
      <c r="O23" s="790"/>
      <c r="P23" s="790"/>
      <c r="Q23" s="790"/>
      <c r="R23" s="789"/>
      <c r="S23" s="789"/>
      <c r="T23" s="789"/>
      <c r="U23" s="789"/>
      <c r="V23" s="789"/>
      <c r="W23" s="789"/>
      <c r="X23" s="789"/>
      <c r="Y23" s="791"/>
      <c r="Z23" s="791"/>
      <c r="AA23" s="791"/>
      <c r="AB23" s="791"/>
      <c r="AC23" s="791"/>
      <c r="AD23" s="791"/>
      <c r="AE23" s="791"/>
      <c r="AF23" s="791"/>
      <c r="AG23" s="791" t="s">
        <v>157</v>
      </c>
      <c r="AH23" s="791">
        <v>0</v>
      </c>
      <c r="AI23" s="791"/>
      <c r="AJ23" s="791"/>
      <c r="AK23" s="791"/>
      <c r="AL23" s="791"/>
      <c r="AM23" s="791"/>
      <c r="AN23" s="791"/>
      <c r="AO23" s="791"/>
      <c r="AP23" s="791"/>
      <c r="AQ23" s="791"/>
      <c r="AR23" s="791"/>
      <c r="AS23" s="791"/>
      <c r="AT23" s="791"/>
      <c r="AU23" s="791"/>
      <c r="AV23" s="791"/>
      <c r="AW23" s="791"/>
      <c r="AX23" s="791"/>
      <c r="AY23" s="791"/>
      <c r="AZ23" s="791"/>
      <c r="BA23" s="791"/>
      <c r="BB23" s="791"/>
      <c r="BC23" s="791"/>
      <c r="BD23" s="791"/>
      <c r="BE23" s="791"/>
      <c r="BF23" s="791"/>
      <c r="BG23" s="791"/>
      <c r="BH23" s="791"/>
    </row>
    <row r="24" spans="1:60" outlineLevel="1" x14ac:dyDescent="0.2">
      <c r="A24" s="792"/>
      <c r="B24" s="793"/>
      <c r="C24" s="794" t="s">
        <v>173</v>
      </c>
      <c r="D24" s="795"/>
      <c r="E24" s="796">
        <v>10.2585</v>
      </c>
      <c r="F24" s="825"/>
      <c r="G24" s="789"/>
      <c r="H24" s="789"/>
      <c r="I24" s="789"/>
      <c r="J24" s="789"/>
      <c r="K24" s="789"/>
      <c r="L24" s="789"/>
      <c r="M24" s="789"/>
      <c r="N24" s="790"/>
      <c r="O24" s="790"/>
      <c r="P24" s="790"/>
      <c r="Q24" s="790"/>
      <c r="R24" s="789"/>
      <c r="S24" s="789"/>
      <c r="T24" s="789"/>
      <c r="U24" s="789"/>
      <c r="V24" s="789"/>
      <c r="W24" s="789"/>
      <c r="X24" s="789"/>
      <c r="Y24" s="791"/>
      <c r="Z24" s="791"/>
      <c r="AA24" s="791"/>
      <c r="AB24" s="791"/>
      <c r="AC24" s="791"/>
      <c r="AD24" s="791"/>
      <c r="AE24" s="791"/>
      <c r="AF24" s="791"/>
      <c r="AG24" s="791" t="s">
        <v>157</v>
      </c>
      <c r="AH24" s="791">
        <v>0</v>
      </c>
      <c r="AI24" s="791"/>
      <c r="AJ24" s="791"/>
      <c r="AK24" s="791"/>
      <c r="AL24" s="791"/>
      <c r="AM24" s="791"/>
      <c r="AN24" s="791"/>
      <c r="AO24" s="791"/>
      <c r="AP24" s="791"/>
      <c r="AQ24" s="791"/>
      <c r="AR24" s="791"/>
      <c r="AS24" s="791"/>
      <c r="AT24" s="791"/>
      <c r="AU24" s="791"/>
      <c r="AV24" s="791"/>
      <c r="AW24" s="791"/>
      <c r="AX24" s="791"/>
      <c r="AY24" s="791"/>
      <c r="AZ24" s="791"/>
      <c r="BA24" s="791"/>
      <c r="BB24" s="791"/>
      <c r="BC24" s="791"/>
      <c r="BD24" s="791"/>
      <c r="BE24" s="791"/>
      <c r="BF24" s="791"/>
      <c r="BG24" s="791"/>
      <c r="BH24" s="791"/>
    </row>
    <row r="25" spans="1:60" outlineLevel="1" x14ac:dyDescent="0.2">
      <c r="A25" s="792"/>
      <c r="B25" s="793"/>
      <c r="C25" s="794" t="s">
        <v>174</v>
      </c>
      <c r="D25" s="795"/>
      <c r="E25" s="796">
        <v>11.8162</v>
      </c>
      <c r="F25" s="825"/>
      <c r="G25" s="789"/>
      <c r="H25" s="789"/>
      <c r="I25" s="789"/>
      <c r="J25" s="789"/>
      <c r="K25" s="789"/>
      <c r="L25" s="789"/>
      <c r="M25" s="789"/>
      <c r="N25" s="790"/>
      <c r="O25" s="790"/>
      <c r="P25" s="790"/>
      <c r="Q25" s="790"/>
      <c r="R25" s="789"/>
      <c r="S25" s="789"/>
      <c r="T25" s="789"/>
      <c r="U25" s="789"/>
      <c r="V25" s="789"/>
      <c r="W25" s="789"/>
      <c r="X25" s="789"/>
      <c r="Y25" s="791"/>
      <c r="Z25" s="791"/>
      <c r="AA25" s="791"/>
      <c r="AB25" s="791"/>
      <c r="AC25" s="791"/>
      <c r="AD25" s="791"/>
      <c r="AE25" s="791"/>
      <c r="AF25" s="791"/>
      <c r="AG25" s="791" t="s">
        <v>157</v>
      </c>
      <c r="AH25" s="791">
        <v>0</v>
      </c>
      <c r="AI25" s="791"/>
      <c r="AJ25" s="791"/>
      <c r="AK25" s="791"/>
      <c r="AL25" s="791"/>
      <c r="AM25" s="791"/>
      <c r="AN25" s="791"/>
      <c r="AO25" s="791"/>
      <c r="AP25" s="791"/>
      <c r="AQ25" s="791"/>
      <c r="AR25" s="791"/>
      <c r="AS25" s="791"/>
      <c r="AT25" s="791"/>
      <c r="AU25" s="791"/>
      <c r="AV25" s="791"/>
      <c r="AW25" s="791"/>
      <c r="AX25" s="791"/>
      <c r="AY25" s="791"/>
      <c r="AZ25" s="791"/>
      <c r="BA25" s="791"/>
      <c r="BB25" s="791"/>
      <c r="BC25" s="791"/>
      <c r="BD25" s="791"/>
      <c r="BE25" s="791"/>
      <c r="BF25" s="791"/>
      <c r="BG25" s="791"/>
      <c r="BH25" s="791"/>
    </row>
    <row r="26" spans="1:60" outlineLevel="1" x14ac:dyDescent="0.2">
      <c r="A26" s="792"/>
      <c r="B26" s="793"/>
      <c r="C26" s="794" t="s">
        <v>175</v>
      </c>
      <c r="D26" s="795"/>
      <c r="E26" s="796">
        <v>11.55</v>
      </c>
      <c r="F26" s="825"/>
      <c r="G26" s="789"/>
      <c r="H26" s="789"/>
      <c r="I26" s="789"/>
      <c r="J26" s="789"/>
      <c r="K26" s="789"/>
      <c r="L26" s="789"/>
      <c r="M26" s="789"/>
      <c r="N26" s="790"/>
      <c r="O26" s="790"/>
      <c r="P26" s="790"/>
      <c r="Q26" s="790"/>
      <c r="R26" s="789"/>
      <c r="S26" s="789"/>
      <c r="T26" s="789"/>
      <c r="U26" s="789"/>
      <c r="V26" s="789"/>
      <c r="W26" s="789"/>
      <c r="X26" s="789"/>
      <c r="Y26" s="791"/>
      <c r="Z26" s="791"/>
      <c r="AA26" s="791"/>
      <c r="AB26" s="791"/>
      <c r="AC26" s="791"/>
      <c r="AD26" s="791"/>
      <c r="AE26" s="791"/>
      <c r="AF26" s="791"/>
      <c r="AG26" s="791" t="s">
        <v>157</v>
      </c>
      <c r="AH26" s="791">
        <v>0</v>
      </c>
      <c r="AI26" s="791"/>
      <c r="AJ26" s="791"/>
      <c r="AK26" s="791"/>
      <c r="AL26" s="791"/>
      <c r="AM26" s="791"/>
      <c r="AN26" s="791"/>
      <c r="AO26" s="791"/>
      <c r="AP26" s="791"/>
      <c r="AQ26" s="791"/>
      <c r="AR26" s="791"/>
      <c r="AS26" s="791"/>
      <c r="AT26" s="791"/>
      <c r="AU26" s="791"/>
      <c r="AV26" s="791"/>
      <c r="AW26" s="791"/>
      <c r="AX26" s="791"/>
      <c r="AY26" s="791"/>
      <c r="AZ26" s="791"/>
      <c r="BA26" s="791"/>
      <c r="BB26" s="791"/>
      <c r="BC26" s="791"/>
      <c r="BD26" s="791"/>
      <c r="BE26" s="791"/>
      <c r="BF26" s="791"/>
      <c r="BG26" s="791"/>
      <c r="BH26" s="791"/>
    </row>
    <row r="27" spans="1:60" ht="22.5" outlineLevel="1" x14ac:dyDescent="0.2">
      <c r="A27" s="782">
        <v>5</v>
      </c>
      <c r="B27" s="783" t="s">
        <v>176</v>
      </c>
      <c r="C27" s="784" t="s">
        <v>177</v>
      </c>
      <c r="D27" s="785" t="s">
        <v>169</v>
      </c>
      <c r="E27" s="786">
        <v>60.227499999999999</v>
      </c>
      <c r="F27" s="11"/>
      <c r="G27" s="787">
        <f>ROUND(E27*F27,2)</f>
        <v>0</v>
      </c>
      <c r="H27" s="788">
        <v>1347.48</v>
      </c>
      <c r="I27" s="789">
        <f>ROUND(E27*H27,2)</f>
        <v>81155.350000000006</v>
      </c>
      <c r="J27" s="788">
        <v>1012.52</v>
      </c>
      <c r="K27" s="789">
        <f>ROUND(E27*J27,2)</f>
        <v>60981.55</v>
      </c>
      <c r="L27" s="789">
        <v>21</v>
      </c>
      <c r="M27" s="789">
        <f>G27*(1+L27/100)</f>
        <v>0</v>
      </c>
      <c r="N27" s="790">
        <v>4.8779999999999997E-2</v>
      </c>
      <c r="O27" s="790">
        <f>ROUND(E27*N27,2)</f>
        <v>2.94</v>
      </c>
      <c r="P27" s="790">
        <v>0</v>
      </c>
      <c r="Q27" s="790">
        <f>ROUND(E27*P27,2)</f>
        <v>0</v>
      </c>
      <c r="R27" s="789"/>
      <c r="S27" s="789" t="s">
        <v>153</v>
      </c>
      <c r="T27" s="789" t="s">
        <v>153</v>
      </c>
      <c r="U27" s="789">
        <v>2.0209999999999999</v>
      </c>
      <c r="V27" s="789">
        <f>ROUND(E27*U27,2)</f>
        <v>121.72</v>
      </c>
      <c r="W27" s="789"/>
      <c r="X27" s="789" t="s">
        <v>154</v>
      </c>
      <c r="Y27" s="791"/>
      <c r="Z27" s="791"/>
      <c r="AA27" s="791"/>
      <c r="AB27" s="791"/>
      <c r="AC27" s="791"/>
      <c r="AD27" s="791"/>
      <c r="AE27" s="791"/>
      <c r="AF27" s="791"/>
      <c r="AG27" s="791" t="s">
        <v>155</v>
      </c>
      <c r="AH27" s="791"/>
      <c r="AI27" s="791"/>
      <c r="AJ27" s="791"/>
      <c r="AK27" s="791"/>
      <c r="AL27" s="791"/>
      <c r="AM27" s="791"/>
      <c r="AN27" s="791"/>
      <c r="AO27" s="791"/>
      <c r="AP27" s="791"/>
      <c r="AQ27" s="791"/>
      <c r="AR27" s="791"/>
      <c r="AS27" s="791"/>
      <c r="AT27" s="791"/>
      <c r="AU27" s="791"/>
      <c r="AV27" s="791"/>
      <c r="AW27" s="791"/>
      <c r="AX27" s="791"/>
      <c r="AY27" s="791"/>
      <c r="AZ27" s="791"/>
      <c r="BA27" s="791"/>
      <c r="BB27" s="791"/>
      <c r="BC27" s="791"/>
      <c r="BD27" s="791"/>
      <c r="BE27" s="791"/>
      <c r="BF27" s="791"/>
      <c r="BG27" s="791"/>
      <c r="BH27" s="791"/>
    </row>
    <row r="28" spans="1:60" outlineLevel="1" x14ac:dyDescent="0.2">
      <c r="A28" s="792"/>
      <c r="B28" s="793"/>
      <c r="C28" s="794" t="s">
        <v>162</v>
      </c>
      <c r="D28" s="795"/>
      <c r="E28" s="796"/>
      <c r="F28" s="825"/>
      <c r="G28" s="789"/>
      <c r="H28" s="789"/>
      <c r="I28" s="789"/>
      <c r="J28" s="789"/>
      <c r="K28" s="789"/>
      <c r="L28" s="789"/>
      <c r="M28" s="789"/>
      <c r="N28" s="790"/>
      <c r="O28" s="790"/>
      <c r="P28" s="790"/>
      <c r="Q28" s="790"/>
      <c r="R28" s="789"/>
      <c r="S28" s="789"/>
      <c r="T28" s="789"/>
      <c r="U28" s="789"/>
      <c r="V28" s="789"/>
      <c r="W28" s="789"/>
      <c r="X28" s="789"/>
      <c r="Y28" s="791"/>
      <c r="Z28" s="791"/>
      <c r="AA28" s="791"/>
      <c r="AB28" s="791"/>
      <c r="AC28" s="791"/>
      <c r="AD28" s="791"/>
      <c r="AE28" s="791"/>
      <c r="AF28" s="791"/>
      <c r="AG28" s="791" t="s">
        <v>157</v>
      </c>
      <c r="AH28" s="791">
        <v>0</v>
      </c>
      <c r="AI28" s="791"/>
      <c r="AJ28" s="791"/>
      <c r="AK28" s="791"/>
      <c r="AL28" s="791"/>
      <c r="AM28" s="791"/>
      <c r="AN28" s="791"/>
      <c r="AO28" s="791"/>
      <c r="AP28" s="791"/>
      <c r="AQ28" s="791"/>
      <c r="AR28" s="791"/>
      <c r="AS28" s="791"/>
      <c r="AT28" s="791"/>
      <c r="AU28" s="791"/>
      <c r="AV28" s="791"/>
      <c r="AW28" s="791"/>
      <c r="AX28" s="791"/>
      <c r="AY28" s="791"/>
      <c r="AZ28" s="791"/>
      <c r="BA28" s="791"/>
      <c r="BB28" s="791"/>
      <c r="BC28" s="791"/>
      <c r="BD28" s="791"/>
      <c r="BE28" s="791"/>
      <c r="BF28" s="791"/>
      <c r="BG28" s="791"/>
      <c r="BH28" s="791"/>
    </row>
    <row r="29" spans="1:60" outlineLevel="1" x14ac:dyDescent="0.2">
      <c r="A29" s="792"/>
      <c r="B29" s="793"/>
      <c r="C29" s="794" t="s">
        <v>178</v>
      </c>
      <c r="D29" s="795"/>
      <c r="E29" s="796">
        <v>8.75</v>
      </c>
      <c r="F29" s="825"/>
      <c r="G29" s="789"/>
      <c r="H29" s="789"/>
      <c r="I29" s="789"/>
      <c r="J29" s="789"/>
      <c r="K29" s="789"/>
      <c r="L29" s="789"/>
      <c r="M29" s="789"/>
      <c r="N29" s="790"/>
      <c r="O29" s="790"/>
      <c r="P29" s="790"/>
      <c r="Q29" s="790"/>
      <c r="R29" s="789"/>
      <c r="S29" s="789"/>
      <c r="T29" s="789"/>
      <c r="U29" s="789"/>
      <c r="V29" s="789"/>
      <c r="W29" s="789"/>
      <c r="X29" s="789"/>
      <c r="Y29" s="791"/>
      <c r="Z29" s="791"/>
      <c r="AA29" s="791"/>
      <c r="AB29" s="791"/>
      <c r="AC29" s="791"/>
      <c r="AD29" s="791"/>
      <c r="AE29" s="791"/>
      <c r="AF29" s="791"/>
      <c r="AG29" s="791" t="s">
        <v>157</v>
      </c>
      <c r="AH29" s="791">
        <v>0</v>
      </c>
      <c r="AI29" s="791"/>
      <c r="AJ29" s="791"/>
      <c r="AK29" s="791"/>
      <c r="AL29" s="791"/>
      <c r="AM29" s="791"/>
      <c r="AN29" s="791"/>
      <c r="AO29" s="791"/>
      <c r="AP29" s="791"/>
      <c r="AQ29" s="791"/>
      <c r="AR29" s="791"/>
      <c r="AS29" s="791"/>
      <c r="AT29" s="791"/>
      <c r="AU29" s="791"/>
      <c r="AV29" s="791"/>
      <c r="AW29" s="791"/>
      <c r="AX29" s="791"/>
      <c r="AY29" s="791"/>
      <c r="AZ29" s="791"/>
      <c r="BA29" s="791"/>
      <c r="BB29" s="791"/>
      <c r="BC29" s="791"/>
      <c r="BD29" s="791"/>
      <c r="BE29" s="791"/>
      <c r="BF29" s="791"/>
      <c r="BG29" s="791"/>
      <c r="BH29" s="791"/>
    </row>
    <row r="30" spans="1:60" outlineLevel="1" x14ac:dyDescent="0.2">
      <c r="A30" s="792"/>
      <c r="B30" s="793"/>
      <c r="C30" s="794" t="s">
        <v>179</v>
      </c>
      <c r="D30" s="795"/>
      <c r="E30" s="796">
        <v>41.537500000000001</v>
      </c>
      <c r="F30" s="825"/>
      <c r="G30" s="789"/>
      <c r="H30" s="789"/>
      <c r="I30" s="789"/>
      <c r="J30" s="789"/>
      <c r="K30" s="789"/>
      <c r="L30" s="789"/>
      <c r="M30" s="789"/>
      <c r="N30" s="790"/>
      <c r="O30" s="790"/>
      <c r="P30" s="790"/>
      <c r="Q30" s="790"/>
      <c r="R30" s="789"/>
      <c r="S30" s="789"/>
      <c r="T30" s="789"/>
      <c r="U30" s="789"/>
      <c r="V30" s="789"/>
      <c r="W30" s="789"/>
      <c r="X30" s="789"/>
      <c r="Y30" s="791"/>
      <c r="Z30" s="791"/>
      <c r="AA30" s="791"/>
      <c r="AB30" s="791"/>
      <c r="AC30" s="791"/>
      <c r="AD30" s="791"/>
      <c r="AE30" s="791"/>
      <c r="AF30" s="791"/>
      <c r="AG30" s="791" t="s">
        <v>157</v>
      </c>
      <c r="AH30" s="791">
        <v>0</v>
      </c>
      <c r="AI30" s="791"/>
      <c r="AJ30" s="791"/>
      <c r="AK30" s="791"/>
      <c r="AL30" s="791"/>
      <c r="AM30" s="791"/>
      <c r="AN30" s="791"/>
      <c r="AO30" s="791"/>
      <c r="AP30" s="791"/>
      <c r="AQ30" s="791"/>
      <c r="AR30" s="791"/>
      <c r="AS30" s="791"/>
      <c r="AT30" s="791"/>
      <c r="AU30" s="791"/>
      <c r="AV30" s="791"/>
      <c r="AW30" s="791"/>
      <c r="AX30" s="791"/>
      <c r="AY30" s="791"/>
      <c r="AZ30" s="791"/>
      <c r="BA30" s="791"/>
      <c r="BB30" s="791"/>
      <c r="BC30" s="791"/>
      <c r="BD30" s="791"/>
      <c r="BE30" s="791"/>
      <c r="BF30" s="791"/>
      <c r="BG30" s="791"/>
      <c r="BH30" s="791"/>
    </row>
    <row r="31" spans="1:60" outlineLevel="1" x14ac:dyDescent="0.2">
      <c r="A31" s="792"/>
      <c r="B31" s="793"/>
      <c r="C31" s="794" t="s">
        <v>165</v>
      </c>
      <c r="D31" s="795"/>
      <c r="E31" s="796"/>
      <c r="F31" s="825"/>
      <c r="G31" s="789"/>
      <c r="H31" s="789"/>
      <c r="I31" s="789"/>
      <c r="J31" s="789"/>
      <c r="K31" s="789"/>
      <c r="L31" s="789"/>
      <c r="M31" s="789"/>
      <c r="N31" s="790"/>
      <c r="O31" s="790"/>
      <c r="P31" s="790"/>
      <c r="Q31" s="790"/>
      <c r="R31" s="789"/>
      <c r="S31" s="789"/>
      <c r="T31" s="789"/>
      <c r="U31" s="789"/>
      <c r="V31" s="789"/>
      <c r="W31" s="789"/>
      <c r="X31" s="789"/>
      <c r="Y31" s="791"/>
      <c r="Z31" s="791"/>
      <c r="AA31" s="791"/>
      <c r="AB31" s="791"/>
      <c r="AC31" s="791"/>
      <c r="AD31" s="791"/>
      <c r="AE31" s="791"/>
      <c r="AF31" s="791"/>
      <c r="AG31" s="791" t="s">
        <v>157</v>
      </c>
      <c r="AH31" s="791">
        <v>0</v>
      </c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91"/>
      <c r="BB31" s="791"/>
      <c r="BC31" s="791"/>
      <c r="BD31" s="791"/>
      <c r="BE31" s="791"/>
      <c r="BF31" s="791"/>
      <c r="BG31" s="791"/>
      <c r="BH31" s="791"/>
    </row>
    <row r="32" spans="1:60" outlineLevel="1" x14ac:dyDescent="0.2">
      <c r="A32" s="792"/>
      <c r="B32" s="793"/>
      <c r="C32" s="794" t="s">
        <v>180</v>
      </c>
      <c r="D32" s="795"/>
      <c r="E32" s="796">
        <v>9.94</v>
      </c>
      <c r="F32" s="825"/>
      <c r="G32" s="789"/>
      <c r="H32" s="789"/>
      <c r="I32" s="789"/>
      <c r="J32" s="789"/>
      <c r="K32" s="789"/>
      <c r="L32" s="789"/>
      <c r="M32" s="789"/>
      <c r="N32" s="790"/>
      <c r="O32" s="790"/>
      <c r="P32" s="790"/>
      <c r="Q32" s="790"/>
      <c r="R32" s="789"/>
      <c r="S32" s="789"/>
      <c r="T32" s="789"/>
      <c r="U32" s="789"/>
      <c r="V32" s="789"/>
      <c r="W32" s="789"/>
      <c r="X32" s="789"/>
      <c r="Y32" s="791"/>
      <c r="Z32" s="791"/>
      <c r="AA32" s="791"/>
      <c r="AB32" s="791"/>
      <c r="AC32" s="791"/>
      <c r="AD32" s="791"/>
      <c r="AE32" s="791"/>
      <c r="AF32" s="791"/>
      <c r="AG32" s="791" t="s">
        <v>157</v>
      </c>
      <c r="AH32" s="791">
        <v>0</v>
      </c>
      <c r="AI32" s="791"/>
      <c r="AJ32" s="791"/>
      <c r="AK32" s="791"/>
      <c r="AL32" s="791"/>
      <c r="AM32" s="791"/>
      <c r="AN32" s="791"/>
      <c r="AO32" s="791"/>
      <c r="AP32" s="791"/>
      <c r="AQ32" s="791"/>
      <c r="AR32" s="791"/>
      <c r="AS32" s="791"/>
      <c r="AT32" s="791"/>
      <c r="AU32" s="791"/>
      <c r="AV32" s="791"/>
      <c r="AW32" s="791"/>
      <c r="AX32" s="791"/>
      <c r="AY32" s="791"/>
      <c r="AZ32" s="791"/>
      <c r="BA32" s="791"/>
      <c r="BB32" s="791"/>
      <c r="BC32" s="791"/>
      <c r="BD32" s="791"/>
      <c r="BE32" s="791"/>
      <c r="BF32" s="791"/>
      <c r="BG32" s="791"/>
      <c r="BH32" s="791"/>
    </row>
    <row r="33" spans="1:60" ht="22.5" outlineLevel="1" x14ac:dyDescent="0.2">
      <c r="A33" s="782">
        <v>6</v>
      </c>
      <c r="B33" s="783" t="s">
        <v>181</v>
      </c>
      <c r="C33" s="784" t="s">
        <v>182</v>
      </c>
      <c r="D33" s="785" t="s">
        <v>169</v>
      </c>
      <c r="E33" s="786">
        <v>3.15</v>
      </c>
      <c r="F33" s="11"/>
      <c r="G33" s="787">
        <f>ROUND(E33*F33,2)</f>
        <v>0</v>
      </c>
      <c r="H33" s="788">
        <v>1546.71</v>
      </c>
      <c r="I33" s="789">
        <f>ROUND(E33*H33,2)</f>
        <v>4872.1400000000003</v>
      </c>
      <c r="J33" s="788">
        <v>1063.29</v>
      </c>
      <c r="K33" s="789">
        <f>ROUND(E33*J33,2)</f>
        <v>3349.36</v>
      </c>
      <c r="L33" s="789">
        <v>21</v>
      </c>
      <c r="M33" s="789">
        <f>G33*(1+L33/100)</f>
        <v>0</v>
      </c>
      <c r="N33" s="790">
        <v>5.083E-2</v>
      </c>
      <c r="O33" s="790">
        <f>ROUND(E33*N33,2)</f>
        <v>0.16</v>
      </c>
      <c r="P33" s="790">
        <v>0</v>
      </c>
      <c r="Q33" s="790">
        <f>ROUND(E33*P33,2)</f>
        <v>0</v>
      </c>
      <c r="R33" s="789"/>
      <c r="S33" s="789" t="s">
        <v>153</v>
      </c>
      <c r="T33" s="789" t="s">
        <v>153</v>
      </c>
      <c r="U33" s="789">
        <v>2.0609999999999999</v>
      </c>
      <c r="V33" s="789">
        <f>ROUND(E33*U33,2)</f>
        <v>6.49</v>
      </c>
      <c r="W33" s="789"/>
      <c r="X33" s="789" t="s">
        <v>154</v>
      </c>
      <c r="Y33" s="791"/>
      <c r="Z33" s="791"/>
      <c r="AA33" s="791"/>
      <c r="AB33" s="791"/>
      <c r="AC33" s="791"/>
      <c r="AD33" s="791"/>
      <c r="AE33" s="791"/>
      <c r="AF33" s="791"/>
      <c r="AG33" s="791" t="s">
        <v>155</v>
      </c>
      <c r="AH33" s="791"/>
      <c r="AI33" s="791"/>
      <c r="AJ33" s="791"/>
      <c r="AK33" s="791"/>
      <c r="AL33" s="791"/>
      <c r="AM33" s="791"/>
      <c r="AN33" s="791"/>
      <c r="AO33" s="791"/>
      <c r="AP33" s="791"/>
      <c r="AQ33" s="791"/>
      <c r="AR33" s="791"/>
      <c r="AS33" s="791"/>
      <c r="AT33" s="791"/>
      <c r="AU33" s="791"/>
      <c r="AV33" s="791"/>
      <c r="AW33" s="791"/>
      <c r="AX33" s="791"/>
      <c r="AY33" s="791"/>
      <c r="AZ33" s="791"/>
      <c r="BA33" s="791"/>
      <c r="BB33" s="791"/>
      <c r="BC33" s="791"/>
      <c r="BD33" s="791"/>
      <c r="BE33" s="791"/>
      <c r="BF33" s="791"/>
      <c r="BG33" s="791"/>
      <c r="BH33" s="791"/>
    </row>
    <row r="34" spans="1:60" outlineLevel="1" x14ac:dyDescent="0.2">
      <c r="A34" s="792"/>
      <c r="B34" s="793"/>
      <c r="C34" s="794" t="s">
        <v>162</v>
      </c>
      <c r="D34" s="795"/>
      <c r="E34" s="796"/>
      <c r="F34" s="825"/>
      <c r="G34" s="789"/>
      <c r="H34" s="789"/>
      <c r="I34" s="789"/>
      <c r="J34" s="789"/>
      <c r="K34" s="789"/>
      <c r="L34" s="789"/>
      <c r="M34" s="789"/>
      <c r="N34" s="790"/>
      <c r="O34" s="790"/>
      <c r="P34" s="790"/>
      <c r="Q34" s="790"/>
      <c r="R34" s="789"/>
      <c r="S34" s="789"/>
      <c r="T34" s="789"/>
      <c r="U34" s="789"/>
      <c r="V34" s="789"/>
      <c r="W34" s="789"/>
      <c r="X34" s="789"/>
      <c r="Y34" s="791"/>
      <c r="Z34" s="791"/>
      <c r="AA34" s="791"/>
      <c r="AB34" s="791"/>
      <c r="AC34" s="791"/>
      <c r="AD34" s="791"/>
      <c r="AE34" s="791"/>
      <c r="AF34" s="791"/>
      <c r="AG34" s="791" t="s">
        <v>157</v>
      </c>
      <c r="AH34" s="791">
        <v>0</v>
      </c>
      <c r="AI34" s="791"/>
      <c r="AJ34" s="791"/>
      <c r="AK34" s="791"/>
      <c r="AL34" s="791"/>
      <c r="AM34" s="791"/>
      <c r="AN34" s="791"/>
      <c r="AO34" s="791"/>
      <c r="AP34" s="791"/>
      <c r="AQ34" s="791"/>
      <c r="AR34" s="791"/>
      <c r="AS34" s="791"/>
      <c r="AT34" s="791"/>
      <c r="AU34" s="791"/>
      <c r="AV34" s="791"/>
      <c r="AW34" s="791"/>
      <c r="AX34" s="791"/>
      <c r="AY34" s="791"/>
      <c r="AZ34" s="791"/>
      <c r="BA34" s="791"/>
      <c r="BB34" s="791"/>
      <c r="BC34" s="791"/>
      <c r="BD34" s="791"/>
      <c r="BE34" s="791"/>
      <c r="BF34" s="791"/>
      <c r="BG34" s="791"/>
      <c r="BH34" s="791"/>
    </row>
    <row r="35" spans="1:60" outlineLevel="1" x14ac:dyDescent="0.2">
      <c r="A35" s="792"/>
      <c r="B35" s="793"/>
      <c r="C35" s="794" t="s">
        <v>183</v>
      </c>
      <c r="D35" s="795"/>
      <c r="E35" s="796">
        <v>3.15</v>
      </c>
      <c r="F35" s="825"/>
      <c r="G35" s="789"/>
      <c r="H35" s="789"/>
      <c r="I35" s="789"/>
      <c r="J35" s="789"/>
      <c r="K35" s="789"/>
      <c r="L35" s="789"/>
      <c r="M35" s="789"/>
      <c r="N35" s="790"/>
      <c r="O35" s="790"/>
      <c r="P35" s="790"/>
      <c r="Q35" s="790"/>
      <c r="R35" s="789"/>
      <c r="S35" s="789"/>
      <c r="T35" s="789"/>
      <c r="U35" s="789"/>
      <c r="V35" s="789"/>
      <c r="W35" s="789"/>
      <c r="X35" s="789"/>
      <c r="Y35" s="791"/>
      <c r="Z35" s="791"/>
      <c r="AA35" s="791"/>
      <c r="AB35" s="791"/>
      <c r="AC35" s="791"/>
      <c r="AD35" s="791"/>
      <c r="AE35" s="791"/>
      <c r="AF35" s="791"/>
      <c r="AG35" s="791" t="s">
        <v>157</v>
      </c>
      <c r="AH35" s="791">
        <v>0</v>
      </c>
      <c r="AI35" s="791"/>
      <c r="AJ35" s="791"/>
      <c r="AK35" s="791"/>
      <c r="AL35" s="791"/>
      <c r="AM35" s="791"/>
      <c r="AN35" s="791"/>
      <c r="AO35" s="791"/>
      <c r="AP35" s="791"/>
      <c r="AQ35" s="791"/>
      <c r="AR35" s="791"/>
      <c r="AS35" s="791"/>
      <c r="AT35" s="791"/>
      <c r="AU35" s="791"/>
      <c r="AV35" s="791"/>
      <c r="AW35" s="791"/>
      <c r="AX35" s="791"/>
      <c r="AY35" s="791"/>
      <c r="AZ35" s="791"/>
      <c r="BA35" s="791"/>
      <c r="BB35" s="791"/>
      <c r="BC35" s="791"/>
      <c r="BD35" s="791"/>
      <c r="BE35" s="791"/>
      <c r="BF35" s="791"/>
      <c r="BG35" s="791"/>
      <c r="BH35" s="791"/>
    </row>
    <row r="36" spans="1:60" ht="22.5" outlineLevel="1" x14ac:dyDescent="0.2">
      <c r="A36" s="782">
        <v>7</v>
      </c>
      <c r="B36" s="783" t="s">
        <v>184</v>
      </c>
      <c r="C36" s="784" t="s">
        <v>185</v>
      </c>
      <c r="D36" s="785" t="s">
        <v>169</v>
      </c>
      <c r="E36" s="786">
        <v>1</v>
      </c>
      <c r="F36" s="11"/>
      <c r="G36" s="787">
        <f>ROUND(E36*F36,2)</f>
        <v>0</v>
      </c>
      <c r="H36" s="788">
        <v>1621.71</v>
      </c>
      <c r="I36" s="789">
        <f>ROUND(E36*H36,2)</f>
        <v>1621.71</v>
      </c>
      <c r="J36" s="788">
        <v>1063.29</v>
      </c>
      <c r="K36" s="789">
        <f>ROUND(E36*J36,2)</f>
        <v>1063.29</v>
      </c>
      <c r="L36" s="789">
        <v>21</v>
      </c>
      <c r="M36" s="789">
        <f>G36*(1+L36/100)</f>
        <v>0</v>
      </c>
      <c r="N36" s="790">
        <v>5.713E-2</v>
      </c>
      <c r="O36" s="790">
        <f>ROUND(E36*N36,2)</f>
        <v>0.06</v>
      </c>
      <c r="P36" s="790">
        <v>0</v>
      </c>
      <c r="Q36" s="790">
        <f>ROUND(E36*P36,2)</f>
        <v>0</v>
      </c>
      <c r="R36" s="789"/>
      <c r="S36" s="789" t="s">
        <v>153</v>
      </c>
      <c r="T36" s="789" t="s">
        <v>153</v>
      </c>
      <c r="U36" s="789">
        <v>2.0609999999999999</v>
      </c>
      <c r="V36" s="789">
        <f>ROUND(E36*U36,2)</f>
        <v>2.06</v>
      </c>
      <c r="W36" s="789"/>
      <c r="X36" s="789" t="s">
        <v>154</v>
      </c>
      <c r="Y36" s="791"/>
      <c r="Z36" s="791"/>
      <c r="AA36" s="791"/>
      <c r="AB36" s="791"/>
      <c r="AC36" s="791"/>
      <c r="AD36" s="791"/>
      <c r="AE36" s="791"/>
      <c r="AF36" s="791"/>
      <c r="AG36" s="791" t="s">
        <v>155</v>
      </c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1"/>
      <c r="AU36" s="791"/>
      <c r="AV36" s="791"/>
      <c r="AW36" s="791"/>
      <c r="AX36" s="791"/>
      <c r="AY36" s="791"/>
      <c r="AZ36" s="791"/>
      <c r="BA36" s="791"/>
      <c r="BB36" s="791"/>
      <c r="BC36" s="791"/>
      <c r="BD36" s="791"/>
      <c r="BE36" s="791"/>
      <c r="BF36" s="791"/>
      <c r="BG36" s="791"/>
      <c r="BH36" s="791"/>
    </row>
    <row r="37" spans="1:60" outlineLevel="1" x14ac:dyDescent="0.2">
      <c r="A37" s="792"/>
      <c r="B37" s="793"/>
      <c r="C37" s="794" t="s">
        <v>186</v>
      </c>
      <c r="D37" s="795"/>
      <c r="E37" s="796"/>
      <c r="F37" s="825"/>
      <c r="G37" s="789"/>
      <c r="H37" s="789"/>
      <c r="I37" s="789"/>
      <c r="J37" s="789"/>
      <c r="K37" s="789"/>
      <c r="L37" s="789"/>
      <c r="M37" s="789"/>
      <c r="N37" s="790"/>
      <c r="O37" s="790"/>
      <c r="P37" s="790"/>
      <c r="Q37" s="790"/>
      <c r="R37" s="789"/>
      <c r="S37" s="789"/>
      <c r="T37" s="789"/>
      <c r="U37" s="789"/>
      <c r="V37" s="789"/>
      <c r="W37" s="789"/>
      <c r="X37" s="789"/>
      <c r="Y37" s="791"/>
      <c r="Z37" s="791"/>
      <c r="AA37" s="791"/>
      <c r="AB37" s="791"/>
      <c r="AC37" s="791"/>
      <c r="AD37" s="791"/>
      <c r="AE37" s="791"/>
      <c r="AF37" s="791"/>
      <c r="AG37" s="791" t="s">
        <v>157</v>
      </c>
      <c r="AH37" s="791">
        <v>0</v>
      </c>
      <c r="AI37" s="791"/>
      <c r="AJ37" s="791"/>
      <c r="AK37" s="791"/>
      <c r="AL37" s="791"/>
      <c r="AM37" s="791"/>
      <c r="AN37" s="791"/>
      <c r="AO37" s="791"/>
      <c r="AP37" s="791"/>
      <c r="AQ37" s="791"/>
      <c r="AR37" s="791"/>
      <c r="AS37" s="791"/>
      <c r="AT37" s="791"/>
      <c r="AU37" s="791"/>
      <c r="AV37" s="791"/>
      <c r="AW37" s="791"/>
      <c r="AX37" s="791"/>
      <c r="AY37" s="791"/>
      <c r="AZ37" s="791"/>
      <c r="BA37" s="791"/>
      <c r="BB37" s="791"/>
      <c r="BC37" s="791"/>
      <c r="BD37" s="791"/>
      <c r="BE37" s="791"/>
      <c r="BF37" s="791"/>
      <c r="BG37" s="791"/>
      <c r="BH37" s="791"/>
    </row>
    <row r="38" spans="1:60" outlineLevel="1" x14ac:dyDescent="0.2">
      <c r="A38" s="792"/>
      <c r="B38" s="793"/>
      <c r="C38" s="794" t="s">
        <v>187</v>
      </c>
      <c r="D38" s="795"/>
      <c r="E38" s="796">
        <v>1</v>
      </c>
      <c r="F38" s="825"/>
      <c r="G38" s="789"/>
      <c r="H38" s="789"/>
      <c r="I38" s="789"/>
      <c r="J38" s="789"/>
      <c r="K38" s="789"/>
      <c r="L38" s="789"/>
      <c r="M38" s="789"/>
      <c r="N38" s="790"/>
      <c r="O38" s="790"/>
      <c r="P38" s="790"/>
      <c r="Q38" s="790"/>
      <c r="R38" s="789"/>
      <c r="S38" s="789"/>
      <c r="T38" s="789"/>
      <c r="U38" s="789"/>
      <c r="V38" s="789"/>
      <c r="W38" s="789"/>
      <c r="X38" s="789"/>
      <c r="Y38" s="791"/>
      <c r="Z38" s="791"/>
      <c r="AA38" s="791"/>
      <c r="AB38" s="791"/>
      <c r="AC38" s="791"/>
      <c r="AD38" s="791"/>
      <c r="AE38" s="791"/>
      <c r="AF38" s="791"/>
      <c r="AG38" s="791" t="s">
        <v>157</v>
      </c>
      <c r="AH38" s="791">
        <v>0</v>
      </c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1"/>
      <c r="AU38" s="791"/>
      <c r="AV38" s="791"/>
      <c r="AW38" s="791"/>
      <c r="AX38" s="791"/>
      <c r="AY38" s="791"/>
      <c r="AZ38" s="791"/>
      <c r="BA38" s="791"/>
      <c r="BB38" s="791"/>
      <c r="BC38" s="791"/>
      <c r="BD38" s="791"/>
      <c r="BE38" s="791"/>
      <c r="BF38" s="791"/>
      <c r="BG38" s="791"/>
      <c r="BH38" s="791"/>
    </row>
    <row r="39" spans="1:60" outlineLevel="1" x14ac:dyDescent="0.2">
      <c r="A39" s="782">
        <v>8</v>
      </c>
      <c r="B39" s="783" t="s">
        <v>188</v>
      </c>
      <c r="C39" s="784" t="s">
        <v>189</v>
      </c>
      <c r="D39" s="785" t="s">
        <v>152</v>
      </c>
      <c r="E39" s="786">
        <v>2</v>
      </c>
      <c r="F39" s="11"/>
      <c r="G39" s="787">
        <f>ROUND(E39*F39,2)</f>
        <v>0</v>
      </c>
      <c r="H39" s="788">
        <v>0</v>
      </c>
      <c r="I39" s="789">
        <f>ROUND(E39*H39,2)</f>
        <v>0</v>
      </c>
      <c r="J39" s="788">
        <v>2360</v>
      </c>
      <c r="K39" s="789">
        <f>ROUND(E39*J39,2)</f>
        <v>4720</v>
      </c>
      <c r="L39" s="789">
        <v>21</v>
      </c>
      <c r="M39" s="789">
        <f>G39*(1+L39/100)</f>
        <v>0</v>
      </c>
      <c r="N39" s="790">
        <v>0</v>
      </c>
      <c r="O39" s="790">
        <f>ROUND(E39*N39,2)</f>
        <v>0</v>
      </c>
      <c r="P39" s="790">
        <v>0</v>
      </c>
      <c r="Q39" s="790">
        <f>ROUND(E39*P39,2)</f>
        <v>0</v>
      </c>
      <c r="R39" s="789"/>
      <c r="S39" s="789" t="s">
        <v>153</v>
      </c>
      <c r="T39" s="789" t="s">
        <v>153</v>
      </c>
      <c r="U39" s="789">
        <v>4</v>
      </c>
      <c r="V39" s="789">
        <f>ROUND(E39*U39,2)</f>
        <v>8</v>
      </c>
      <c r="W39" s="789"/>
      <c r="X39" s="789" t="s">
        <v>154</v>
      </c>
      <c r="Y39" s="791"/>
      <c r="Z39" s="791"/>
      <c r="AA39" s="791"/>
      <c r="AB39" s="791"/>
      <c r="AC39" s="791"/>
      <c r="AD39" s="791"/>
      <c r="AE39" s="791"/>
      <c r="AF39" s="791"/>
      <c r="AG39" s="791" t="s">
        <v>155</v>
      </c>
      <c r="AH39" s="791"/>
      <c r="AI39" s="791"/>
      <c r="AJ39" s="791"/>
      <c r="AK39" s="791"/>
      <c r="AL39" s="791"/>
      <c r="AM39" s="791"/>
      <c r="AN39" s="791"/>
      <c r="AO39" s="791"/>
      <c r="AP39" s="791"/>
      <c r="AQ39" s="791"/>
      <c r="AR39" s="791"/>
      <c r="AS39" s="791"/>
      <c r="AT39" s="791"/>
      <c r="AU39" s="791"/>
      <c r="AV39" s="791"/>
      <c r="AW39" s="791"/>
      <c r="AX39" s="791"/>
      <c r="AY39" s="791"/>
      <c r="AZ39" s="791"/>
      <c r="BA39" s="791"/>
      <c r="BB39" s="791"/>
      <c r="BC39" s="791"/>
      <c r="BD39" s="791"/>
      <c r="BE39" s="791"/>
      <c r="BF39" s="791"/>
      <c r="BG39" s="791"/>
      <c r="BH39" s="791"/>
    </row>
    <row r="40" spans="1:60" outlineLevel="1" x14ac:dyDescent="0.2">
      <c r="A40" s="792"/>
      <c r="B40" s="793"/>
      <c r="C40" s="794" t="s">
        <v>162</v>
      </c>
      <c r="D40" s="795"/>
      <c r="E40" s="796"/>
      <c r="F40" s="825"/>
      <c r="G40" s="789"/>
      <c r="H40" s="789"/>
      <c r="I40" s="789"/>
      <c r="J40" s="789"/>
      <c r="K40" s="789"/>
      <c r="L40" s="789"/>
      <c r="M40" s="789"/>
      <c r="N40" s="790"/>
      <c r="O40" s="790"/>
      <c r="P40" s="790"/>
      <c r="Q40" s="790"/>
      <c r="R40" s="789"/>
      <c r="S40" s="789"/>
      <c r="T40" s="789"/>
      <c r="U40" s="789"/>
      <c r="V40" s="789"/>
      <c r="W40" s="789"/>
      <c r="X40" s="789"/>
      <c r="Y40" s="791"/>
      <c r="Z40" s="791"/>
      <c r="AA40" s="791"/>
      <c r="AB40" s="791"/>
      <c r="AC40" s="791"/>
      <c r="AD40" s="791"/>
      <c r="AE40" s="791"/>
      <c r="AF40" s="791"/>
      <c r="AG40" s="791" t="s">
        <v>157</v>
      </c>
      <c r="AH40" s="791">
        <v>0</v>
      </c>
      <c r="AI40" s="791"/>
      <c r="AJ40" s="791"/>
      <c r="AK40" s="791"/>
      <c r="AL40" s="791"/>
      <c r="AM40" s="791"/>
      <c r="AN40" s="791"/>
      <c r="AO40" s="791"/>
      <c r="AP40" s="791"/>
      <c r="AQ40" s="791"/>
      <c r="AR40" s="791"/>
      <c r="AS40" s="791"/>
      <c r="AT40" s="791"/>
      <c r="AU40" s="791"/>
      <c r="AV40" s="791"/>
      <c r="AW40" s="791"/>
      <c r="AX40" s="791"/>
      <c r="AY40" s="791"/>
      <c r="AZ40" s="791"/>
      <c r="BA40" s="791"/>
      <c r="BB40" s="791"/>
      <c r="BC40" s="791"/>
      <c r="BD40" s="791"/>
      <c r="BE40" s="791"/>
      <c r="BF40" s="791"/>
      <c r="BG40" s="791"/>
      <c r="BH40" s="791"/>
    </row>
    <row r="41" spans="1:60" outlineLevel="1" x14ac:dyDescent="0.2">
      <c r="A41" s="792"/>
      <c r="B41" s="793"/>
      <c r="C41" s="794" t="s">
        <v>190</v>
      </c>
      <c r="D41" s="795"/>
      <c r="E41" s="796">
        <v>2</v>
      </c>
      <c r="F41" s="825"/>
      <c r="G41" s="789"/>
      <c r="H41" s="789"/>
      <c r="I41" s="789"/>
      <c r="J41" s="789"/>
      <c r="K41" s="789"/>
      <c r="L41" s="789"/>
      <c r="M41" s="789"/>
      <c r="N41" s="790"/>
      <c r="O41" s="790"/>
      <c r="P41" s="790"/>
      <c r="Q41" s="790"/>
      <c r="R41" s="789"/>
      <c r="S41" s="789"/>
      <c r="T41" s="789"/>
      <c r="U41" s="789"/>
      <c r="V41" s="789"/>
      <c r="W41" s="789"/>
      <c r="X41" s="789"/>
      <c r="Y41" s="791"/>
      <c r="Z41" s="791"/>
      <c r="AA41" s="791"/>
      <c r="AB41" s="791"/>
      <c r="AC41" s="791"/>
      <c r="AD41" s="791"/>
      <c r="AE41" s="791"/>
      <c r="AF41" s="791"/>
      <c r="AG41" s="791" t="s">
        <v>157</v>
      </c>
      <c r="AH41" s="791">
        <v>0</v>
      </c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1"/>
      <c r="AU41" s="791"/>
      <c r="AV41" s="791"/>
      <c r="AW41" s="791"/>
      <c r="AX41" s="791"/>
      <c r="AY41" s="791"/>
      <c r="AZ41" s="791"/>
      <c r="BA41" s="791"/>
      <c r="BB41" s="791"/>
      <c r="BC41" s="791"/>
      <c r="BD41" s="791"/>
      <c r="BE41" s="791"/>
      <c r="BF41" s="791"/>
      <c r="BG41" s="791"/>
      <c r="BH41" s="791"/>
    </row>
    <row r="42" spans="1:60" ht="22.5" outlineLevel="1" x14ac:dyDescent="0.2">
      <c r="A42" s="782">
        <v>9</v>
      </c>
      <c r="B42" s="783" t="s">
        <v>191</v>
      </c>
      <c r="C42" s="784" t="s">
        <v>192</v>
      </c>
      <c r="D42" s="785" t="s">
        <v>152</v>
      </c>
      <c r="E42" s="786">
        <v>5</v>
      </c>
      <c r="F42" s="11"/>
      <c r="G42" s="787">
        <f>ROUND(E42*F42,2)</f>
        <v>0</v>
      </c>
      <c r="H42" s="788">
        <v>550.49</v>
      </c>
      <c r="I42" s="789">
        <f>ROUND(E42*H42,2)</f>
        <v>2752.45</v>
      </c>
      <c r="J42" s="788">
        <v>563.51</v>
      </c>
      <c r="K42" s="789">
        <f>ROUND(E42*J42,2)</f>
        <v>2817.55</v>
      </c>
      <c r="L42" s="789">
        <v>21</v>
      </c>
      <c r="M42" s="789">
        <f>G42*(1+L42/100)</f>
        <v>0</v>
      </c>
      <c r="N42" s="790">
        <v>5.5500000000000002E-3</v>
      </c>
      <c r="O42" s="790">
        <f>ROUND(E42*N42,2)</f>
        <v>0.03</v>
      </c>
      <c r="P42" s="790">
        <v>0</v>
      </c>
      <c r="Q42" s="790">
        <f>ROUND(E42*P42,2)</f>
        <v>0</v>
      </c>
      <c r="R42" s="789"/>
      <c r="S42" s="789" t="s">
        <v>153</v>
      </c>
      <c r="T42" s="789" t="s">
        <v>153</v>
      </c>
      <c r="U42" s="789">
        <v>0.95699999999999996</v>
      </c>
      <c r="V42" s="789">
        <f>ROUND(E42*U42,2)</f>
        <v>4.79</v>
      </c>
      <c r="W42" s="789"/>
      <c r="X42" s="789" t="s">
        <v>154</v>
      </c>
      <c r="Y42" s="791"/>
      <c r="Z42" s="791"/>
      <c r="AA42" s="791"/>
      <c r="AB42" s="791"/>
      <c r="AC42" s="791"/>
      <c r="AD42" s="791"/>
      <c r="AE42" s="791"/>
      <c r="AF42" s="791"/>
      <c r="AG42" s="791" t="s">
        <v>155</v>
      </c>
      <c r="AH42" s="791"/>
      <c r="AI42" s="791"/>
      <c r="AJ42" s="791"/>
      <c r="AK42" s="791"/>
      <c r="AL42" s="791"/>
      <c r="AM42" s="791"/>
      <c r="AN42" s="791"/>
      <c r="AO42" s="791"/>
      <c r="AP42" s="791"/>
      <c r="AQ42" s="791"/>
      <c r="AR42" s="791"/>
      <c r="AS42" s="791"/>
      <c r="AT42" s="791"/>
      <c r="AU42" s="791"/>
      <c r="AV42" s="791"/>
      <c r="AW42" s="791"/>
      <c r="AX42" s="791"/>
      <c r="AY42" s="791"/>
      <c r="AZ42" s="791"/>
      <c r="BA42" s="791"/>
      <c r="BB42" s="791"/>
      <c r="BC42" s="791"/>
      <c r="BD42" s="791"/>
      <c r="BE42" s="791"/>
      <c r="BF42" s="791"/>
      <c r="BG42" s="791"/>
      <c r="BH42" s="791"/>
    </row>
    <row r="43" spans="1:60" outlineLevel="1" x14ac:dyDescent="0.2">
      <c r="A43" s="792"/>
      <c r="B43" s="793"/>
      <c r="C43" s="794" t="s">
        <v>162</v>
      </c>
      <c r="D43" s="795"/>
      <c r="E43" s="796"/>
      <c r="F43" s="825"/>
      <c r="G43" s="789"/>
      <c r="H43" s="789"/>
      <c r="I43" s="789"/>
      <c r="J43" s="789"/>
      <c r="K43" s="789"/>
      <c r="L43" s="789"/>
      <c r="M43" s="789"/>
      <c r="N43" s="790"/>
      <c r="O43" s="790"/>
      <c r="P43" s="790"/>
      <c r="Q43" s="790"/>
      <c r="R43" s="789"/>
      <c r="S43" s="789"/>
      <c r="T43" s="789"/>
      <c r="U43" s="789"/>
      <c r="V43" s="789"/>
      <c r="W43" s="789"/>
      <c r="X43" s="789"/>
      <c r="Y43" s="791"/>
      <c r="Z43" s="791"/>
      <c r="AA43" s="791"/>
      <c r="AB43" s="791"/>
      <c r="AC43" s="791"/>
      <c r="AD43" s="791"/>
      <c r="AE43" s="791"/>
      <c r="AF43" s="791"/>
      <c r="AG43" s="791" t="s">
        <v>157</v>
      </c>
      <c r="AH43" s="791">
        <v>0</v>
      </c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1"/>
      <c r="AU43" s="791"/>
      <c r="AV43" s="791"/>
      <c r="AW43" s="791"/>
      <c r="AX43" s="791"/>
      <c r="AY43" s="791"/>
      <c r="AZ43" s="791"/>
      <c r="BA43" s="791"/>
      <c r="BB43" s="791"/>
      <c r="BC43" s="791"/>
      <c r="BD43" s="791"/>
      <c r="BE43" s="791"/>
      <c r="BF43" s="791"/>
      <c r="BG43" s="791"/>
      <c r="BH43" s="791"/>
    </row>
    <row r="44" spans="1:60" outlineLevel="1" x14ac:dyDescent="0.2">
      <c r="A44" s="792"/>
      <c r="B44" s="793"/>
      <c r="C44" s="794" t="s">
        <v>193</v>
      </c>
      <c r="D44" s="795"/>
      <c r="E44" s="796">
        <v>4</v>
      </c>
      <c r="F44" s="825"/>
      <c r="G44" s="789"/>
      <c r="H44" s="789"/>
      <c r="I44" s="789"/>
      <c r="J44" s="789"/>
      <c r="K44" s="789"/>
      <c r="L44" s="789"/>
      <c r="M44" s="789"/>
      <c r="N44" s="790"/>
      <c r="O44" s="790"/>
      <c r="P44" s="790"/>
      <c r="Q44" s="790"/>
      <c r="R44" s="789"/>
      <c r="S44" s="789"/>
      <c r="T44" s="789"/>
      <c r="U44" s="789"/>
      <c r="V44" s="789"/>
      <c r="W44" s="789"/>
      <c r="X44" s="789"/>
      <c r="Y44" s="791"/>
      <c r="Z44" s="791"/>
      <c r="AA44" s="791"/>
      <c r="AB44" s="791"/>
      <c r="AC44" s="791"/>
      <c r="AD44" s="791"/>
      <c r="AE44" s="791"/>
      <c r="AF44" s="791"/>
      <c r="AG44" s="791" t="s">
        <v>157</v>
      </c>
      <c r="AH44" s="791">
        <v>0</v>
      </c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1"/>
      <c r="AU44" s="791"/>
      <c r="AV44" s="791"/>
      <c r="AW44" s="791"/>
      <c r="AX44" s="791"/>
      <c r="AY44" s="791"/>
      <c r="AZ44" s="791"/>
      <c r="BA44" s="791"/>
      <c r="BB44" s="791"/>
      <c r="BC44" s="791"/>
      <c r="BD44" s="791"/>
      <c r="BE44" s="791"/>
      <c r="BF44" s="791"/>
      <c r="BG44" s="791"/>
      <c r="BH44" s="791"/>
    </row>
    <row r="45" spans="1:60" outlineLevel="1" x14ac:dyDescent="0.2">
      <c r="A45" s="792"/>
      <c r="B45" s="793"/>
      <c r="C45" s="794" t="s">
        <v>165</v>
      </c>
      <c r="D45" s="795"/>
      <c r="E45" s="796"/>
      <c r="F45" s="825"/>
      <c r="G45" s="789"/>
      <c r="H45" s="789"/>
      <c r="I45" s="789"/>
      <c r="J45" s="789"/>
      <c r="K45" s="789"/>
      <c r="L45" s="789"/>
      <c r="M45" s="789"/>
      <c r="N45" s="790"/>
      <c r="O45" s="790"/>
      <c r="P45" s="790"/>
      <c r="Q45" s="790"/>
      <c r="R45" s="789"/>
      <c r="S45" s="789"/>
      <c r="T45" s="789"/>
      <c r="U45" s="789"/>
      <c r="V45" s="789"/>
      <c r="W45" s="789"/>
      <c r="X45" s="789"/>
      <c r="Y45" s="791"/>
      <c r="Z45" s="791"/>
      <c r="AA45" s="791"/>
      <c r="AB45" s="791"/>
      <c r="AC45" s="791"/>
      <c r="AD45" s="791"/>
      <c r="AE45" s="791"/>
      <c r="AF45" s="791"/>
      <c r="AG45" s="791" t="s">
        <v>157</v>
      </c>
      <c r="AH45" s="791">
        <v>0</v>
      </c>
      <c r="AI45" s="791"/>
      <c r="AJ45" s="791"/>
      <c r="AK45" s="791"/>
      <c r="AL45" s="791"/>
      <c r="AM45" s="791"/>
      <c r="AN45" s="791"/>
      <c r="AO45" s="791"/>
      <c r="AP45" s="791"/>
      <c r="AQ45" s="791"/>
      <c r="AR45" s="791"/>
      <c r="AS45" s="791"/>
      <c r="AT45" s="791"/>
      <c r="AU45" s="791"/>
      <c r="AV45" s="791"/>
      <c r="AW45" s="791"/>
      <c r="AX45" s="791"/>
      <c r="AY45" s="791"/>
      <c r="AZ45" s="791"/>
      <c r="BA45" s="791"/>
      <c r="BB45" s="791"/>
      <c r="BC45" s="791"/>
      <c r="BD45" s="791"/>
      <c r="BE45" s="791"/>
      <c r="BF45" s="791"/>
      <c r="BG45" s="791"/>
      <c r="BH45" s="791"/>
    </row>
    <row r="46" spans="1:60" outlineLevel="1" x14ac:dyDescent="0.2">
      <c r="A46" s="792"/>
      <c r="B46" s="793"/>
      <c r="C46" s="794" t="s">
        <v>158</v>
      </c>
      <c r="D46" s="795"/>
      <c r="E46" s="796">
        <v>1</v>
      </c>
      <c r="F46" s="825"/>
      <c r="G46" s="789"/>
      <c r="H46" s="789"/>
      <c r="I46" s="789"/>
      <c r="J46" s="789"/>
      <c r="K46" s="789"/>
      <c r="L46" s="789"/>
      <c r="M46" s="789"/>
      <c r="N46" s="790"/>
      <c r="O46" s="790"/>
      <c r="P46" s="790"/>
      <c r="Q46" s="790"/>
      <c r="R46" s="789"/>
      <c r="S46" s="789"/>
      <c r="T46" s="789"/>
      <c r="U46" s="789"/>
      <c r="V46" s="789"/>
      <c r="W46" s="789"/>
      <c r="X46" s="789"/>
      <c r="Y46" s="791"/>
      <c r="Z46" s="791"/>
      <c r="AA46" s="791"/>
      <c r="AB46" s="791"/>
      <c r="AC46" s="791"/>
      <c r="AD46" s="791"/>
      <c r="AE46" s="791"/>
      <c r="AF46" s="791"/>
      <c r="AG46" s="791" t="s">
        <v>157</v>
      </c>
      <c r="AH46" s="791">
        <v>0</v>
      </c>
      <c r="AI46" s="791"/>
      <c r="AJ46" s="791"/>
      <c r="AK46" s="791"/>
      <c r="AL46" s="791"/>
      <c r="AM46" s="791"/>
      <c r="AN46" s="791"/>
      <c r="AO46" s="791"/>
      <c r="AP46" s="791"/>
      <c r="AQ46" s="791"/>
      <c r="AR46" s="791"/>
      <c r="AS46" s="791"/>
      <c r="AT46" s="791"/>
      <c r="AU46" s="791"/>
      <c r="AV46" s="791"/>
      <c r="AW46" s="791"/>
      <c r="AX46" s="791"/>
      <c r="AY46" s="791"/>
      <c r="AZ46" s="791"/>
      <c r="BA46" s="791"/>
      <c r="BB46" s="791"/>
      <c r="BC46" s="791"/>
      <c r="BD46" s="791"/>
      <c r="BE46" s="791"/>
      <c r="BF46" s="791"/>
      <c r="BG46" s="791"/>
      <c r="BH46" s="791"/>
    </row>
    <row r="47" spans="1:60" ht="22.5" outlineLevel="1" x14ac:dyDescent="0.2">
      <c r="A47" s="782">
        <v>10</v>
      </c>
      <c r="B47" s="783" t="s">
        <v>194</v>
      </c>
      <c r="C47" s="784" t="s">
        <v>195</v>
      </c>
      <c r="D47" s="785" t="s">
        <v>152</v>
      </c>
      <c r="E47" s="786">
        <v>2</v>
      </c>
      <c r="F47" s="11"/>
      <c r="G47" s="787">
        <f>ROUND(E47*F47,2)</f>
        <v>0</v>
      </c>
      <c r="H47" s="788">
        <v>6059.3</v>
      </c>
      <c r="I47" s="789">
        <f>ROUND(E47*H47,2)</f>
        <v>12118.6</v>
      </c>
      <c r="J47" s="788">
        <v>700.7</v>
      </c>
      <c r="K47" s="789">
        <f>ROUND(E47*J47,2)</f>
        <v>1401.4</v>
      </c>
      <c r="L47" s="789">
        <v>21</v>
      </c>
      <c r="M47" s="789">
        <f>G47*(1+L47/100)</f>
        <v>0</v>
      </c>
      <c r="N47" s="790">
        <v>4.8700000000000002E-3</v>
      </c>
      <c r="O47" s="790">
        <f>ROUND(E47*N47,2)</f>
        <v>0.01</v>
      </c>
      <c r="P47" s="790">
        <v>0</v>
      </c>
      <c r="Q47" s="790">
        <f>ROUND(E47*P47,2)</f>
        <v>0</v>
      </c>
      <c r="R47" s="789"/>
      <c r="S47" s="789" t="s">
        <v>153</v>
      </c>
      <c r="T47" s="789" t="s">
        <v>153</v>
      </c>
      <c r="U47" s="789">
        <v>1.19</v>
      </c>
      <c r="V47" s="789">
        <f>ROUND(E47*U47,2)</f>
        <v>2.38</v>
      </c>
      <c r="W47" s="789"/>
      <c r="X47" s="789" t="s">
        <v>154</v>
      </c>
      <c r="Y47" s="791"/>
      <c r="Z47" s="791"/>
      <c r="AA47" s="791"/>
      <c r="AB47" s="791"/>
      <c r="AC47" s="791"/>
      <c r="AD47" s="791"/>
      <c r="AE47" s="791"/>
      <c r="AF47" s="791"/>
      <c r="AG47" s="791" t="s">
        <v>155</v>
      </c>
      <c r="AH47" s="791"/>
      <c r="AI47" s="791"/>
      <c r="AJ47" s="791"/>
      <c r="AK47" s="791"/>
      <c r="AL47" s="791"/>
      <c r="AM47" s="791"/>
      <c r="AN47" s="791"/>
      <c r="AO47" s="791"/>
      <c r="AP47" s="791"/>
      <c r="AQ47" s="791"/>
      <c r="AR47" s="791"/>
      <c r="AS47" s="791"/>
      <c r="AT47" s="791"/>
      <c r="AU47" s="791"/>
      <c r="AV47" s="791"/>
      <c r="AW47" s="791"/>
      <c r="AX47" s="791"/>
      <c r="AY47" s="791"/>
      <c r="AZ47" s="791"/>
      <c r="BA47" s="791"/>
      <c r="BB47" s="791"/>
      <c r="BC47" s="791"/>
      <c r="BD47" s="791"/>
      <c r="BE47" s="791"/>
      <c r="BF47" s="791"/>
      <c r="BG47" s="791"/>
      <c r="BH47" s="791"/>
    </row>
    <row r="48" spans="1:60" outlineLevel="1" x14ac:dyDescent="0.2">
      <c r="A48" s="792"/>
      <c r="B48" s="793"/>
      <c r="C48" s="794" t="s">
        <v>186</v>
      </c>
      <c r="D48" s="795"/>
      <c r="E48" s="796"/>
      <c r="F48" s="825"/>
      <c r="G48" s="789"/>
      <c r="H48" s="789"/>
      <c r="I48" s="789"/>
      <c r="J48" s="789"/>
      <c r="K48" s="789"/>
      <c r="L48" s="789"/>
      <c r="M48" s="789"/>
      <c r="N48" s="790"/>
      <c r="O48" s="790"/>
      <c r="P48" s="790"/>
      <c r="Q48" s="790"/>
      <c r="R48" s="789"/>
      <c r="S48" s="789"/>
      <c r="T48" s="789"/>
      <c r="U48" s="789"/>
      <c r="V48" s="789"/>
      <c r="W48" s="789"/>
      <c r="X48" s="789"/>
      <c r="Y48" s="791"/>
      <c r="Z48" s="791"/>
      <c r="AA48" s="791"/>
      <c r="AB48" s="791"/>
      <c r="AC48" s="791"/>
      <c r="AD48" s="791"/>
      <c r="AE48" s="791"/>
      <c r="AF48" s="791"/>
      <c r="AG48" s="791" t="s">
        <v>157</v>
      </c>
      <c r="AH48" s="791">
        <v>0</v>
      </c>
      <c r="AI48" s="791"/>
      <c r="AJ48" s="791"/>
      <c r="AK48" s="791"/>
      <c r="AL48" s="791"/>
      <c r="AM48" s="791"/>
      <c r="AN48" s="791"/>
      <c r="AO48" s="791"/>
      <c r="AP48" s="791"/>
      <c r="AQ48" s="791"/>
      <c r="AR48" s="791"/>
      <c r="AS48" s="791"/>
      <c r="AT48" s="791"/>
      <c r="AU48" s="791"/>
      <c r="AV48" s="791"/>
      <c r="AW48" s="791"/>
      <c r="AX48" s="791"/>
      <c r="AY48" s="791"/>
      <c r="AZ48" s="791"/>
      <c r="BA48" s="791"/>
      <c r="BB48" s="791"/>
      <c r="BC48" s="791"/>
      <c r="BD48" s="791"/>
      <c r="BE48" s="791"/>
      <c r="BF48" s="791"/>
      <c r="BG48" s="791"/>
      <c r="BH48" s="791"/>
    </row>
    <row r="49" spans="1:60" outlineLevel="1" x14ac:dyDescent="0.2">
      <c r="A49" s="792"/>
      <c r="B49" s="793"/>
      <c r="C49" s="794" t="s">
        <v>190</v>
      </c>
      <c r="D49" s="795"/>
      <c r="E49" s="796">
        <v>2</v>
      </c>
      <c r="F49" s="825"/>
      <c r="G49" s="789"/>
      <c r="H49" s="789"/>
      <c r="I49" s="789"/>
      <c r="J49" s="789"/>
      <c r="K49" s="789"/>
      <c r="L49" s="789"/>
      <c r="M49" s="789"/>
      <c r="N49" s="790"/>
      <c r="O49" s="790"/>
      <c r="P49" s="790"/>
      <c r="Q49" s="790"/>
      <c r="R49" s="789"/>
      <c r="S49" s="789"/>
      <c r="T49" s="789"/>
      <c r="U49" s="789"/>
      <c r="V49" s="789"/>
      <c r="W49" s="789"/>
      <c r="X49" s="789"/>
      <c r="Y49" s="791"/>
      <c r="Z49" s="791"/>
      <c r="AA49" s="791"/>
      <c r="AB49" s="791"/>
      <c r="AC49" s="791"/>
      <c r="AD49" s="791"/>
      <c r="AE49" s="791"/>
      <c r="AF49" s="791"/>
      <c r="AG49" s="791" t="s">
        <v>157</v>
      </c>
      <c r="AH49" s="791">
        <v>0</v>
      </c>
      <c r="AI49" s="791"/>
      <c r="AJ49" s="791"/>
      <c r="AK49" s="791"/>
      <c r="AL49" s="791"/>
      <c r="AM49" s="791"/>
      <c r="AN49" s="791"/>
      <c r="AO49" s="791"/>
      <c r="AP49" s="791"/>
      <c r="AQ49" s="791"/>
      <c r="AR49" s="791"/>
      <c r="AS49" s="791"/>
      <c r="AT49" s="791"/>
      <c r="AU49" s="791"/>
      <c r="AV49" s="791"/>
      <c r="AW49" s="791"/>
      <c r="AX49" s="791"/>
      <c r="AY49" s="791"/>
      <c r="AZ49" s="791"/>
      <c r="BA49" s="791"/>
      <c r="BB49" s="791"/>
      <c r="BC49" s="791"/>
      <c r="BD49" s="791"/>
      <c r="BE49" s="791"/>
      <c r="BF49" s="791"/>
      <c r="BG49" s="791"/>
      <c r="BH49" s="791"/>
    </row>
    <row r="50" spans="1:60" ht="22.5" outlineLevel="1" x14ac:dyDescent="0.2">
      <c r="A50" s="782">
        <v>11</v>
      </c>
      <c r="B50" s="783" t="s">
        <v>196</v>
      </c>
      <c r="C50" s="784" t="s">
        <v>197</v>
      </c>
      <c r="D50" s="785" t="s">
        <v>169</v>
      </c>
      <c r="E50" s="786">
        <v>1.5</v>
      </c>
      <c r="F50" s="11"/>
      <c r="G50" s="787">
        <f>ROUND(E50*F50,2)</f>
        <v>0</v>
      </c>
      <c r="H50" s="788">
        <v>452.97</v>
      </c>
      <c r="I50" s="789">
        <f>ROUND(E50*H50,2)</f>
        <v>679.46</v>
      </c>
      <c r="J50" s="788">
        <v>497.03</v>
      </c>
      <c r="K50" s="789">
        <f>ROUND(E50*J50,2)</f>
        <v>745.55</v>
      </c>
      <c r="L50" s="789">
        <v>21</v>
      </c>
      <c r="M50" s="789">
        <f>G50*(1+L50/100)</f>
        <v>0</v>
      </c>
      <c r="N50" s="790">
        <v>2.1350000000000001E-2</v>
      </c>
      <c r="O50" s="790">
        <f>ROUND(E50*N50,2)</f>
        <v>0.03</v>
      </c>
      <c r="P50" s="790">
        <v>0</v>
      </c>
      <c r="Q50" s="790">
        <f>ROUND(E50*P50,2)</f>
        <v>0</v>
      </c>
      <c r="R50" s="789"/>
      <c r="S50" s="789" t="s">
        <v>153</v>
      </c>
      <c r="T50" s="789" t="s">
        <v>153</v>
      </c>
      <c r="U50" s="789">
        <v>0.95799999999999996</v>
      </c>
      <c r="V50" s="789">
        <f>ROUND(E50*U50,2)</f>
        <v>1.44</v>
      </c>
      <c r="W50" s="789"/>
      <c r="X50" s="789" t="s">
        <v>154</v>
      </c>
      <c r="Y50" s="791"/>
      <c r="Z50" s="791"/>
      <c r="AA50" s="791"/>
      <c r="AB50" s="791"/>
      <c r="AC50" s="791"/>
      <c r="AD50" s="791"/>
      <c r="AE50" s="791"/>
      <c r="AF50" s="791"/>
      <c r="AG50" s="791" t="s">
        <v>155</v>
      </c>
      <c r="AH50" s="791"/>
      <c r="AI50" s="791"/>
      <c r="AJ50" s="791"/>
      <c r="AK50" s="791"/>
      <c r="AL50" s="791"/>
      <c r="AM50" s="791"/>
      <c r="AN50" s="791"/>
      <c r="AO50" s="791"/>
      <c r="AP50" s="791"/>
      <c r="AQ50" s="791"/>
      <c r="AR50" s="791"/>
      <c r="AS50" s="791"/>
      <c r="AT50" s="791"/>
      <c r="AU50" s="791"/>
      <c r="AV50" s="791"/>
      <c r="AW50" s="791"/>
      <c r="AX50" s="791"/>
      <c r="AY50" s="791"/>
      <c r="AZ50" s="791"/>
      <c r="BA50" s="791"/>
      <c r="BB50" s="791"/>
      <c r="BC50" s="791"/>
      <c r="BD50" s="791"/>
      <c r="BE50" s="791"/>
      <c r="BF50" s="791"/>
      <c r="BG50" s="791"/>
      <c r="BH50" s="791"/>
    </row>
    <row r="51" spans="1:60" outlineLevel="1" x14ac:dyDescent="0.2">
      <c r="A51" s="792"/>
      <c r="B51" s="793"/>
      <c r="C51" s="794" t="s">
        <v>186</v>
      </c>
      <c r="D51" s="795"/>
      <c r="E51" s="796"/>
      <c r="F51" s="825"/>
      <c r="G51" s="789"/>
      <c r="H51" s="789"/>
      <c r="I51" s="789"/>
      <c r="J51" s="789"/>
      <c r="K51" s="789"/>
      <c r="L51" s="789"/>
      <c r="M51" s="789"/>
      <c r="N51" s="790"/>
      <c r="O51" s="790"/>
      <c r="P51" s="790"/>
      <c r="Q51" s="790"/>
      <c r="R51" s="789"/>
      <c r="S51" s="789"/>
      <c r="T51" s="789"/>
      <c r="U51" s="789"/>
      <c r="V51" s="789"/>
      <c r="W51" s="789"/>
      <c r="X51" s="789"/>
      <c r="Y51" s="791"/>
      <c r="Z51" s="791"/>
      <c r="AA51" s="791"/>
      <c r="AB51" s="791"/>
      <c r="AC51" s="791"/>
      <c r="AD51" s="791"/>
      <c r="AE51" s="791"/>
      <c r="AF51" s="791"/>
      <c r="AG51" s="791" t="s">
        <v>157</v>
      </c>
      <c r="AH51" s="791">
        <v>0</v>
      </c>
      <c r="AI51" s="791"/>
      <c r="AJ51" s="791"/>
      <c r="AK51" s="791"/>
      <c r="AL51" s="791"/>
      <c r="AM51" s="791"/>
      <c r="AN51" s="791"/>
      <c r="AO51" s="791"/>
      <c r="AP51" s="791"/>
      <c r="AQ51" s="791"/>
      <c r="AR51" s="791"/>
      <c r="AS51" s="791"/>
      <c r="AT51" s="791"/>
      <c r="AU51" s="791"/>
      <c r="AV51" s="791"/>
      <c r="AW51" s="791"/>
      <c r="AX51" s="791"/>
      <c r="AY51" s="791"/>
      <c r="AZ51" s="791"/>
      <c r="BA51" s="791"/>
      <c r="BB51" s="791"/>
      <c r="BC51" s="791"/>
      <c r="BD51" s="791"/>
      <c r="BE51" s="791"/>
      <c r="BF51" s="791"/>
      <c r="BG51" s="791"/>
      <c r="BH51" s="791"/>
    </row>
    <row r="52" spans="1:60" outlineLevel="1" x14ac:dyDescent="0.2">
      <c r="A52" s="792"/>
      <c r="B52" s="793"/>
      <c r="C52" s="794" t="s">
        <v>198</v>
      </c>
      <c r="D52" s="795"/>
      <c r="E52" s="796">
        <v>1.5</v>
      </c>
      <c r="F52" s="825"/>
      <c r="G52" s="789"/>
      <c r="H52" s="789"/>
      <c r="I52" s="789"/>
      <c r="J52" s="789"/>
      <c r="K52" s="789"/>
      <c r="L52" s="789"/>
      <c r="M52" s="789"/>
      <c r="N52" s="790"/>
      <c r="O52" s="790"/>
      <c r="P52" s="790"/>
      <c r="Q52" s="790"/>
      <c r="R52" s="789"/>
      <c r="S52" s="789"/>
      <c r="T52" s="789"/>
      <c r="U52" s="789"/>
      <c r="V52" s="789"/>
      <c r="W52" s="789"/>
      <c r="X52" s="789"/>
      <c r="Y52" s="791"/>
      <c r="Z52" s="791"/>
      <c r="AA52" s="791"/>
      <c r="AB52" s="791"/>
      <c r="AC52" s="791"/>
      <c r="AD52" s="791"/>
      <c r="AE52" s="791"/>
      <c r="AF52" s="791"/>
      <c r="AG52" s="791" t="s">
        <v>157</v>
      </c>
      <c r="AH52" s="791">
        <v>0</v>
      </c>
      <c r="AI52" s="791"/>
      <c r="AJ52" s="791"/>
      <c r="AK52" s="791"/>
      <c r="AL52" s="791"/>
      <c r="AM52" s="791"/>
      <c r="AN52" s="791"/>
      <c r="AO52" s="791"/>
      <c r="AP52" s="791"/>
      <c r="AQ52" s="791"/>
      <c r="AR52" s="791"/>
      <c r="AS52" s="791"/>
      <c r="AT52" s="791"/>
      <c r="AU52" s="791"/>
      <c r="AV52" s="791"/>
      <c r="AW52" s="791"/>
      <c r="AX52" s="791"/>
      <c r="AY52" s="791"/>
      <c r="AZ52" s="791"/>
      <c r="BA52" s="791"/>
      <c r="BB52" s="791"/>
      <c r="BC52" s="791"/>
      <c r="BD52" s="791"/>
      <c r="BE52" s="791"/>
      <c r="BF52" s="791"/>
      <c r="BG52" s="791"/>
      <c r="BH52" s="791"/>
    </row>
    <row r="53" spans="1:60" ht="22.5" outlineLevel="1" x14ac:dyDescent="0.2">
      <c r="A53" s="782">
        <v>12</v>
      </c>
      <c r="B53" s="783" t="s">
        <v>199</v>
      </c>
      <c r="C53" s="784" t="s">
        <v>200</v>
      </c>
      <c r="D53" s="785" t="s">
        <v>169</v>
      </c>
      <c r="E53" s="786">
        <v>34</v>
      </c>
      <c r="F53" s="11"/>
      <c r="G53" s="787">
        <f>ROUND(E53*F53,2)</f>
        <v>0</v>
      </c>
      <c r="H53" s="788">
        <v>342.44</v>
      </c>
      <c r="I53" s="789">
        <f>ROUND(E53*H53,2)</f>
        <v>11642.96</v>
      </c>
      <c r="J53" s="788">
        <v>402.56</v>
      </c>
      <c r="K53" s="789">
        <f>ROUND(E53*J53,2)</f>
        <v>13687.04</v>
      </c>
      <c r="L53" s="789">
        <v>21</v>
      </c>
      <c r="M53" s="789">
        <f>G53*(1+L53/100)</f>
        <v>0</v>
      </c>
      <c r="N53" s="790">
        <v>1.1990000000000001E-2</v>
      </c>
      <c r="O53" s="790">
        <f>ROUND(E53*N53,2)</f>
        <v>0.41</v>
      </c>
      <c r="P53" s="790">
        <v>0</v>
      </c>
      <c r="Q53" s="790">
        <f>ROUND(E53*P53,2)</f>
        <v>0</v>
      </c>
      <c r="R53" s="789"/>
      <c r="S53" s="789" t="s">
        <v>153</v>
      </c>
      <c r="T53" s="789" t="s">
        <v>153</v>
      </c>
      <c r="U53" s="789">
        <v>0.76900000000000002</v>
      </c>
      <c r="V53" s="789">
        <f>ROUND(E53*U53,2)</f>
        <v>26.15</v>
      </c>
      <c r="W53" s="789"/>
      <c r="X53" s="789" t="s">
        <v>154</v>
      </c>
      <c r="Y53" s="791"/>
      <c r="Z53" s="791"/>
      <c r="AA53" s="791"/>
      <c r="AB53" s="791"/>
      <c r="AC53" s="791"/>
      <c r="AD53" s="791"/>
      <c r="AE53" s="791"/>
      <c r="AF53" s="791"/>
      <c r="AG53" s="791" t="s">
        <v>155</v>
      </c>
      <c r="AH53" s="791"/>
      <c r="AI53" s="791"/>
      <c r="AJ53" s="791"/>
      <c r="AK53" s="791"/>
      <c r="AL53" s="791"/>
      <c r="AM53" s="791"/>
      <c r="AN53" s="791"/>
      <c r="AO53" s="791"/>
      <c r="AP53" s="791"/>
      <c r="AQ53" s="791"/>
      <c r="AR53" s="791"/>
      <c r="AS53" s="791"/>
      <c r="AT53" s="791"/>
      <c r="AU53" s="791"/>
      <c r="AV53" s="791"/>
      <c r="AW53" s="791"/>
      <c r="AX53" s="791"/>
      <c r="AY53" s="791"/>
      <c r="AZ53" s="791"/>
      <c r="BA53" s="791"/>
      <c r="BB53" s="791"/>
      <c r="BC53" s="791"/>
      <c r="BD53" s="791"/>
      <c r="BE53" s="791"/>
      <c r="BF53" s="791"/>
      <c r="BG53" s="791"/>
      <c r="BH53" s="791"/>
    </row>
    <row r="54" spans="1:60" outlineLevel="1" x14ac:dyDescent="0.2">
      <c r="A54" s="792"/>
      <c r="B54" s="793"/>
      <c r="C54" s="794" t="s">
        <v>186</v>
      </c>
      <c r="D54" s="795"/>
      <c r="E54" s="796"/>
      <c r="F54" s="825"/>
      <c r="G54" s="789"/>
      <c r="H54" s="789"/>
      <c r="I54" s="789"/>
      <c r="J54" s="789"/>
      <c r="K54" s="789"/>
      <c r="L54" s="789"/>
      <c r="M54" s="789"/>
      <c r="N54" s="790"/>
      <c r="O54" s="790"/>
      <c r="P54" s="790"/>
      <c r="Q54" s="790"/>
      <c r="R54" s="789"/>
      <c r="S54" s="789"/>
      <c r="T54" s="789"/>
      <c r="U54" s="789"/>
      <c r="V54" s="789"/>
      <c r="W54" s="789"/>
      <c r="X54" s="789"/>
      <c r="Y54" s="791"/>
      <c r="Z54" s="791"/>
      <c r="AA54" s="791"/>
      <c r="AB54" s="791"/>
      <c r="AC54" s="791"/>
      <c r="AD54" s="791"/>
      <c r="AE54" s="791"/>
      <c r="AF54" s="791"/>
      <c r="AG54" s="791" t="s">
        <v>157</v>
      </c>
      <c r="AH54" s="791">
        <v>0</v>
      </c>
      <c r="AI54" s="791"/>
      <c r="AJ54" s="791"/>
      <c r="AK54" s="791"/>
      <c r="AL54" s="791"/>
      <c r="AM54" s="791"/>
      <c r="AN54" s="791"/>
      <c r="AO54" s="791"/>
      <c r="AP54" s="791"/>
      <c r="AQ54" s="791"/>
      <c r="AR54" s="791"/>
      <c r="AS54" s="791"/>
      <c r="AT54" s="791"/>
      <c r="AU54" s="791"/>
      <c r="AV54" s="791"/>
      <c r="AW54" s="791"/>
      <c r="AX54" s="791"/>
      <c r="AY54" s="791"/>
      <c r="AZ54" s="791"/>
      <c r="BA54" s="791"/>
      <c r="BB54" s="791"/>
      <c r="BC54" s="791"/>
      <c r="BD54" s="791"/>
      <c r="BE54" s="791"/>
      <c r="BF54" s="791"/>
      <c r="BG54" s="791"/>
      <c r="BH54" s="791"/>
    </row>
    <row r="55" spans="1:60" outlineLevel="1" x14ac:dyDescent="0.2">
      <c r="A55" s="792"/>
      <c r="B55" s="793"/>
      <c r="C55" s="794" t="s">
        <v>201</v>
      </c>
      <c r="D55" s="795"/>
      <c r="E55" s="796">
        <v>34</v>
      </c>
      <c r="F55" s="825"/>
      <c r="G55" s="789"/>
      <c r="H55" s="789"/>
      <c r="I55" s="789"/>
      <c r="J55" s="789"/>
      <c r="K55" s="789"/>
      <c r="L55" s="789"/>
      <c r="M55" s="789"/>
      <c r="N55" s="790"/>
      <c r="O55" s="790"/>
      <c r="P55" s="790"/>
      <c r="Q55" s="790"/>
      <c r="R55" s="789"/>
      <c r="S55" s="789"/>
      <c r="T55" s="789"/>
      <c r="U55" s="789"/>
      <c r="V55" s="789"/>
      <c r="W55" s="789"/>
      <c r="X55" s="789"/>
      <c r="Y55" s="791"/>
      <c r="Z55" s="791"/>
      <c r="AA55" s="791"/>
      <c r="AB55" s="791"/>
      <c r="AC55" s="791"/>
      <c r="AD55" s="791"/>
      <c r="AE55" s="791"/>
      <c r="AF55" s="791"/>
      <c r="AG55" s="791" t="s">
        <v>157</v>
      </c>
      <c r="AH55" s="791">
        <v>0</v>
      </c>
      <c r="AI55" s="791"/>
      <c r="AJ55" s="791"/>
      <c r="AK55" s="791"/>
      <c r="AL55" s="791"/>
      <c r="AM55" s="791"/>
      <c r="AN55" s="791"/>
      <c r="AO55" s="791"/>
      <c r="AP55" s="791"/>
      <c r="AQ55" s="791"/>
      <c r="AR55" s="791"/>
      <c r="AS55" s="791"/>
      <c r="AT55" s="791"/>
      <c r="AU55" s="791"/>
      <c r="AV55" s="791"/>
      <c r="AW55" s="791"/>
      <c r="AX55" s="791"/>
      <c r="AY55" s="791"/>
      <c r="AZ55" s="791"/>
      <c r="BA55" s="791"/>
      <c r="BB55" s="791"/>
      <c r="BC55" s="791"/>
      <c r="BD55" s="791"/>
      <c r="BE55" s="791"/>
      <c r="BF55" s="791"/>
      <c r="BG55" s="791"/>
      <c r="BH55" s="791"/>
    </row>
    <row r="56" spans="1:60" ht="25.5" x14ac:dyDescent="0.2">
      <c r="A56" s="773" t="s">
        <v>148</v>
      </c>
      <c r="B56" s="774" t="s">
        <v>68</v>
      </c>
      <c r="C56" s="775" t="s">
        <v>69</v>
      </c>
      <c r="D56" s="776"/>
      <c r="E56" s="777"/>
      <c r="F56" s="826"/>
      <c r="G56" s="779">
        <f>SUMIF(AG57:AG76,"&lt;&gt;NOR",G57:G76)</f>
        <v>0</v>
      </c>
      <c r="H56" s="780"/>
      <c r="I56" s="780">
        <f>SUM(I57:I76)</f>
        <v>128497.43</v>
      </c>
      <c r="J56" s="780"/>
      <c r="K56" s="780">
        <f>SUM(K57:K76)</f>
        <v>115923.60999999999</v>
      </c>
      <c r="L56" s="780"/>
      <c r="M56" s="780">
        <f>SUM(M57:M76)</f>
        <v>0</v>
      </c>
      <c r="N56" s="781"/>
      <c r="O56" s="781">
        <f>SUM(O57:O76)</f>
        <v>3.6799999999999997</v>
      </c>
      <c r="P56" s="781"/>
      <c r="Q56" s="781">
        <f>SUM(Q57:Q76)</f>
        <v>0</v>
      </c>
      <c r="R56" s="780"/>
      <c r="S56" s="780"/>
      <c r="T56" s="780"/>
      <c r="U56" s="780"/>
      <c r="V56" s="780">
        <f>SUM(V57:V76)</f>
        <v>209.42</v>
      </c>
      <c r="W56" s="780"/>
      <c r="X56" s="780"/>
      <c r="AG56" s="750" t="s">
        <v>149</v>
      </c>
    </row>
    <row r="57" spans="1:60" ht="22.5" outlineLevel="1" x14ac:dyDescent="0.2">
      <c r="A57" s="782">
        <v>13</v>
      </c>
      <c r="B57" s="783" t="s">
        <v>202</v>
      </c>
      <c r="C57" s="784" t="s">
        <v>203</v>
      </c>
      <c r="D57" s="785" t="s">
        <v>152</v>
      </c>
      <c r="E57" s="786">
        <v>6</v>
      </c>
      <c r="F57" s="11"/>
      <c r="G57" s="787">
        <f>ROUND(E57*F57,2)</f>
        <v>0</v>
      </c>
      <c r="H57" s="788">
        <v>6057.65</v>
      </c>
      <c r="I57" s="789">
        <f>ROUND(E57*H57,2)</f>
        <v>36345.9</v>
      </c>
      <c r="J57" s="788">
        <v>877.35</v>
      </c>
      <c r="K57" s="789">
        <f>ROUND(E57*J57,2)</f>
        <v>5264.1</v>
      </c>
      <c r="L57" s="789">
        <v>21</v>
      </c>
      <c r="M57" s="789">
        <f>G57*(1+L57/100)</f>
        <v>0</v>
      </c>
      <c r="N57" s="790">
        <v>4.8700000000000002E-3</v>
      </c>
      <c r="O57" s="790">
        <f>ROUND(E57*N57,2)</f>
        <v>0.03</v>
      </c>
      <c r="P57" s="790">
        <v>0</v>
      </c>
      <c r="Q57" s="790">
        <f>ROUND(E57*P57,2)</f>
        <v>0</v>
      </c>
      <c r="R57" s="789"/>
      <c r="S57" s="789" t="s">
        <v>153</v>
      </c>
      <c r="T57" s="789" t="s">
        <v>153</v>
      </c>
      <c r="U57" s="789">
        <v>1.49</v>
      </c>
      <c r="V57" s="789">
        <f>ROUND(E57*U57,2)</f>
        <v>8.94</v>
      </c>
      <c r="W57" s="789"/>
      <c r="X57" s="789" t="s">
        <v>154</v>
      </c>
      <c r="Y57" s="791"/>
      <c r="Z57" s="791"/>
      <c r="AA57" s="791"/>
      <c r="AB57" s="791"/>
      <c r="AC57" s="791"/>
      <c r="AD57" s="791"/>
      <c r="AE57" s="791"/>
      <c r="AF57" s="791"/>
      <c r="AG57" s="791" t="s">
        <v>155</v>
      </c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1"/>
      <c r="AU57" s="791"/>
      <c r="AV57" s="791"/>
      <c r="AW57" s="791"/>
      <c r="AX57" s="791"/>
      <c r="AY57" s="791"/>
      <c r="AZ57" s="791"/>
      <c r="BA57" s="791"/>
      <c r="BB57" s="791"/>
      <c r="BC57" s="791"/>
      <c r="BD57" s="791"/>
      <c r="BE57" s="791"/>
      <c r="BF57" s="791"/>
      <c r="BG57" s="791"/>
      <c r="BH57" s="791"/>
    </row>
    <row r="58" spans="1:60" outlineLevel="1" x14ac:dyDescent="0.2">
      <c r="A58" s="792"/>
      <c r="B58" s="793"/>
      <c r="C58" s="794" t="s">
        <v>162</v>
      </c>
      <c r="D58" s="795"/>
      <c r="E58" s="796"/>
      <c r="F58" s="825"/>
      <c r="G58" s="789"/>
      <c r="H58" s="789"/>
      <c r="I58" s="789"/>
      <c r="J58" s="789"/>
      <c r="K58" s="789"/>
      <c r="L58" s="789"/>
      <c r="M58" s="789"/>
      <c r="N58" s="790"/>
      <c r="O58" s="790"/>
      <c r="P58" s="790"/>
      <c r="Q58" s="790"/>
      <c r="R58" s="789"/>
      <c r="S58" s="789"/>
      <c r="T58" s="789"/>
      <c r="U58" s="789"/>
      <c r="V58" s="789"/>
      <c r="W58" s="789"/>
      <c r="X58" s="789"/>
      <c r="Y58" s="791"/>
      <c r="Z58" s="791"/>
      <c r="AA58" s="791"/>
      <c r="AB58" s="791"/>
      <c r="AC58" s="791"/>
      <c r="AD58" s="791"/>
      <c r="AE58" s="791"/>
      <c r="AF58" s="791"/>
      <c r="AG58" s="791" t="s">
        <v>157</v>
      </c>
      <c r="AH58" s="791">
        <v>0</v>
      </c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1"/>
      <c r="AU58" s="791"/>
      <c r="AV58" s="791"/>
      <c r="AW58" s="791"/>
      <c r="AX58" s="791"/>
      <c r="AY58" s="791"/>
      <c r="AZ58" s="791"/>
      <c r="BA58" s="791"/>
      <c r="BB58" s="791"/>
      <c r="BC58" s="791"/>
      <c r="BD58" s="791"/>
      <c r="BE58" s="791"/>
      <c r="BF58" s="791"/>
      <c r="BG58" s="791"/>
      <c r="BH58" s="791"/>
    </row>
    <row r="59" spans="1:60" outlineLevel="1" x14ac:dyDescent="0.2">
      <c r="A59" s="792"/>
      <c r="B59" s="793"/>
      <c r="C59" s="794" t="s">
        <v>204</v>
      </c>
      <c r="D59" s="795"/>
      <c r="E59" s="796">
        <v>5</v>
      </c>
      <c r="F59" s="825"/>
      <c r="G59" s="789"/>
      <c r="H59" s="789"/>
      <c r="I59" s="789"/>
      <c r="J59" s="789"/>
      <c r="K59" s="789"/>
      <c r="L59" s="789"/>
      <c r="M59" s="789"/>
      <c r="N59" s="790"/>
      <c r="O59" s="790"/>
      <c r="P59" s="790"/>
      <c r="Q59" s="790"/>
      <c r="R59" s="789"/>
      <c r="S59" s="789"/>
      <c r="T59" s="789"/>
      <c r="U59" s="789"/>
      <c r="V59" s="789"/>
      <c r="W59" s="789"/>
      <c r="X59" s="789"/>
      <c r="Y59" s="791"/>
      <c r="Z59" s="791"/>
      <c r="AA59" s="791"/>
      <c r="AB59" s="791"/>
      <c r="AC59" s="791"/>
      <c r="AD59" s="791"/>
      <c r="AE59" s="791"/>
      <c r="AF59" s="791"/>
      <c r="AG59" s="791" t="s">
        <v>157</v>
      </c>
      <c r="AH59" s="791">
        <v>0</v>
      </c>
      <c r="AI59" s="791"/>
      <c r="AJ59" s="791"/>
      <c r="AK59" s="791"/>
      <c r="AL59" s="791"/>
      <c r="AM59" s="791"/>
      <c r="AN59" s="791"/>
      <c r="AO59" s="791"/>
      <c r="AP59" s="791"/>
      <c r="AQ59" s="791"/>
      <c r="AR59" s="791"/>
      <c r="AS59" s="791"/>
      <c r="AT59" s="791"/>
      <c r="AU59" s="791"/>
      <c r="AV59" s="791"/>
      <c r="AW59" s="791"/>
      <c r="AX59" s="791"/>
      <c r="AY59" s="791"/>
      <c r="AZ59" s="791"/>
      <c r="BA59" s="791"/>
      <c r="BB59" s="791"/>
      <c r="BC59" s="791"/>
      <c r="BD59" s="791"/>
      <c r="BE59" s="791"/>
      <c r="BF59" s="791"/>
      <c r="BG59" s="791"/>
      <c r="BH59" s="791"/>
    </row>
    <row r="60" spans="1:60" outlineLevel="1" x14ac:dyDescent="0.2">
      <c r="A60" s="792"/>
      <c r="B60" s="793"/>
      <c r="C60" s="794" t="s">
        <v>186</v>
      </c>
      <c r="D60" s="795"/>
      <c r="E60" s="796"/>
      <c r="F60" s="825"/>
      <c r="G60" s="789"/>
      <c r="H60" s="789"/>
      <c r="I60" s="789"/>
      <c r="J60" s="789"/>
      <c r="K60" s="789"/>
      <c r="L60" s="789"/>
      <c r="M60" s="789"/>
      <c r="N60" s="790"/>
      <c r="O60" s="790"/>
      <c r="P60" s="790"/>
      <c r="Q60" s="790"/>
      <c r="R60" s="789"/>
      <c r="S60" s="789"/>
      <c r="T60" s="789"/>
      <c r="U60" s="789"/>
      <c r="V60" s="789"/>
      <c r="W60" s="789"/>
      <c r="X60" s="789"/>
      <c r="Y60" s="791"/>
      <c r="Z60" s="791"/>
      <c r="AA60" s="791"/>
      <c r="AB60" s="791"/>
      <c r="AC60" s="791"/>
      <c r="AD60" s="791"/>
      <c r="AE60" s="791"/>
      <c r="AF60" s="791"/>
      <c r="AG60" s="791" t="s">
        <v>157</v>
      </c>
      <c r="AH60" s="791">
        <v>0</v>
      </c>
      <c r="AI60" s="791"/>
      <c r="AJ60" s="791"/>
      <c r="AK60" s="791"/>
      <c r="AL60" s="791"/>
      <c r="AM60" s="791"/>
      <c r="AN60" s="791"/>
      <c r="AO60" s="791"/>
      <c r="AP60" s="791"/>
      <c r="AQ60" s="791"/>
      <c r="AR60" s="791"/>
      <c r="AS60" s="791"/>
      <c r="AT60" s="791"/>
      <c r="AU60" s="791"/>
      <c r="AV60" s="791"/>
      <c r="AW60" s="791"/>
      <c r="AX60" s="791"/>
      <c r="AY60" s="791"/>
      <c r="AZ60" s="791"/>
      <c r="BA60" s="791"/>
      <c r="BB60" s="791"/>
      <c r="BC60" s="791"/>
      <c r="BD60" s="791"/>
      <c r="BE60" s="791"/>
      <c r="BF60" s="791"/>
      <c r="BG60" s="791"/>
      <c r="BH60" s="791"/>
    </row>
    <row r="61" spans="1:60" outlineLevel="1" x14ac:dyDescent="0.2">
      <c r="A61" s="792"/>
      <c r="B61" s="793"/>
      <c r="C61" s="794" t="s">
        <v>158</v>
      </c>
      <c r="D61" s="795"/>
      <c r="E61" s="796">
        <v>1</v>
      </c>
      <c r="F61" s="825"/>
      <c r="G61" s="789"/>
      <c r="H61" s="789"/>
      <c r="I61" s="789"/>
      <c r="J61" s="789"/>
      <c r="K61" s="789"/>
      <c r="L61" s="789"/>
      <c r="M61" s="789"/>
      <c r="N61" s="790"/>
      <c r="O61" s="790"/>
      <c r="P61" s="790"/>
      <c r="Q61" s="790"/>
      <c r="R61" s="789"/>
      <c r="S61" s="789"/>
      <c r="T61" s="789"/>
      <c r="U61" s="789"/>
      <c r="V61" s="789"/>
      <c r="W61" s="789"/>
      <c r="X61" s="789"/>
      <c r="Y61" s="791"/>
      <c r="Z61" s="791"/>
      <c r="AA61" s="791"/>
      <c r="AB61" s="791"/>
      <c r="AC61" s="791"/>
      <c r="AD61" s="791"/>
      <c r="AE61" s="791"/>
      <c r="AF61" s="791"/>
      <c r="AG61" s="791" t="s">
        <v>157</v>
      </c>
      <c r="AH61" s="791">
        <v>0</v>
      </c>
      <c r="AI61" s="791"/>
      <c r="AJ61" s="791"/>
      <c r="AK61" s="791"/>
      <c r="AL61" s="791"/>
      <c r="AM61" s="791"/>
      <c r="AN61" s="791"/>
      <c r="AO61" s="791"/>
      <c r="AP61" s="791"/>
      <c r="AQ61" s="791"/>
      <c r="AR61" s="791"/>
      <c r="AS61" s="791"/>
      <c r="AT61" s="791"/>
      <c r="AU61" s="791"/>
      <c r="AV61" s="791"/>
      <c r="AW61" s="791"/>
      <c r="AX61" s="791"/>
      <c r="AY61" s="791"/>
      <c r="AZ61" s="791"/>
      <c r="BA61" s="791"/>
      <c r="BB61" s="791"/>
      <c r="BC61" s="791"/>
      <c r="BD61" s="791"/>
      <c r="BE61" s="791"/>
      <c r="BF61" s="791"/>
      <c r="BG61" s="791"/>
      <c r="BH61" s="791"/>
    </row>
    <row r="62" spans="1:60" ht="22.5" outlineLevel="1" x14ac:dyDescent="0.2">
      <c r="A62" s="782">
        <v>14</v>
      </c>
      <c r="B62" s="783" t="s">
        <v>205</v>
      </c>
      <c r="C62" s="784" t="s">
        <v>206</v>
      </c>
      <c r="D62" s="785" t="s">
        <v>169</v>
      </c>
      <c r="E62" s="786">
        <v>83</v>
      </c>
      <c r="F62" s="11"/>
      <c r="G62" s="787">
        <f>ROUND(E62*F62,2)</f>
        <v>0</v>
      </c>
      <c r="H62" s="788">
        <v>387.25</v>
      </c>
      <c r="I62" s="789">
        <f>ROUND(E62*H62,2)</f>
        <v>32141.75</v>
      </c>
      <c r="J62" s="788">
        <v>528.75</v>
      </c>
      <c r="K62" s="789">
        <f>ROUND(E62*J62,2)</f>
        <v>43886.25</v>
      </c>
      <c r="L62" s="789">
        <v>21</v>
      </c>
      <c r="M62" s="789">
        <f>G62*(1+L62/100)</f>
        <v>0</v>
      </c>
      <c r="N62" s="790">
        <v>1.2149999999999999E-2</v>
      </c>
      <c r="O62" s="790">
        <f>ROUND(E62*N62,2)</f>
        <v>1.01</v>
      </c>
      <c r="P62" s="790">
        <v>0</v>
      </c>
      <c r="Q62" s="790">
        <f>ROUND(E62*P62,2)</f>
        <v>0</v>
      </c>
      <c r="R62" s="789"/>
      <c r="S62" s="789" t="s">
        <v>153</v>
      </c>
      <c r="T62" s="789" t="s">
        <v>153</v>
      </c>
      <c r="U62" s="789">
        <v>1.0109999999999999</v>
      </c>
      <c r="V62" s="789">
        <f>ROUND(E62*U62,2)</f>
        <v>83.91</v>
      </c>
      <c r="W62" s="789"/>
      <c r="X62" s="789" t="s">
        <v>154</v>
      </c>
      <c r="Y62" s="791"/>
      <c r="Z62" s="791"/>
      <c r="AA62" s="791"/>
      <c r="AB62" s="791"/>
      <c r="AC62" s="791"/>
      <c r="AD62" s="791"/>
      <c r="AE62" s="791"/>
      <c r="AF62" s="791"/>
      <c r="AG62" s="791" t="s">
        <v>155</v>
      </c>
      <c r="AH62" s="791"/>
      <c r="AI62" s="791"/>
      <c r="AJ62" s="791"/>
      <c r="AK62" s="791"/>
      <c r="AL62" s="791"/>
      <c r="AM62" s="791"/>
      <c r="AN62" s="791"/>
      <c r="AO62" s="791"/>
      <c r="AP62" s="791"/>
      <c r="AQ62" s="791"/>
      <c r="AR62" s="791"/>
      <c r="AS62" s="791"/>
      <c r="AT62" s="791"/>
      <c r="AU62" s="791"/>
      <c r="AV62" s="791"/>
      <c r="AW62" s="791"/>
      <c r="AX62" s="791"/>
      <c r="AY62" s="791"/>
      <c r="AZ62" s="791"/>
      <c r="BA62" s="791"/>
      <c r="BB62" s="791"/>
      <c r="BC62" s="791"/>
      <c r="BD62" s="791"/>
      <c r="BE62" s="791"/>
      <c r="BF62" s="791"/>
      <c r="BG62" s="791"/>
      <c r="BH62" s="791"/>
    </row>
    <row r="63" spans="1:60" outlineLevel="1" x14ac:dyDescent="0.2">
      <c r="A63" s="792"/>
      <c r="B63" s="793"/>
      <c r="C63" s="794" t="s">
        <v>207</v>
      </c>
      <c r="D63" s="795"/>
      <c r="E63" s="796"/>
      <c r="F63" s="825"/>
      <c r="G63" s="789"/>
      <c r="H63" s="789"/>
      <c r="I63" s="789"/>
      <c r="J63" s="789"/>
      <c r="K63" s="789"/>
      <c r="L63" s="789"/>
      <c r="M63" s="789"/>
      <c r="N63" s="790"/>
      <c r="O63" s="790"/>
      <c r="P63" s="790"/>
      <c r="Q63" s="790"/>
      <c r="R63" s="789"/>
      <c r="S63" s="789"/>
      <c r="T63" s="789"/>
      <c r="U63" s="789"/>
      <c r="V63" s="789"/>
      <c r="W63" s="789"/>
      <c r="X63" s="789"/>
      <c r="Y63" s="791"/>
      <c r="Z63" s="791"/>
      <c r="AA63" s="791"/>
      <c r="AB63" s="791"/>
      <c r="AC63" s="791"/>
      <c r="AD63" s="791"/>
      <c r="AE63" s="791"/>
      <c r="AF63" s="791"/>
      <c r="AG63" s="791" t="s">
        <v>157</v>
      </c>
      <c r="AH63" s="791">
        <v>0</v>
      </c>
      <c r="AI63" s="791"/>
      <c r="AJ63" s="791"/>
      <c r="AK63" s="791"/>
      <c r="AL63" s="791"/>
      <c r="AM63" s="791"/>
      <c r="AN63" s="791"/>
      <c r="AO63" s="791"/>
      <c r="AP63" s="791"/>
      <c r="AQ63" s="791"/>
      <c r="AR63" s="791"/>
      <c r="AS63" s="791"/>
      <c r="AT63" s="791"/>
      <c r="AU63" s="791"/>
      <c r="AV63" s="791"/>
      <c r="AW63" s="791"/>
      <c r="AX63" s="791"/>
      <c r="AY63" s="791"/>
      <c r="AZ63" s="791"/>
      <c r="BA63" s="791"/>
      <c r="BB63" s="791"/>
      <c r="BC63" s="791"/>
      <c r="BD63" s="791"/>
      <c r="BE63" s="791"/>
      <c r="BF63" s="791"/>
      <c r="BG63" s="791"/>
      <c r="BH63" s="791"/>
    </row>
    <row r="64" spans="1:60" outlineLevel="1" x14ac:dyDescent="0.2">
      <c r="A64" s="792"/>
      <c r="B64" s="793"/>
      <c r="C64" s="794" t="s">
        <v>162</v>
      </c>
      <c r="D64" s="795"/>
      <c r="E64" s="796"/>
      <c r="F64" s="825"/>
      <c r="G64" s="789"/>
      <c r="H64" s="789"/>
      <c r="I64" s="789"/>
      <c r="J64" s="789"/>
      <c r="K64" s="789"/>
      <c r="L64" s="789"/>
      <c r="M64" s="789"/>
      <c r="N64" s="790"/>
      <c r="O64" s="790"/>
      <c r="P64" s="790"/>
      <c r="Q64" s="790"/>
      <c r="R64" s="789"/>
      <c r="S64" s="789"/>
      <c r="T64" s="789"/>
      <c r="U64" s="789"/>
      <c r="V64" s="789"/>
      <c r="W64" s="789"/>
      <c r="X64" s="789"/>
      <c r="Y64" s="791"/>
      <c r="Z64" s="791"/>
      <c r="AA64" s="791"/>
      <c r="AB64" s="791"/>
      <c r="AC64" s="791"/>
      <c r="AD64" s="791"/>
      <c r="AE64" s="791"/>
      <c r="AF64" s="791"/>
      <c r="AG64" s="791" t="s">
        <v>157</v>
      </c>
      <c r="AH64" s="791">
        <v>0</v>
      </c>
      <c r="AI64" s="791"/>
      <c r="AJ64" s="791"/>
      <c r="AK64" s="791"/>
      <c r="AL64" s="791"/>
      <c r="AM64" s="791"/>
      <c r="AN64" s="791"/>
      <c r="AO64" s="791"/>
      <c r="AP64" s="791"/>
      <c r="AQ64" s="791"/>
      <c r="AR64" s="791"/>
      <c r="AS64" s="791"/>
      <c r="AT64" s="791"/>
      <c r="AU64" s="791"/>
      <c r="AV64" s="791"/>
      <c r="AW64" s="791"/>
      <c r="AX64" s="791"/>
      <c r="AY64" s="791"/>
      <c r="AZ64" s="791"/>
      <c r="BA64" s="791"/>
      <c r="BB64" s="791"/>
      <c r="BC64" s="791"/>
      <c r="BD64" s="791"/>
      <c r="BE64" s="791"/>
      <c r="BF64" s="791"/>
      <c r="BG64" s="791"/>
      <c r="BH64" s="791"/>
    </row>
    <row r="65" spans="1:60" outlineLevel="1" x14ac:dyDescent="0.2">
      <c r="A65" s="792"/>
      <c r="B65" s="793"/>
      <c r="C65" s="794" t="s">
        <v>208</v>
      </c>
      <c r="D65" s="795"/>
      <c r="E65" s="796">
        <v>83</v>
      </c>
      <c r="F65" s="825"/>
      <c r="G65" s="789"/>
      <c r="H65" s="789"/>
      <c r="I65" s="789"/>
      <c r="J65" s="789"/>
      <c r="K65" s="789"/>
      <c r="L65" s="789"/>
      <c r="M65" s="789"/>
      <c r="N65" s="790"/>
      <c r="O65" s="790"/>
      <c r="P65" s="790"/>
      <c r="Q65" s="790"/>
      <c r="R65" s="789"/>
      <c r="S65" s="789"/>
      <c r="T65" s="789"/>
      <c r="U65" s="789"/>
      <c r="V65" s="789"/>
      <c r="W65" s="789"/>
      <c r="X65" s="789"/>
      <c r="Y65" s="791"/>
      <c r="Z65" s="791"/>
      <c r="AA65" s="791"/>
      <c r="AB65" s="791"/>
      <c r="AC65" s="791"/>
      <c r="AD65" s="791"/>
      <c r="AE65" s="791"/>
      <c r="AF65" s="791"/>
      <c r="AG65" s="791" t="s">
        <v>157</v>
      </c>
      <c r="AH65" s="791">
        <v>0</v>
      </c>
      <c r="AI65" s="791"/>
      <c r="AJ65" s="791"/>
      <c r="AK65" s="791"/>
      <c r="AL65" s="791"/>
      <c r="AM65" s="791"/>
      <c r="AN65" s="791"/>
      <c r="AO65" s="791"/>
      <c r="AP65" s="791"/>
      <c r="AQ65" s="791"/>
      <c r="AR65" s="791"/>
      <c r="AS65" s="791"/>
      <c r="AT65" s="791"/>
      <c r="AU65" s="791"/>
      <c r="AV65" s="791"/>
      <c r="AW65" s="791"/>
      <c r="AX65" s="791"/>
      <c r="AY65" s="791"/>
      <c r="AZ65" s="791"/>
      <c r="BA65" s="791"/>
      <c r="BB65" s="791"/>
      <c r="BC65" s="791"/>
      <c r="BD65" s="791"/>
      <c r="BE65" s="791"/>
      <c r="BF65" s="791"/>
      <c r="BG65" s="791"/>
      <c r="BH65" s="791"/>
    </row>
    <row r="66" spans="1:60" ht="22.5" outlineLevel="1" x14ac:dyDescent="0.2">
      <c r="A66" s="782">
        <v>15</v>
      </c>
      <c r="B66" s="783" t="s">
        <v>209</v>
      </c>
      <c r="C66" s="784" t="s">
        <v>210</v>
      </c>
      <c r="D66" s="785" t="s">
        <v>169</v>
      </c>
      <c r="E66" s="786">
        <v>28</v>
      </c>
      <c r="F66" s="11"/>
      <c r="G66" s="787">
        <f>ROUND(E66*F66,2)</f>
        <v>0</v>
      </c>
      <c r="H66" s="788">
        <v>445.25</v>
      </c>
      <c r="I66" s="789">
        <f>ROUND(E66*H66,2)</f>
        <v>12467</v>
      </c>
      <c r="J66" s="788">
        <v>528.75</v>
      </c>
      <c r="K66" s="789">
        <f>ROUND(E66*J66,2)</f>
        <v>14805</v>
      </c>
      <c r="L66" s="789">
        <v>21</v>
      </c>
      <c r="M66" s="789">
        <f>G66*(1+L66/100)</f>
        <v>0</v>
      </c>
      <c r="N66" s="790">
        <v>1.2149999999999999E-2</v>
      </c>
      <c r="O66" s="790">
        <f>ROUND(E66*N66,2)</f>
        <v>0.34</v>
      </c>
      <c r="P66" s="790">
        <v>0</v>
      </c>
      <c r="Q66" s="790">
        <f>ROUND(E66*P66,2)</f>
        <v>0</v>
      </c>
      <c r="R66" s="789"/>
      <c r="S66" s="789" t="s">
        <v>153</v>
      </c>
      <c r="T66" s="789" t="s">
        <v>153</v>
      </c>
      <c r="U66" s="789">
        <v>1.0109999999999999</v>
      </c>
      <c r="V66" s="789">
        <f>ROUND(E66*U66,2)</f>
        <v>28.31</v>
      </c>
      <c r="W66" s="789"/>
      <c r="X66" s="789" t="s">
        <v>154</v>
      </c>
      <c r="Y66" s="791"/>
      <c r="Z66" s="791"/>
      <c r="AA66" s="791"/>
      <c r="AB66" s="791"/>
      <c r="AC66" s="791"/>
      <c r="AD66" s="791"/>
      <c r="AE66" s="791"/>
      <c r="AF66" s="791"/>
      <c r="AG66" s="791" t="s">
        <v>155</v>
      </c>
      <c r="AH66" s="791"/>
      <c r="AI66" s="791"/>
      <c r="AJ66" s="791"/>
      <c r="AK66" s="791"/>
      <c r="AL66" s="791"/>
      <c r="AM66" s="791"/>
      <c r="AN66" s="791"/>
      <c r="AO66" s="791"/>
      <c r="AP66" s="791"/>
      <c r="AQ66" s="791"/>
      <c r="AR66" s="791"/>
      <c r="AS66" s="791"/>
      <c r="AT66" s="791"/>
      <c r="AU66" s="791"/>
      <c r="AV66" s="791"/>
      <c r="AW66" s="791"/>
      <c r="AX66" s="791"/>
      <c r="AY66" s="791"/>
      <c r="AZ66" s="791"/>
      <c r="BA66" s="791"/>
      <c r="BB66" s="791"/>
      <c r="BC66" s="791"/>
      <c r="BD66" s="791"/>
      <c r="BE66" s="791"/>
      <c r="BF66" s="791"/>
      <c r="BG66" s="791"/>
      <c r="BH66" s="791"/>
    </row>
    <row r="67" spans="1:60" outlineLevel="1" x14ac:dyDescent="0.2">
      <c r="A67" s="792"/>
      <c r="B67" s="793"/>
      <c r="C67" s="794" t="s">
        <v>207</v>
      </c>
      <c r="D67" s="795"/>
      <c r="E67" s="796"/>
      <c r="F67" s="825"/>
      <c r="G67" s="789"/>
      <c r="H67" s="789"/>
      <c r="I67" s="789"/>
      <c r="J67" s="789"/>
      <c r="K67" s="789"/>
      <c r="L67" s="789"/>
      <c r="M67" s="789"/>
      <c r="N67" s="790"/>
      <c r="O67" s="790"/>
      <c r="P67" s="790"/>
      <c r="Q67" s="790"/>
      <c r="R67" s="789"/>
      <c r="S67" s="789"/>
      <c r="T67" s="789"/>
      <c r="U67" s="789"/>
      <c r="V67" s="789"/>
      <c r="W67" s="789"/>
      <c r="X67" s="789"/>
      <c r="Y67" s="791"/>
      <c r="Z67" s="791"/>
      <c r="AA67" s="791"/>
      <c r="AB67" s="791"/>
      <c r="AC67" s="791"/>
      <c r="AD67" s="791"/>
      <c r="AE67" s="791"/>
      <c r="AF67" s="791"/>
      <c r="AG67" s="791" t="s">
        <v>157</v>
      </c>
      <c r="AH67" s="791">
        <v>0</v>
      </c>
      <c r="AI67" s="791"/>
      <c r="AJ67" s="791"/>
      <c r="AK67" s="791"/>
      <c r="AL67" s="791"/>
      <c r="AM67" s="791"/>
      <c r="AN67" s="791"/>
      <c r="AO67" s="791"/>
      <c r="AP67" s="791"/>
      <c r="AQ67" s="791"/>
      <c r="AR67" s="791"/>
      <c r="AS67" s="791"/>
      <c r="AT67" s="791"/>
      <c r="AU67" s="791"/>
      <c r="AV67" s="791"/>
      <c r="AW67" s="791"/>
      <c r="AX67" s="791"/>
      <c r="AY67" s="791"/>
      <c r="AZ67" s="791"/>
      <c r="BA67" s="791"/>
      <c r="BB67" s="791"/>
      <c r="BC67" s="791"/>
      <c r="BD67" s="791"/>
      <c r="BE67" s="791"/>
      <c r="BF67" s="791"/>
      <c r="BG67" s="791"/>
      <c r="BH67" s="791"/>
    </row>
    <row r="68" spans="1:60" outlineLevel="1" x14ac:dyDescent="0.2">
      <c r="A68" s="792"/>
      <c r="B68" s="793"/>
      <c r="C68" s="794" t="s">
        <v>162</v>
      </c>
      <c r="D68" s="795"/>
      <c r="E68" s="796"/>
      <c r="F68" s="825"/>
      <c r="G68" s="789"/>
      <c r="H68" s="789"/>
      <c r="I68" s="789"/>
      <c r="J68" s="789"/>
      <c r="K68" s="789"/>
      <c r="L68" s="789"/>
      <c r="M68" s="789"/>
      <c r="N68" s="790"/>
      <c r="O68" s="790"/>
      <c r="P68" s="790"/>
      <c r="Q68" s="790"/>
      <c r="R68" s="789"/>
      <c r="S68" s="789"/>
      <c r="T68" s="789"/>
      <c r="U68" s="789"/>
      <c r="V68" s="789"/>
      <c r="W68" s="789"/>
      <c r="X68" s="789"/>
      <c r="Y68" s="791"/>
      <c r="Z68" s="791"/>
      <c r="AA68" s="791"/>
      <c r="AB68" s="791"/>
      <c r="AC68" s="791"/>
      <c r="AD68" s="791"/>
      <c r="AE68" s="791"/>
      <c r="AF68" s="791"/>
      <c r="AG68" s="791" t="s">
        <v>157</v>
      </c>
      <c r="AH68" s="791">
        <v>0</v>
      </c>
      <c r="AI68" s="791"/>
      <c r="AJ68" s="791"/>
      <c r="AK68" s="791"/>
      <c r="AL68" s="791"/>
      <c r="AM68" s="791"/>
      <c r="AN68" s="791"/>
      <c r="AO68" s="791"/>
      <c r="AP68" s="791"/>
      <c r="AQ68" s="791"/>
      <c r="AR68" s="791"/>
      <c r="AS68" s="791"/>
      <c r="AT68" s="791"/>
      <c r="AU68" s="791"/>
      <c r="AV68" s="791"/>
      <c r="AW68" s="791"/>
      <c r="AX68" s="791"/>
      <c r="AY68" s="791"/>
      <c r="AZ68" s="791"/>
      <c r="BA68" s="791"/>
      <c r="BB68" s="791"/>
      <c r="BC68" s="791"/>
      <c r="BD68" s="791"/>
      <c r="BE68" s="791"/>
      <c r="BF68" s="791"/>
      <c r="BG68" s="791"/>
      <c r="BH68" s="791"/>
    </row>
    <row r="69" spans="1:60" outlineLevel="1" x14ac:dyDescent="0.2">
      <c r="A69" s="792"/>
      <c r="B69" s="793"/>
      <c r="C69" s="794" t="s">
        <v>211</v>
      </c>
      <c r="D69" s="795"/>
      <c r="E69" s="796">
        <v>28</v>
      </c>
      <c r="F69" s="825"/>
      <c r="G69" s="789"/>
      <c r="H69" s="789"/>
      <c r="I69" s="789"/>
      <c r="J69" s="789"/>
      <c r="K69" s="789"/>
      <c r="L69" s="789"/>
      <c r="M69" s="789"/>
      <c r="N69" s="790"/>
      <c r="O69" s="790"/>
      <c r="P69" s="790"/>
      <c r="Q69" s="790"/>
      <c r="R69" s="789"/>
      <c r="S69" s="789"/>
      <c r="T69" s="789"/>
      <c r="U69" s="789"/>
      <c r="V69" s="789"/>
      <c r="W69" s="789"/>
      <c r="X69" s="789"/>
      <c r="Y69" s="791"/>
      <c r="Z69" s="791"/>
      <c r="AA69" s="791"/>
      <c r="AB69" s="791"/>
      <c r="AC69" s="791"/>
      <c r="AD69" s="791"/>
      <c r="AE69" s="791"/>
      <c r="AF69" s="791"/>
      <c r="AG69" s="791" t="s">
        <v>157</v>
      </c>
      <c r="AH69" s="791">
        <v>0</v>
      </c>
      <c r="AI69" s="791"/>
      <c r="AJ69" s="791"/>
      <c r="AK69" s="791"/>
      <c r="AL69" s="791"/>
      <c r="AM69" s="791"/>
      <c r="AN69" s="791"/>
      <c r="AO69" s="791"/>
      <c r="AP69" s="791"/>
      <c r="AQ69" s="791"/>
      <c r="AR69" s="791"/>
      <c r="AS69" s="791"/>
      <c r="AT69" s="791"/>
      <c r="AU69" s="791"/>
      <c r="AV69" s="791"/>
      <c r="AW69" s="791"/>
      <c r="AX69" s="791"/>
      <c r="AY69" s="791"/>
      <c r="AZ69" s="791"/>
      <c r="BA69" s="791"/>
      <c r="BB69" s="791"/>
      <c r="BC69" s="791"/>
      <c r="BD69" s="791"/>
      <c r="BE69" s="791"/>
      <c r="BF69" s="791"/>
      <c r="BG69" s="791"/>
      <c r="BH69" s="791"/>
    </row>
    <row r="70" spans="1:60" outlineLevel="1" x14ac:dyDescent="0.2">
      <c r="A70" s="782">
        <v>16</v>
      </c>
      <c r="B70" s="783" t="s">
        <v>212</v>
      </c>
      <c r="C70" s="784" t="s">
        <v>213</v>
      </c>
      <c r="D70" s="785" t="s">
        <v>169</v>
      </c>
      <c r="E70" s="786">
        <v>68</v>
      </c>
      <c r="F70" s="11"/>
      <c r="G70" s="787">
        <f>ROUND(E70*F70,2)</f>
        <v>0</v>
      </c>
      <c r="H70" s="788">
        <v>638.19000000000005</v>
      </c>
      <c r="I70" s="789">
        <f>ROUND(E70*H70,2)</f>
        <v>43396.92</v>
      </c>
      <c r="J70" s="788">
        <v>694.81</v>
      </c>
      <c r="K70" s="789">
        <f>ROUND(E70*J70,2)</f>
        <v>47247.08</v>
      </c>
      <c r="L70" s="789">
        <v>21</v>
      </c>
      <c r="M70" s="789">
        <f>G70*(1+L70/100)</f>
        <v>0</v>
      </c>
      <c r="N70" s="790">
        <v>3.1370000000000002E-2</v>
      </c>
      <c r="O70" s="790">
        <f>ROUND(E70*N70,2)</f>
        <v>2.13</v>
      </c>
      <c r="P70" s="790">
        <v>0</v>
      </c>
      <c r="Q70" s="790">
        <f>ROUND(E70*P70,2)</f>
        <v>0</v>
      </c>
      <c r="R70" s="789"/>
      <c r="S70" s="789" t="s">
        <v>153</v>
      </c>
      <c r="T70" s="789" t="s">
        <v>153</v>
      </c>
      <c r="U70" s="789">
        <v>1.18</v>
      </c>
      <c r="V70" s="789">
        <f>ROUND(E70*U70,2)</f>
        <v>80.239999999999995</v>
      </c>
      <c r="W70" s="789"/>
      <c r="X70" s="789" t="s">
        <v>154</v>
      </c>
      <c r="Y70" s="791"/>
      <c r="Z70" s="791"/>
      <c r="AA70" s="791"/>
      <c r="AB70" s="791"/>
      <c r="AC70" s="791"/>
      <c r="AD70" s="791"/>
      <c r="AE70" s="791"/>
      <c r="AF70" s="791"/>
      <c r="AG70" s="791" t="s">
        <v>155</v>
      </c>
      <c r="AH70" s="791"/>
      <c r="AI70" s="791"/>
      <c r="AJ70" s="791"/>
      <c r="AK70" s="791"/>
      <c r="AL70" s="791"/>
      <c r="AM70" s="791"/>
      <c r="AN70" s="791"/>
      <c r="AO70" s="791"/>
      <c r="AP70" s="791"/>
      <c r="AQ70" s="791"/>
      <c r="AR70" s="791"/>
      <c r="AS70" s="791"/>
      <c r="AT70" s="791"/>
      <c r="AU70" s="791"/>
      <c r="AV70" s="791"/>
      <c r="AW70" s="791"/>
      <c r="AX70" s="791"/>
      <c r="AY70" s="791"/>
      <c r="AZ70" s="791"/>
      <c r="BA70" s="791"/>
      <c r="BB70" s="791"/>
      <c r="BC70" s="791"/>
      <c r="BD70" s="791"/>
      <c r="BE70" s="791"/>
      <c r="BF70" s="791"/>
      <c r="BG70" s="791"/>
      <c r="BH70" s="791"/>
    </row>
    <row r="71" spans="1:60" outlineLevel="1" x14ac:dyDescent="0.2">
      <c r="A71" s="792"/>
      <c r="B71" s="793"/>
      <c r="C71" s="794" t="s">
        <v>207</v>
      </c>
      <c r="D71" s="795"/>
      <c r="E71" s="796"/>
      <c r="F71" s="825"/>
      <c r="G71" s="789"/>
      <c r="H71" s="789"/>
      <c r="I71" s="789"/>
      <c r="J71" s="789"/>
      <c r="K71" s="789"/>
      <c r="L71" s="789"/>
      <c r="M71" s="789"/>
      <c r="N71" s="790"/>
      <c r="O71" s="790"/>
      <c r="P71" s="790"/>
      <c r="Q71" s="790"/>
      <c r="R71" s="789"/>
      <c r="S71" s="789"/>
      <c r="T71" s="789"/>
      <c r="U71" s="789"/>
      <c r="V71" s="789"/>
      <c r="W71" s="789"/>
      <c r="X71" s="789"/>
      <c r="Y71" s="791"/>
      <c r="Z71" s="791"/>
      <c r="AA71" s="791"/>
      <c r="AB71" s="791"/>
      <c r="AC71" s="791"/>
      <c r="AD71" s="791"/>
      <c r="AE71" s="791"/>
      <c r="AF71" s="791"/>
      <c r="AG71" s="791" t="s">
        <v>157</v>
      </c>
      <c r="AH71" s="791">
        <v>0</v>
      </c>
      <c r="AI71" s="791"/>
      <c r="AJ71" s="791"/>
      <c r="AK71" s="791"/>
      <c r="AL71" s="791"/>
      <c r="AM71" s="791"/>
      <c r="AN71" s="791"/>
      <c r="AO71" s="791"/>
      <c r="AP71" s="791"/>
      <c r="AQ71" s="791"/>
      <c r="AR71" s="791"/>
      <c r="AS71" s="791"/>
      <c r="AT71" s="791"/>
      <c r="AU71" s="791"/>
      <c r="AV71" s="791"/>
      <c r="AW71" s="791"/>
      <c r="AX71" s="791"/>
      <c r="AY71" s="791"/>
      <c r="AZ71" s="791"/>
      <c r="BA71" s="791"/>
      <c r="BB71" s="791"/>
      <c r="BC71" s="791"/>
      <c r="BD71" s="791"/>
      <c r="BE71" s="791"/>
      <c r="BF71" s="791"/>
      <c r="BG71" s="791"/>
      <c r="BH71" s="791"/>
    </row>
    <row r="72" spans="1:60" outlineLevel="1" x14ac:dyDescent="0.2">
      <c r="A72" s="792"/>
      <c r="B72" s="793"/>
      <c r="C72" s="794" t="s">
        <v>165</v>
      </c>
      <c r="D72" s="795"/>
      <c r="E72" s="796"/>
      <c r="F72" s="825"/>
      <c r="G72" s="789"/>
      <c r="H72" s="789"/>
      <c r="I72" s="789"/>
      <c r="J72" s="789"/>
      <c r="K72" s="789"/>
      <c r="L72" s="789"/>
      <c r="M72" s="789"/>
      <c r="N72" s="790"/>
      <c r="O72" s="790"/>
      <c r="P72" s="790"/>
      <c r="Q72" s="790"/>
      <c r="R72" s="789"/>
      <c r="S72" s="789"/>
      <c r="T72" s="789"/>
      <c r="U72" s="789"/>
      <c r="V72" s="789"/>
      <c r="W72" s="789"/>
      <c r="X72" s="789"/>
      <c r="Y72" s="791"/>
      <c r="Z72" s="791"/>
      <c r="AA72" s="791"/>
      <c r="AB72" s="791"/>
      <c r="AC72" s="791"/>
      <c r="AD72" s="791"/>
      <c r="AE72" s="791"/>
      <c r="AF72" s="791"/>
      <c r="AG72" s="791" t="s">
        <v>157</v>
      </c>
      <c r="AH72" s="791">
        <v>0</v>
      </c>
      <c r="AI72" s="791"/>
      <c r="AJ72" s="791"/>
      <c r="AK72" s="791"/>
      <c r="AL72" s="791"/>
      <c r="AM72" s="791"/>
      <c r="AN72" s="791"/>
      <c r="AO72" s="791"/>
      <c r="AP72" s="791"/>
      <c r="AQ72" s="791"/>
      <c r="AR72" s="791"/>
      <c r="AS72" s="791"/>
      <c r="AT72" s="791"/>
      <c r="AU72" s="791"/>
      <c r="AV72" s="791"/>
      <c r="AW72" s="791"/>
      <c r="AX72" s="791"/>
      <c r="AY72" s="791"/>
      <c r="AZ72" s="791"/>
      <c r="BA72" s="791"/>
      <c r="BB72" s="791"/>
      <c r="BC72" s="791"/>
      <c r="BD72" s="791"/>
      <c r="BE72" s="791"/>
      <c r="BF72" s="791"/>
      <c r="BG72" s="791"/>
      <c r="BH72" s="791"/>
    </row>
    <row r="73" spans="1:60" outlineLevel="1" x14ac:dyDescent="0.2">
      <c r="A73" s="792"/>
      <c r="B73" s="793"/>
      <c r="C73" s="794" t="s">
        <v>214</v>
      </c>
      <c r="D73" s="795"/>
      <c r="E73" s="796">
        <v>68</v>
      </c>
      <c r="F73" s="825"/>
      <c r="G73" s="789"/>
      <c r="H73" s="789"/>
      <c r="I73" s="789"/>
      <c r="J73" s="789"/>
      <c r="K73" s="789"/>
      <c r="L73" s="789"/>
      <c r="M73" s="789"/>
      <c r="N73" s="790"/>
      <c r="O73" s="790"/>
      <c r="P73" s="790"/>
      <c r="Q73" s="790"/>
      <c r="R73" s="789"/>
      <c r="S73" s="789"/>
      <c r="T73" s="789"/>
      <c r="U73" s="789"/>
      <c r="V73" s="789"/>
      <c r="W73" s="789"/>
      <c r="X73" s="789"/>
      <c r="Y73" s="791"/>
      <c r="Z73" s="791"/>
      <c r="AA73" s="791"/>
      <c r="AB73" s="791"/>
      <c r="AC73" s="791"/>
      <c r="AD73" s="791"/>
      <c r="AE73" s="791"/>
      <c r="AF73" s="791"/>
      <c r="AG73" s="791" t="s">
        <v>157</v>
      </c>
      <c r="AH73" s="791">
        <v>0</v>
      </c>
      <c r="AI73" s="791"/>
      <c r="AJ73" s="791"/>
      <c r="AK73" s="791"/>
      <c r="AL73" s="791"/>
      <c r="AM73" s="791"/>
      <c r="AN73" s="791"/>
      <c r="AO73" s="791"/>
      <c r="AP73" s="791"/>
      <c r="AQ73" s="791"/>
      <c r="AR73" s="791"/>
      <c r="AS73" s="791"/>
      <c r="AT73" s="791"/>
      <c r="AU73" s="791"/>
      <c r="AV73" s="791"/>
      <c r="AW73" s="791"/>
      <c r="AX73" s="791"/>
      <c r="AY73" s="791"/>
      <c r="AZ73" s="791"/>
      <c r="BA73" s="791"/>
      <c r="BB73" s="791"/>
      <c r="BC73" s="791"/>
      <c r="BD73" s="791"/>
      <c r="BE73" s="791"/>
      <c r="BF73" s="791"/>
      <c r="BG73" s="791"/>
      <c r="BH73" s="791"/>
    </row>
    <row r="74" spans="1:60" ht="22.5" outlineLevel="1" x14ac:dyDescent="0.2">
      <c r="A74" s="782">
        <v>17</v>
      </c>
      <c r="B74" s="783" t="s">
        <v>215</v>
      </c>
      <c r="C74" s="784" t="s">
        <v>216</v>
      </c>
      <c r="D74" s="785" t="s">
        <v>169</v>
      </c>
      <c r="E74" s="786">
        <v>6.96</v>
      </c>
      <c r="F74" s="11"/>
      <c r="G74" s="787">
        <f>ROUND(E74*F74,2)</f>
        <v>0</v>
      </c>
      <c r="H74" s="788">
        <v>595.66999999999996</v>
      </c>
      <c r="I74" s="789">
        <f>ROUND(E74*H74,2)</f>
        <v>4145.8599999999997</v>
      </c>
      <c r="J74" s="788">
        <v>678.33</v>
      </c>
      <c r="K74" s="789">
        <f>ROUND(E74*J74,2)</f>
        <v>4721.18</v>
      </c>
      <c r="L74" s="789">
        <v>21</v>
      </c>
      <c r="M74" s="789">
        <f>G74*(1+L74/100)</f>
        <v>0</v>
      </c>
      <c r="N74" s="790">
        <v>2.4230000000000002E-2</v>
      </c>
      <c r="O74" s="790">
        <f>ROUND(E74*N74,2)</f>
        <v>0.17</v>
      </c>
      <c r="P74" s="790">
        <v>0</v>
      </c>
      <c r="Q74" s="790">
        <f>ROUND(E74*P74,2)</f>
        <v>0</v>
      </c>
      <c r="R74" s="789"/>
      <c r="S74" s="789" t="s">
        <v>153</v>
      </c>
      <c r="T74" s="789" t="s">
        <v>153</v>
      </c>
      <c r="U74" s="789">
        <v>1.1519999999999999</v>
      </c>
      <c r="V74" s="789">
        <f>ROUND(E74*U74,2)</f>
        <v>8.02</v>
      </c>
      <c r="W74" s="789"/>
      <c r="X74" s="789" t="s">
        <v>154</v>
      </c>
      <c r="Y74" s="791"/>
      <c r="Z74" s="791"/>
      <c r="AA74" s="791"/>
      <c r="AB74" s="791"/>
      <c r="AC74" s="791"/>
      <c r="AD74" s="791"/>
      <c r="AE74" s="791"/>
      <c r="AF74" s="791"/>
      <c r="AG74" s="791" t="s">
        <v>155</v>
      </c>
      <c r="AH74" s="791"/>
      <c r="AI74" s="791"/>
      <c r="AJ74" s="791"/>
      <c r="AK74" s="791"/>
      <c r="AL74" s="791"/>
      <c r="AM74" s="791"/>
      <c r="AN74" s="791"/>
      <c r="AO74" s="791"/>
      <c r="AP74" s="791"/>
      <c r="AQ74" s="791"/>
      <c r="AR74" s="791"/>
      <c r="AS74" s="791"/>
      <c r="AT74" s="791"/>
      <c r="AU74" s="791"/>
      <c r="AV74" s="791"/>
      <c r="AW74" s="791"/>
      <c r="AX74" s="791"/>
      <c r="AY74" s="791"/>
      <c r="AZ74" s="791"/>
      <c r="BA74" s="791"/>
      <c r="BB74" s="791"/>
      <c r="BC74" s="791"/>
      <c r="BD74" s="791"/>
      <c r="BE74" s="791"/>
      <c r="BF74" s="791"/>
      <c r="BG74" s="791"/>
      <c r="BH74" s="791"/>
    </row>
    <row r="75" spans="1:60" outlineLevel="1" x14ac:dyDescent="0.2">
      <c r="A75" s="792"/>
      <c r="B75" s="793"/>
      <c r="C75" s="794" t="s">
        <v>217</v>
      </c>
      <c r="D75" s="795"/>
      <c r="E75" s="796"/>
      <c r="F75" s="825"/>
      <c r="G75" s="789"/>
      <c r="H75" s="789"/>
      <c r="I75" s="789"/>
      <c r="J75" s="789"/>
      <c r="K75" s="789"/>
      <c r="L75" s="789"/>
      <c r="M75" s="789"/>
      <c r="N75" s="790"/>
      <c r="O75" s="790"/>
      <c r="P75" s="790"/>
      <c r="Q75" s="790"/>
      <c r="R75" s="789"/>
      <c r="S75" s="789"/>
      <c r="T75" s="789"/>
      <c r="U75" s="789"/>
      <c r="V75" s="789"/>
      <c r="W75" s="789"/>
      <c r="X75" s="789"/>
      <c r="Y75" s="791"/>
      <c r="Z75" s="791"/>
      <c r="AA75" s="791"/>
      <c r="AB75" s="791"/>
      <c r="AC75" s="791"/>
      <c r="AD75" s="791"/>
      <c r="AE75" s="791"/>
      <c r="AF75" s="791"/>
      <c r="AG75" s="791" t="s">
        <v>157</v>
      </c>
      <c r="AH75" s="791">
        <v>0</v>
      </c>
      <c r="AI75" s="791"/>
      <c r="AJ75" s="791"/>
      <c r="AK75" s="791"/>
      <c r="AL75" s="791"/>
      <c r="AM75" s="791"/>
      <c r="AN75" s="791"/>
      <c r="AO75" s="791"/>
      <c r="AP75" s="791"/>
      <c r="AQ75" s="791"/>
      <c r="AR75" s="791"/>
      <c r="AS75" s="791"/>
      <c r="AT75" s="791"/>
      <c r="AU75" s="791"/>
      <c r="AV75" s="791"/>
      <c r="AW75" s="791"/>
      <c r="AX75" s="791"/>
      <c r="AY75" s="791"/>
      <c r="AZ75" s="791"/>
      <c r="BA75" s="791"/>
      <c r="BB75" s="791"/>
      <c r="BC75" s="791"/>
      <c r="BD75" s="791"/>
      <c r="BE75" s="791"/>
      <c r="BF75" s="791"/>
      <c r="BG75" s="791"/>
      <c r="BH75" s="791"/>
    </row>
    <row r="76" spans="1:60" outlineLevel="1" x14ac:dyDescent="0.2">
      <c r="A76" s="792"/>
      <c r="B76" s="793"/>
      <c r="C76" s="794" t="s">
        <v>218</v>
      </c>
      <c r="D76" s="795"/>
      <c r="E76" s="796">
        <v>6.96</v>
      </c>
      <c r="F76" s="825"/>
      <c r="G76" s="789"/>
      <c r="H76" s="789"/>
      <c r="I76" s="789"/>
      <c r="J76" s="789"/>
      <c r="K76" s="789"/>
      <c r="L76" s="789"/>
      <c r="M76" s="789"/>
      <c r="N76" s="790"/>
      <c r="O76" s="790"/>
      <c r="P76" s="790"/>
      <c r="Q76" s="790"/>
      <c r="R76" s="789"/>
      <c r="S76" s="789"/>
      <c r="T76" s="789"/>
      <c r="U76" s="789"/>
      <c r="V76" s="789"/>
      <c r="W76" s="789"/>
      <c r="X76" s="789"/>
      <c r="Y76" s="791"/>
      <c r="Z76" s="791"/>
      <c r="AA76" s="791"/>
      <c r="AB76" s="791"/>
      <c r="AC76" s="791"/>
      <c r="AD76" s="791"/>
      <c r="AE76" s="791"/>
      <c r="AF76" s="791"/>
      <c r="AG76" s="791" t="s">
        <v>157</v>
      </c>
      <c r="AH76" s="791">
        <v>0</v>
      </c>
      <c r="AI76" s="791"/>
      <c r="AJ76" s="791"/>
      <c r="AK76" s="791"/>
      <c r="AL76" s="791"/>
      <c r="AM76" s="791"/>
      <c r="AN76" s="791"/>
      <c r="AO76" s="791"/>
      <c r="AP76" s="791"/>
      <c r="AQ76" s="791"/>
      <c r="AR76" s="791"/>
      <c r="AS76" s="791"/>
      <c r="AT76" s="791"/>
      <c r="AU76" s="791"/>
      <c r="AV76" s="791"/>
      <c r="AW76" s="791"/>
      <c r="AX76" s="791"/>
      <c r="AY76" s="791"/>
      <c r="AZ76" s="791"/>
      <c r="BA76" s="791"/>
      <c r="BB76" s="791"/>
      <c r="BC76" s="791"/>
      <c r="BD76" s="791"/>
      <c r="BE76" s="791"/>
      <c r="BF76" s="791"/>
      <c r="BG76" s="791"/>
      <c r="BH76" s="791"/>
    </row>
    <row r="77" spans="1:60" x14ac:dyDescent="0.2">
      <c r="A77" s="773" t="s">
        <v>148</v>
      </c>
      <c r="B77" s="774" t="s">
        <v>70</v>
      </c>
      <c r="C77" s="775" t="s">
        <v>71</v>
      </c>
      <c r="D77" s="776"/>
      <c r="E77" s="777"/>
      <c r="F77" s="826"/>
      <c r="G77" s="779">
        <f>SUMIF(AG78:AG83,"&lt;&gt;NOR",G78:G83)</f>
        <v>0</v>
      </c>
      <c r="H77" s="780"/>
      <c r="I77" s="780">
        <f>SUM(I78:I83)</f>
        <v>543.33000000000004</v>
      </c>
      <c r="J77" s="780"/>
      <c r="K77" s="780">
        <f>SUM(K78:K83)</f>
        <v>6938.67</v>
      </c>
      <c r="L77" s="780"/>
      <c r="M77" s="780">
        <f>SUM(M78:M83)</f>
        <v>0</v>
      </c>
      <c r="N77" s="781"/>
      <c r="O77" s="781">
        <f>SUM(O78:O83)</f>
        <v>0.43</v>
      </c>
      <c r="P77" s="781"/>
      <c r="Q77" s="781">
        <f>SUM(Q78:Q83)</f>
        <v>0</v>
      </c>
      <c r="R77" s="780"/>
      <c r="S77" s="780"/>
      <c r="T77" s="780"/>
      <c r="U77" s="780"/>
      <c r="V77" s="780">
        <f>SUM(V78:V83)</f>
        <v>7.56</v>
      </c>
      <c r="W77" s="780"/>
      <c r="X77" s="780"/>
      <c r="AG77" s="750" t="s">
        <v>149</v>
      </c>
    </row>
    <row r="78" spans="1:60" outlineLevel="1" x14ac:dyDescent="0.2">
      <c r="A78" s="782">
        <v>18</v>
      </c>
      <c r="B78" s="783" t="s">
        <v>219</v>
      </c>
      <c r="C78" s="784" t="s">
        <v>220</v>
      </c>
      <c r="D78" s="785" t="s">
        <v>169</v>
      </c>
      <c r="E78" s="786">
        <v>9</v>
      </c>
      <c r="F78" s="11"/>
      <c r="G78" s="787">
        <f>ROUND(E78*F78,2)</f>
        <v>0</v>
      </c>
      <c r="H78" s="788">
        <v>60.37</v>
      </c>
      <c r="I78" s="789">
        <f>ROUND(E78*H78,2)</f>
        <v>543.33000000000004</v>
      </c>
      <c r="J78" s="788">
        <v>437.63</v>
      </c>
      <c r="K78" s="789">
        <f>ROUND(E78*J78,2)</f>
        <v>3938.67</v>
      </c>
      <c r="L78" s="789">
        <v>21</v>
      </c>
      <c r="M78" s="789">
        <f>G78*(1+L78/100)</f>
        <v>0</v>
      </c>
      <c r="N78" s="790">
        <v>4.7660000000000001E-2</v>
      </c>
      <c r="O78" s="790">
        <f>ROUND(E78*N78,2)</f>
        <v>0.43</v>
      </c>
      <c r="P78" s="790">
        <v>0</v>
      </c>
      <c r="Q78" s="790">
        <f>ROUND(E78*P78,2)</f>
        <v>0</v>
      </c>
      <c r="R78" s="789"/>
      <c r="S78" s="789" t="s">
        <v>153</v>
      </c>
      <c r="T78" s="789" t="s">
        <v>153</v>
      </c>
      <c r="U78" s="789">
        <v>0.84</v>
      </c>
      <c r="V78" s="789">
        <f>ROUND(E78*U78,2)</f>
        <v>7.56</v>
      </c>
      <c r="W78" s="789"/>
      <c r="X78" s="789" t="s">
        <v>154</v>
      </c>
      <c r="Y78" s="791"/>
      <c r="Z78" s="791"/>
      <c r="AA78" s="791"/>
      <c r="AB78" s="791"/>
      <c r="AC78" s="791"/>
      <c r="AD78" s="791"/>
      <c r="AE78" s="791"/>
      <c r="AF78" s="791"/>
      <c r="AG78" s="791" t="s">
        <v>155</v>
      </c>
      <c r="AH78" s="791"/>
      <c r="AI78" s="791"/>
      <c r="AJ78" s="791"/>
      <c r="AK78" s="791"/>
      <c r="AL78" s="791"/>
      <c r="AM78" s="791"/>
      <c r="AN78" s="791"/>
      <c r="AO78" s="791"/>
      <c r="AP78" s="791"/>
      <c r="AQ78" s="791"/>
      <c r="AR78" s="791"/>
      <c r="AS78" s="791"/>
      <c r="AT78" s="791"/>
      <c r="AU78" s="791"/>
      <c r="AV78" s="791"/>
      <c r="AW78" s="791"/>
      <c r="AX78" s="791"/>
      <c r="AY78" s="791"/>
      <c r="AZ78" s="791"/>
      <c r="BA78" s="791"/>
      <c r="BB78" s="791"/>
      <c r="BC78" s="791"/>
      <c r="BD78" s="791"/>
      <c r="BE78" s="791"/>
      <c r="BF78" s="791"/>
      <c r="BG78" s="791"/>
      <c r="BH78" s="791"/>
    </row>
    <row r="79" spans="1:60" outlineLevel="1" x14ac:dyDescent="0.2">
      <c r="A79" s="792"/>
      <c r="B79" s="793"/>
      <c r="C79" s="794" t="s">
        <v>162</v>
      </c>
      <c r="D79" s="795"/>
      <c r="E79" s="796"/>
      <c r="F79" s="825"/>
      <c r="G79" s="789"/>
      <c r="H79" s="789"/>
      <c r="I79" s="789"/>
      <c r="J79" s="789"/>
      <c r="K79" s="789"/>
      <c r="L79" s="789"/>
      <c r="M79" s="789"/>
      <c r="N79" s="790"/>
      <c r="O79" s="790"/>
      <c r="P79" s="790"/>
      <c r="Q79" s="790"/>
      <c r="R79" s="789"/>
      <c r="S79" s="789"/>
      <c r="T79" s="789"/>
      <c r="U79" s="789"/>
      <c r="V79" s="789"/>
      <c r="W79" s="789"/>
      <c r="X79" s="789"/>
      <c r="Y79" s="791"/>
      <c r="Z79" s="791"/>
      <c r="AA79" s="791"/>
      <c r="AB79" s="791"/>
      <c r="AC79" s="791"/>
      <c r="AD79" s="791"/>
      <c r="AE79" s="791"/>
      <c r="AF79" s="791"/>
      <c r="AG79" s="791" t="s">
        <v>157</v>
      </c>
      <c r="AH79" s="791">
        <v>0</v>
      </c>
      <c r="AI79" s="791"/>
      <c r="AJ79" s="791"/>
      <c r="AK79" s="791"/>
      <c r="AL79" s="791"/>
      <c r="AM79" s="791"/>
      <c r="AN79" s="791"/>
      <c r="AO79" s="791"/>
      <c r="AP79" s="791"/>
      <c r="AQ79" s="791"/>
      <c r="AR79" s="791"/>
      <c r="AS79" s="791"/>
      <c r="AT79" s="791"/>
      <c r="AU79" s="791"/>
      <c r="AV79" s="791"/>
      <c r="AW79" s="791"/>
      <c r="AX79" s="791"/>
      <c r="AY79" s="791"/>
      <c r="AZ79" s="791"/>
      <c r="BA79" s="791"/>
      <c r="BB79" s="791"/>
      <c r="BC79" s="791"/>
      <c r="BD79" s="791"/>
      <c r="BE79" s="791"/>
      <c r="BF79" s="791"/>
      <c r="BG79" s="791"/>
      <c r="BH79" s="791"/>
    </row>
    <row r="80" spans="1:60" outlineLevel="1" x14ac:dyDescent="0.2">
      <c r="A80" s="792"/>
      <c r="B80" s="793"/>
      <c r="C80" s="794" t="s">
        <v>221</v>
      </c>
      <c r="D80" s="795"/>
      <c r="E80" s="796">
        <v>4.5999999999999996</v>
      </c>
      <c r="F80" s="825"/>
      <c r="G80" s="789"/>
      <c r="H80" s="789"/>
      <c r="I80" s="789"/>
      <c r="J80" s="789"/>
      <c r="K80" s="789"/>
      <c r="L80" s="789"/>
      <c r="M80" s="789"/>
      <c r="N80" s="790"/>
      <c r="O80" s="790"/>
      <c r="P80" s="790"/>
      <c r="Q80" s="790"/>
      <c r="R80" s="789"/>
      <c r="S80" s="789"/>
      <c r="T80" s="789"/>
      <c r="U80" s="789"/>
      <c r="V80" s="789"/>
      <c r="W80" s="789"/>
      <c r="X80" s="789"/>
      <c r="Y80" s="791"/>
      <c r="Z80" s="791"/>
      <c r="AA80" s="791"/>
      <c r="AB80" s="791"/>
      <c r="AC80" s="791"/>
      <c r="AD80" s="791"/>
      <c r="AE80" s="791"/>
      <c r="AF80" s="791"/>
      <c r="AG80" s="791" t="s">
        <v>157</v>
      </c>
      <c r="AH80" s="791">
        <v>0</v>
      </c>
      <c r="AI80" s="791"/>
      <c r="AJ80" s="791"/>
      <c r="AK80" s="791"/>
      <c r="AL80" s="791"/>
      <c r="AM80" s="791"/>
      <c r="AN80" s="791"/>
      <c r="AO80" s="791"/>
      <c r="AP80" s="791"/>
      <c r="AQ80" s="791"/>
      <c r="AR80" s="791"/>
      <c r="AS80" s="791"/>
      <c r="AT80" s="791"/>
      <c r="AU80" s="791"/>
      <c r="AV80" s="791"/>
      <c r="AW80" s="791"/>
      <c r="AX80" s="791"/>
      <c r="AY80" s="791"/>
      <c r="AZ80" s="791"/>
      <c r="BA80" s="791"/>
      <c r="BB80" s="791"/>
      <c r="BC80" s="791"/>
      <c r="BD80" s="791"/>
      <c r="BE80" s="791"/>
      <c r="BF80" s="791"/>
      <c r="BG80" s="791"/>
      <c r="BH80" s="791"/>
    </row>
    <row r="81" spans="1:60" outlineLevel="1" x14ac:dyDescent="0.2">
      <c r="A81" s="792"/>
      <c r="B81" s="793"/>
      <c r="C81" s="794" t="s">
        <v>165</v>
      </c>
      <c r="D81" s="795"/>
      <c r="E81" s="796"/>
      <c r="F81" s="825"/>
      <c r="G81" s="789"/>
      <c r="H81" s="789"/>
      <c r="I81" s="789"/>
      <c r="J81" s="789"/>
      <c r="K81" s="789"/>
      <c r="L81" s="789"/>
      <c r="M81" s="789"/>
      <c r="N81" s="790"/>
      <c r="O81" s="790"/>
      <c r="P81" s="790"/>
      <c r="Q81" s="790"/>
      <c r="R81" s="789"/>
      <c r="S81" s="789"/>
      <c r="T81" s="789"/>
      <c r="U81" s="789"/>
      <c r="V81" s="789"/>
      <c r="W81" s="789"/>
      <c r="X81" s="789"/>
      <c r="Y81" s="791"/>
      <c r="Z81" s="791"/>
      <c r="AA81" s="791"/>
      <c r="AB81" s="791"/>
      <c r="AC81" s="791"/>
      <c r="AD81" s="791"/>
      <c r="AE81" s="791"/>
      <c r="AF81" s="791"/>
      <c r="AG81" s="791" t="s">
        <v>157</v>
      </c>
      <c r="AH81" s="791">
        <v>0</v>
      </c>
      <c r="AI81" s="791"/>
      <c r="AJ81" s="791"/>
      <c r="AK81" s="791"/>
      <c r="AL81" s="791"/>
      <c r="AM81" s="791"/>
      <c r="AN81" s="791"/>
      <c r="AO81" s="791"/>
      <c r="AP81" s="791"/>
      <c r="AQ81" s="791"/>
      <c r="AR81" s="791"/>
      <c r="AS81" s="791"/>
      <c r="AT81" s="791"/>
      <c r="AU81" s="791"/>
      <c r="AV81" s="791"/>
      <c r="AW81" s="791"/>
      <c r="AX81" s="791"/>
      <c r="AY81" s="791"/>
      <c r="AZ81" s="791"/>
      <c r="BA81" s="791"/>
      <c r="BB81" s="791"/>
      <c r="BC81" s="791"/>
      <c r="BD81" s="791"/>
      <c r="BE81" s="791"/>
      <c r="BF81" s="791"/>
      <c r="BG81" s="791"/>
      <c r="BH81" s="791"/>
    </row>
    <row r="82" spans="1:60" outlineLevel="1" x14ac:dyDescent="0.2">
      <c r="A82" s="792"/>
      <c r="B82" s="793"/>
      <c r="C82" s="794" t="s">
        <v>222</v>
      </c>
      <c r="D82" s="795"/>
      <c r="E82" s="796">
        <v>4.4000000000000004</v>
      </c>
      <c r="F82" s="825"/>
      <c r="G82" s="789"/>
      <c r="H82" s="789"/>
      <c r="I82" s="789"/>
      <c r="J82" s="789"/>
      <c r="K82" s="789"/>
      <c r="L82" s="789"/>
      <c r="M82" s="789"/>
      <c r="N82" s="790"/>
      <c r="O82" s="790"/>
      <c r="P82" s="790"/>
      <c r="Q82" s="790"/>
      <c r="R82" s="789"/>
      <c r="S82" s="789"/>
      <c r="T82" s="789"/>
      <c r="U82" s="789"/>
      <c r="V82" s="789"/>
      <c r="W82" s="789"/>
      <c r="X82" s="789"/>
      <c r="Y82" s="791"/>
      <c r="Z82" s="791"/>
      <c r="AA82" s="791"/>
      <c r="AB82" s="791"/>
      <c r="AC82" s="791"/>
      <c r="AD82" s="791"/>
      <c r="AE82" s="791"/>
      <c r="AF82" s="791"/>
      <c r="AG82" s="791" t="s">
        <v>157</v>
      </c>
      <c r="AH82" s="791">
        <v>0</v>
      </c>
      <c r="AI82" s="791"/>
      <c r="AJ82" s="791"/>
      <c r="AK82" s="791"/>
      <c r="AL82" s="791"/>
      <c r="AM82" s="791"/>
      <c r="AN82" s="791"/>
      <c r="AO82" s="791"/>
      <c r="AP82" s="791"/>
      <c r="AQ82" s="791"/>
      <c r="AR82" s="791"/>
      <c r="AS82" s="791"/>
      <c r="AT82" s="791"/>
      <c r="AU82" s="791"/>
      <c r="AV82" s="791"/>
      <c r="AW82" s="791"/>
      <c r="AX82" s="791"/>
      <c r="AY82" s="791"/>
      <c r="AZ82" s="791"/>
      <c r="BA82" s="791"/>
      <c r="BB82" s="791"/>
      <c r="BC82" s="791"/>
      <c r="BD82" s="791"/>
      <c r="BE82" s="791"/>
      <c r="BF82" s="791"/>
      <c r="BG82" s="791"/>
      <c r="BH82" s="791"/>
    </row>
    <row r="83" spans="1:60" outlineLevel="1" x14ac:dyDescent="0.2">
      <c r="A83" s="797">
        <v>19</v>
      </c>
      <c r="B83" s="798" t="s">
        <v>223</v>
      </c>
      <c r="C83" s="799" t="s">
        <v>224</v>
      </c>
      <c r="D83" s="800" t="s">
        <v>152</v>
      </c>
      <c r="E83" s="801">
        <v>2</v>
      </c>
      <c r="F83" s="12"/>
      <c r="G83" s="802">
        <f>ROUND(E83*F83,2)</f>
        <v>0</v>
      </c>
      <c r="H83" s="788">
        <v>0</v>
      </c>
      <c r="I83" s="789">
        <f>ROUND(E83*H83,2)</f>
        <v>0</v>
      </c>
      <c r="J83" s="788">
        <v>1500</v>
      </c>
      <c r="K83" s="789">
        <f>ROUND(E83*J83,2)</f>
        <v>3000</v>
      </c>
      <c r="L83" s="789">
        <v>21</v>
      </c>
      <c r="M83" s="789">
        <f>G83*(1+L83/100)</f>
        <v>0</v>
      </c>
      <c r="N83" s="790">
        <v>0</v>
      </c>
      <c r="O83" s="790">
        <f>ROUND(E83*N83,2)</f>
        <v>0</v>
      </c>
      <c r="P83" s="790">
        <v>0</v>
      </c>
      <c r="Q83" s="790">
        <f>ROUND(E83*P83,2)</f>
        <v>0</v>
      </c>
      <c r="R83" s="789"/>
      <c r="S83" s="789" t="s">
        <v>225</v>
      </c>
      <c r="T83" s="789" t="s">
        <v>226</v>
      </c>
      <c r="U83" s="789">
        <v>0</v>
      </c>
      <c r="V83" s="789">
        <f>ROUND(E83*U83,2)</f>
        <v>0</v>
      </c>
      <c r="W83" s="789"/>
      <c r="X83" s="789" t="s">
        <v>154</v>
      </c>
      <c r="Y83" s="791"/>
      <c r="Z83" s="791"/>
      <c r="AA83" s="791"/>
      <c r="AB83" s="791"/>
      <c r="AC83" s="791"/>
      <c r="AD83" s="791"/>
      <c r="AE83" s="791"/>
      <c r="AF83" s="791"/>
      <c r="AG83" s="791" t="s">
        <v>155</v>
      </c>
      <c r="AH83" s="791"/>
      <c r="AI83" s="791"/>
      <c r="AJ83" s="791"/>
      <c r="AK83" s="791"/>
      <c r="AL83" s="791"/>
      <c r="AM83" s="791"/>
      <c r="AN83" s="791"/>
      <c r="AO83" s="791"/>
      <c r="AP83" s="791"/>
      <c r="AQ83" s="791"/>
      <c r="AR83" s="791"/>
      <c r="AS83" s="791"/>
      <c r="AT83" s="791"/>
      <c r="AU83" s="791"/>
      <c r="AV83" s="791"/>
      <c r="AW83" s="791"/>
      <c r="AX83" s="791"/>
      <c r="AY83" s="791"/>
      <c r="AZ83" s="791"/>
      <c r="BA83" s="791"/>
      <c r="BB83" s="791"/>
      <c r="BC83" s="791"/>
      <c r="BD83" s="791"/>
      <c r="BE83" s="791"/>
      <c r="BF83" s="791"/>
      <c r="BG83" s="791"/>
      <c r="BH83" s="791"/>
    </row>
    <row r="84" spans="1:60" x14ac:dyDescent="0.2">
      <c r="A84" s="773" t="s">
        <v>148</v>
      </c>
      <c r="B84" s="774" t="s">
        <v>72</v>
      </c>
      <c r="C84" s="775" t="s">
        <v>73</v>
      </c>
      <c r="D84" s="776"/>
      <c r="E84" s="777"/>
      <c r="F84" s="826"/>
      <c r="G84" s="779">
        <f>SUMIF(AG85:AG100,"&lt;&gt;NOR",G85:G100)</f>
        <v>0</v>
      </c>
      <c r="H84" s="780"/>
      <c r="I84" s="780">
        <f>SUM(I85:I100)</f>
        <v>112862.41</v>
      </c>
      <c r="J84" s="780"/>
      <c r="K84" s="780">
        <f>SUM(K85:K100)</f>
        <v>117730.09</v>
      </c>
      <c r="L84" s="780"/>
      <c r="M84" s="780">
        <f>SUM(M85:M100)</f>
        <v>0</v>
      </c>
      <c r="N84" s="781"/>
      <c r="O84" s="781">
        <f>SUM(O85:O100)</f>
        <v>5.68</v>
      </c>
      <c r="P84" s="781"/>
      <c r="Q84" s="781">
        <f>SUM(Q85:Q100)</f>
        <v>0</v>
      </c>
      <c r="R84" s="780"/>
      <c r="S84" s="780"/>
      <c r="T84" s="780"/>
      <c r="U84" s="780"/>
      <c r="V84" s="780">
        <f>SUM(V85:V100)</f>
        <v>229.14</v>
      </c>
      <c r="W84" s="780"/>
      <c r="X84" s="780"/>
      <c r="AG84" s="750" t="s">
        <v>149</v>
      </c>
    </row>
    <row r="85" spans="1:60" outlineLevel="1" x14ac:dyDescent="0.2">
      <c r="A85" s="782">
        <v>20</v>
      </c>
      <c r="B85" s="783" t="s">
        <v>227</v>
      </c>
      <c r="C85" s="784" t="s">
        <v>228</v>
      </c>
      <c r="D85" s="785" t="s">
        <v>169</v>
      </c>
      <c r="E85" s="786">
        <v>333</v>
      </c>
      <c r="F85" s="11"/>
      <c r="G85" s="787">
        <f>ROUND(E85*F85,2)</f>
        <v>0</v>
      </c>
      <c r="H85" s="788">
        <v>141.75</v>
      </c>
      <c r="I85" s="789">
        <f>ROUND(E85*H85,2)</f>
        <v>47202.75</v>
      </c>
      <c r="J85" s="788">
        <v>176.75</v>
      </c>
      <c r="K85" s="789">
        <f>ROUND(E85*J85,2)</f>
        <v>58857.75</v>
      </c>
      <c r="L85" s="789">
        <v>21</v>
      </c>
      <c r="M85" s="789">
        <f>G85*(1+L85/100)</f>
        <v>0</v>
      </c>
      <c r="N85" s="790">
        <v>6.9499999999999996E-3</v>
      </c>
      <c r="O85" s="790">
        <f>ROUND(E85*N85,2)</f>
        <v>2.31</v>
      </c>
      <c r="P85" s="790">
        <v>0</v>
      </c>
      <c r="Q85" s="790">
        <f>ROUND(E85*P85,2)</f>
        <v>0</v>
      </c>
      <c r="R85" s="789"/>
      <c r="S85" s="789" t="s">
        <v>153</v>
      </c>
      <c r="T85" s="789" t="s">
        <v>153</v>
      </c>
      <c r="U85" s="789">
        <v>0.34399999999999997</v>
      </c>
      <c r="V85" s="789">
        <f>ROUND(E85*U85,2)</f>
        <v>114.55</v>
      </c>
      <c r="W85" s="789"/>
      <c r="X85" s="789" t="s">
        <v>154</v>
      </c>
      <c r="Y85" s="791"/>
      <c r="Z85" s="791"/>
      <c r="AA85" s="791"/>
      <c r="AB85" s="791"/>
      <c r="AC85" s="791"/>
      <c r="AD85" s="791"/>
      <c r="AE85" s="791"/>
      <c r="AF85" s="791"/>
      <c r="AG85" s="791" t="s">
        <v>155</v>
      </c>
      <c r="AH85" s="791"/>
      <c r="AI85" s="791"/>
      <c r="AJ85" s="791"/>
      <c r="AK85" s="791"/>
      <c r="AL85" s="791"/>
      <c r="AM85" s="791"/>
      <c r="AN85" s="791"/>
      <c r="AO85" s="791"/>
      <c r="AP85" s="791"/>
      <c r="AQ85" s="791"/>
      <c r="AR85" s="791"/>
      <c r="AS85" s="791"/>
      <c r="AT85" s="791"/>
      <c r="AU85" s="791"/>
      <c r="AV85" s="791"/>
      <c r="AW85" s="791"/>
      <c r="AX85" s="791"/>
      <c r="AY85" s="791"/>
      <c r="AZ85" s="791"/>
      <c r="BA85" s="791"/>
      <c r="BB85" s="791"/>
      <c r="BC85" s="791"/>
      <c r="BD85" s="791"/>
      <c r="BE85" s="791"/>
      <c r="BF85" s="791"/>
      <c r="BG85" s="791"/>
      <c r="BH85" s="791"/>
    </row>
    <row r="86" spans="1:60" outlineLevel="1" x14ac:dyDescent="0.2">
      <c r="A86" s="792"/>
      <c r="B86" s="793"/>
      <c r="C86" s="794" t="s">
        <v>229</v>
      </c>
      <c r="D86" s="795"/>
      <c r="E86" s="796"/>
      <c r="F86" s="825"/>
      <c r="G86" s="789"/>
      <c r="H86" s="789"/>
      <c r="I86" s="789"/>
      <c r="J86" s="789"/>
      <c r="K86" s="789"/>
      <c r="L86" s="789"/>
      <c r="M86" s="789"/>
      <c r="N86" s="790"/>
      <c r="O86" s="790"/>
      <c r="P86" s="790"/>
      <c r="Q86" s="790"/>
      <c r="R86" s="789"/>
      <c r="S86" s="789"/>
      <c r="T86" s="789"/>
      <c r="U86" s="789"/>
      <c r="V86" s="789"/>
      <c r="W86" s="789"/>
      <c r="X86" s="789"/>
      <c r="Y86" s="791"/>
      <c r="Z86" s="791"/>
      <c r="AA86" s="791"/>
      <c r="AB86" s="791"/>
      <c r="AC86" s="791"/>
      <c r="AD86" s="791"/>
      <c r="AE86" s="791"/>
      <c r="AF86" s="791"/>
      <c r="AG86" s="791" t="s">
        <v>157</v>
      </c>
      <c r="AH86" s="791">
        <v>0</v>
      </c>
      <c r="AI86" s="791"/>
      <c r="AJ86" s="791"/>
      <c r="AK86" s="791"/>
      <c r="AL86" s="791"/>
      <c r="AM86" s="791"/>
      <c r="AN86" s="791"/>
      <c r="AO86" s="791"/>
      <c r="AP86" s="791"/>
      <c r="AQ86" s="791"/>
      <c r="AR86" s="791"/>
      <c r="AS86" s="791"/>
      <c r="AT86" s="791"/>
      <c r="AU86" s="791"/>
      <c r="AV86" s="791"/>
      <c r="AW86" s="791"/>
      <c r="AX86" s="791"/>
      <c r="AY86" s="791"/>
      <c r="AZ86" s="791"/>
      <c r="BA86" s="791"/>
      <c r="BB86" s="791"/>
      <c r="BC86" s="791"/>
      <c r="BD86" s="791"/>
      <c r="BE86" s="791"/>
      <c r="BF86" s="791"/>
      <c r="BG86" s="791"/>
      <c r="BH86" s="791"/>
    </row>
    <row r="87" spans="1:60" outlineLevel="1" x14ac:dyDescent="0.2">
      <c r="A87" s="792"/>
      <c r="B87" s="793"/>
      <c r="C87" s="794" t="s">
        <v>162</v>
      </c>
      <c r="D87" s="795"/>
      <c r="E87" s="796"/>
      <c r="F87" s="825"/>
      <c r="G87" s="789"/>
      <c r="H87" s="789"/>
      <c r="I87" s="789"/>
      <c r="J87" s="789"/>
      <c r="K87" s="789"/>
      <c r="L87" s="789"/>
      <c r="M87" s="789"/>
      <c r="N87" s="790"/>
      <c r="O87" s="790"/>
      <c r="P87" s="790"/>
      <c r="Q87" s="790"/>
      <c r="R87" s="789"/>
      <c r="S87" s="789"/>
      <c r="T87" s="789"/>
      <c r="U87" s="789"/>
      <c r="V87" s="789"/>
      <c r="W87" s="789"/>
      <c r="X87" s="789"/>
      <c r="Y87" s="791"/>
      <c r="Z87" s="791"/>
      <c r="AA87" s="791"/>
      <c r="AB87" s="791"/>
      <c r="AC87" s="791"/>
      <c r="AD87" s="791"/>
      <c r="AE87" s="791"/>
      <c r="AF87" s="791"/>
      <c r="AG87" s="791" t="s">
        <v>157</v>
      </c>
      <c r="AH87" s="791">
        <v>0</v>
      </c>
      <c r="AI87" s="791"/>
      <c r="AJ87" s="791"/>
      <c r="AK87" s="791"/>
      <c r="AL87" s="791"/>
      <c r="AM87" s="791"/>
      <c r="AN87" s="791"/>
      <c r="AO87" s="791"/>
      <c r="AP87" s="791"/>
      <c r="AQ87" s="791"/>
      <c r="AR87" s="791"/>
      <c r="AS87" s="791"/>
      <c r="AT87" s="791"/>
      <c r="AU87" s="791"/>
      <c r="AV87" s="791"/>
      <c r="AW87" s="791"/>
      <c r="AX87" s="791"/>
      <c r="AY87" s="791"/>
      <c r="AZ87" s="791"/>
      <c r="BA87" s="791"/>
      <c r="BB87" s="791"/>
      <c r="BC87" s="791"/>
      <c r="BD87" s="791"/>
      <c r="BE87" s="791"/>
      <c r="BF87" s="791"/>
      <c r="BG87" s="791"/>
      <c r="BH87" s="791"/>
    </row>
    <row r="88" spans="1:60" outlineLevel="1" x14ac:dyDescent="0.2">
      <c r="A88" s="792"/>
      <c r="B88" s="793"/>
      <c r="C88" s="794" t="s">
        <v>230</v>
      </c>
      <c r="D88" s="795"/>
      <c r="E88" s="796">
        <v>234.5</v>
      </c>
      <c r="F88" s="825"/>
      <c r="G88" s="789"/>
      <c r="H88" s="789"/>
      <c r="I88" s="789"/>
      <c r="J88" s="789"/>
      <c r="K88" s="789"/>
      <c r="L88" s="789"/>
      <c r="M88" s="789"/>
      <c r="N88" s="790"/>
      <c r="O88" s="790"/>
      <c r="P88" s="790"/>
      <c r="Q88" s="790"/>
      <c r="R88" s="789"/>
      <c r="S88" s="789"/>
      <c r="T88" s="789"/>
      <c r="U88" s="789"/>
      <c r="V88" s="789"/>
      <c r="W88" s="789"/>
      <c r="X88" s="789"/>
      <c r="Y88" s="791"/>
      <c r="Z88" s="791"/>
      <c r="AA88" s="791"/>
      <c r="AB88" s="791"/>
      <c r="AC88" s="791"/>
      <c r="AD88" s="791"/>
      <c r="AE88" s="791"/>
      <c r="AF88" s="791"/>
      <c r="AG88" s="791" t="s">
        <v>157</v>
      </c>
      <c r="AH88" s="791">
        <v>0</v>
      </c>
      <c r="AI88" s="791"/>
      <c r="AJ88" s="791"/>
      <c r="AK88" s="791"/>
      <c r="AL88" s="791"/>
      <c r="AM88" s="791"/>
      <c r="AN88" s="791"/>
      <c r="AO88" s="791"/>
      <c r="AP88" s="791"/>
      <c r="AQ88" s="791"/>
      <c r="AR88" s="791"/>
      <c r="AS88" s="791"/>
      <c r="AT88" s="791"/>
      <c r="AU88" s="791"/>
      <c r="AV88" s="791"/>
      <c r="AW88" s="791"/>
      <c r="AX88" s="791"/>
      <c r="AY88" s="791"/>
      <c r="AZ88" s="791"/>
      <c r="BA88" s="791"/>
      <c r="BB88" s="791"/>
      <c r="BC88" s="791"/>
      <c r="BD88" s="791"/>
      <c r="BE88" s="791"/>
      <c r="BF88" s="791"/>
      <c r="BG88" s="791"/>
      <c r="BH88" s="791"/>
    </row>
    <row r="89" spans="1:60" outlineLevel="1" x14ac:dyDescent="0.2">
      <c r="A89" s="792"/>
      <c r="B89" s="793"/>
      <c r="C89" s="794" t="s">
        <v>165</v>
      </c>
      <c r="D89" s="795"/>
      <c r="E89" s="796"/>
      <c r="F89" s="825"/>
      <c r="G89" s="789"/>
      <c r="H89" s="789"/>
      <c r="I89" s="789"/>
      <c r="J89" s="789"/>
      <c r="K89" s="789"/>
      <c r="L89" s="789"/>
      <c r="M89" s="789"/>
      <c r="N89" s="790"/>
      <c r="O89" s="790"/>
      <c r="P89" s="790"/>
      <c r="Q89" s="790"/>
      <c r="R89" s="789"/>
      <c r="S89" s="789"/>
      <c r="T89" s="789"/>
      <c r="U89" s="789"/>
      <c r="V89" s="789"/>
      <c r="W89" s="789"/>
      <c r="X89" s="789"/>
      <c r="Y89" s="791"/>
      <c r="Z89" s="791"/>
      <c r="AA89" s="791"/>
      <c r="AB89" s="791"/>
      <c r="AC89" s="791"/>
      <c r="AD89" s="791"/>
      <c r="AE89" s="791"/>
      <c r="AF89" s="791"/>
      <c r="AG89" s="791" t="s">
        <v>157</v>
      </c>
      <c r="AH89" s="791">
        <v>0</v>
      </c>
      <c r="AI89" s="791"/>
      <c r="AJ89" s="791"/>
      <c r="AK89" s="791"/>
      <c r="AL89" s="791"/>
      <c r="AM89" s="791"/>
      <c r="AN89" s="791"/>
      <c r="AO89" s="791"/>
      <c r="AP89" s="791"/>
      <c r="AQ89" s="791"/>
      <c r="AR89" s="791"/>
      <c r="AS89" s="791"/>
      <c r="AT89" s="791"/>
      <c r="AU89" s="791"/>
      <c r="AV89" s="791"/>
      <c r="AW89" s="791"/>
      <c r="AX89" s="791"/>
      <c r="AY89" s="791"/>
      <c r="AZ89" s="791"/>
      <c r="BA89" s="791"/>
      <c r="BB89" s="791"/>
      <c r="BC89" s="791"/>
      <c r="BD89" s="791"/>
      <c r="BE89" s="791"/>
      <c r="BF89" s="791"/>
      <c r="BG89" s="791"/>
      <c r="BH89" s="791"/>
    </row>
    <row r="90" spans="1:60" outlineLevel="1" x14ac:dyDescent="0.2">
      <c r="A90" s="792"/>
      <c r="B90" s="793"/>
      <c r="C90" s="794" t="s">
        <v>231</v>
      </c>
      <c r="D90" s="795"/>
      <c r="E90" s="796">
        <v>84</v>
      </c>
      <c r="F90" s="825"/>
      <c r="G90" s="789"/>
      <c r="H90" s="789"/>
      <c r="I90" s="789"/>
      <c r="J90" s="789"/>
      <c r="K90" s="789"/>
      <c r="L90" s="789"/>
      <c r="M90" s="789"/>
      <c r="N90" s="790"/>
      <c r="O90" s="790"/>
      <c r="P90" s="790"/>
      <c r="Q90" s="790"/>
      <c r="R90" s="789"/>
      <c r="S90" s="789"/>
      <c r="T90" s="789"/>
      <c r="U90" s="789"/>
      <c r="V90" s="789"/>
      <c r="W90" s="789"/>
      <c r="X90" s="789"/>
      <c r="Y90" s="791"/>
      <c r="Z90" s="791"/>
      <c r="AA90" s="791"/>
      <c r="AB90" s="791"/>
      <c r="AC90" s="791"/>
      <c r="AD90" s="791"/>
      <c r="AE90" s="791"/>
      <c r="AF90" s="791"/>
      <c r="AG90" s="791" t="s">
        <v>157</v>
      </c>
      <c r="AH90" s="791">
        <v>0</v>
      </c>
      <c r="AI90" s="791"/>
      <c r="AJ90" s="791"/>
      <c r="AK90" s="791"/>
      <c r="AL90" s="791"/>
      <c r="AM90" s="791"/>
      <c r="AN90" s="791"/>
      <c r="AO90" s="791"/>
      <c r="AP90" s="791"/>
      <c r="AQ90" s="791"/>
      <c r="AR90" s="791"/>
      <c r="AS90" s="791"/>
      <c r="AT90" s="791"/>
      <c r="AU90" s="791"/>
      <c r="AV90" s="791"/>
      <c r="AW90" s="791"/>
      <c r="AX90" s="791"/>
      <c r="AY90" s="791"/>
      <c r="AZ90" s="791"/>
      <c r="BA90" s="791"/>
      <c r="BB90" s="791"/>
      <c r="BC90" s="791"/>
      <c r="BD90" s="791"/>
      <c r="BE90" s="791"/>
      <c r="BF90" s="791"/>
      <c r="BG90" s="791"/>
      <c r="BH90" s="791"/>
    </row>
    <row r="91" spans="1:60" outlineLevel="1" x14ac:dyDescent="0.2">
      <c r="A91" s="792"/>
      <c r="B91" s="793"/>
      <c r="C91" s="794" t="s">
        <v>186</v>
      </c>
      <c r="D91" s="795"/>
      <c r="E91" s="796"/>
      <c r="F91" s="825"/>
      <c r="G91" s="789"/>
      <c r="H91" s="789"/>
      <c r="I91" s="789"/>
      <c r="J91" s="789"/>
      <c r="K91" s="789"/>
      <c r="L91" s="789"/>
      <c r="M91" s="789"/>
      <c r="N91" s="790"/>
      <c r="O91" s="790"/>
      <c r="P91" s="790"/>
      <c r="Q91" s="790"/>
      <c r="R91" s="789"/>
      <c r="S91" s="789"/>
      <c r="T91" s="789"/>
      <c r="U91" s="789"/>
      <c r="V91" s="789"/>
      <c r="W91" s="789"/>
      <c r="X91" s="789"/>
      <c r="Y91" s="791"/>
      <c r="Z91" s="791"/>
      <c r="AA91" s="791"/>
      <c r="AB91" s="791"/>
      <c r="AC91" s="791"/>
      <c r="AD91" s="791"/>
      <c r="AE91" s="791"/>
      <c r="AF91" s="791"/>
      <c r="AG91" s="791" t="s">
        <v>157</v>
      </c>
      <c r="AH91" s="791">
        <v>0</v>
      </c>
      <c r="AI91" s="791"/>
      <c r="AJ91" s="791"/>
      <c r="AK91" s="791"/>
      <c r="AL91" s="791"/>
      <c r="AM91" s="791"/>
      <c r="AN91" s="791"/>
      <c r="AO91" s="791"/>
      <c r="AP91" s="791"/>
      <c r="AQ91" s="791"/>
      <c r="AR91" s="791"/>
      <c r="AS91" s="791"/>
      <c r="AT91" s="791"/>
      <c r="AU91" s="791"/>
      <c r="AV91" s="791"/>
      <c r="AW91" s="791"/>
      <c r="AX91" s="791"/>
      <c r="AY91" s="791"/>
      <c r="AZ91" s="791"/>
      <c r="BA91" s="791"/>
      <c r="BB91" s="791"/>
      <c r="BC91" s="791"/>
      <c r="BD91" s="791"/>
      <c r="BE91" s="791"/>
      <c r="BF91" s="791"/>
      <c r="BG91" s="791"/>
      <c r="BH91" s="791"/>
    </row>
    <row r="92" spans="1:60" outlineLevel="1" x14ac:dyDescent="0.2">
      <c r="A92" s="792"/>
      <c r="B92" s="793"/>
      <c r="C92" s="794" t="s">
        <v>232</v>
      </c>
      <c r="D92" s="795"/>
      <c r="E92" s="796">
        <v>14.5</v>
      </c>
      <c r="F92" s="825"/>
      <c r="G92" s="789"/>
      <c r="H92" s="789"/>
      <c r="I92" s="789"/>
      <c r="J92" s="789"/>
      <c r="K92" s="789"/>
      <c r="L92" s="789"/>
      <c r="M92" s="789"/>
      <c r="N92" s="790"/>
      <c r="O92" s="790"/>
      <c r="P92" s="790"/>
      <c r="Q92" s="790"/>
      <c r="R92" s="789"/>
      <c r="S92" s="789"/>
      <c r="T92" s="789"/>
      <c r="U92" s="789"/>
      <c r="V92" s="789"/>
      <c r="W92" s="789"/>
      <c r="X92" s="789"/>
      <c r="Y92" s="791"/>
      <c r="Z92" s="791"/>
      <c r="AA92" s="791"/>
      <c r="AB92" s="791"/>
      <c r="AC92" s="791"/>
      <c r="AD92" s="791"/>
      <c r="AE92" s="791"/>
      <c r="AF92" s="791"/>
      <c r="AG92" s="791" t="s">
        <v>157</v>
      </c>
      <c r="AH92" s="791">
        <v>0</v>
      </c>
      <c r="AI92" s="791"/>
      <c r="AJ92" s="791"/>
      <c r="AK92" s="791"/>
      <c r="AL92" s="791"/>
      <c r="AM92" s="791"/>
      <c r="AN92" s="791"/>
      <c r="AO92" s="791"/>
      <c r="AP92" s="791"/>
      <c r="AQ92" s="791"/>
      <c r="AR92" s="791"/>
      <c r="AS92" s="791"/>
      <c r="AT92" s="791"/>
      <c r="AU92" s="791"/>
      <c r="AV92" s="791"/>
      <c r="AW92" s="791"/>
      <c r="AX92" s="791"/>
      <c r="AY92" s="791"/>
      <c r="AZ92" s="791"/>
      <c r="BA92" s="791"/>
      <c r="BB92" s="791"/>
      <c r="BC92" s="791"/>
      <c r="BD92" s="791"/>
      <c r="BE92" s="791"/>
      <c r="BF92" s="791"/>
      <c r="BG92" s="791"/>
      <c r="BH92" s="791"/>
    </row>
    <row r="93" spans="1:60" outlineLevel="1" x14ac:dyDescent="0.2">
      <c r="A93" s="782">
        <v>21</v>
      </c>
      <c r="B93" s="783" t="s">
        <v>233</v>
      </c>
      <c r="C93" s="784" t="s">
        <v>234</v>
      </c>
      <c r="D93" s="785" t="s">
        <v>169</v>
      </c>
      <c r="E93" s="786">
        <v>326</v>
      </c>
      <c r="F93" s="11"/>
      <c r="G93" s="787">
        <f>ROUND(E93*F93,2)</f>
        <v>0</v>
      </c>
      <c r="H93" s="788">
        <v>201.41</v>
      </c>
      <c r="I93" s="789">
        <f>ROUND(E93*H93,2)</f>
        <v>65659.66</v>
      </c>
      <c r="J93" s="788">
        <v>180.59</v>
      </c>
      <c r="K93" s="789">
        <f>ROUND(E93*J93,2)</f>
        <v>58872.34</v>
      </c>
      <c r="L93" s="789">
        <v>21</v>
      </c>
      <c r="M93" s="789">
        <f>G93*(1+L93/100)</f>
        <v>0</v>
      </c>
      <c r="N93" s="790">
        <v>1.035E-2</v>
      </c>
      <c r="O93" s="790">
        <f>ROUND(E93*N93,2)</f>
        <v>3.37</v>
      </c>
      <c r="P93" s="790">
        <v>0</v>
      </c>
      <c r="Q93" s="790">
        <f>ROUND(E93*P93,2)</f>
        <v>0</v>
      </c>
      <c r="R93" s="789"/>
      <c r="S93" s="789" t="s">
        <v>153</v>
      </c>
      <c r="T93" s="789" t="s">
        <v>153</v>
      </c>
      <c r="U93" s="789">
        <v>0.35149999999999998</v>
      </c>
      <c r="V93" s="789">
        <f>ROUND(E93*U93,2)</f>
        <v>114.59</v>
      </c>
      <c r="W93" s="789"/>
      <c r="X93" s="789" t="s">
        <v>154</v>
      </c>
      <c r="Y93" s="791"/>
      <c r="Z93" s="791"/>
      <c r="AA93" s="791"/>
      <c r="AB93" s="791"/>
      <c r="AC93" s="791"/>
      <c r="AD93" s="791"/>
      <c r="AE93" s="791"/>
      <c r="AF93" s="791"/>
      <c r="AG93" s="791" t="s">
        <v>155</v>
      </c>
      <c r="AH93" s="791"/>
      <c r="AI93" s="791"/>
      <c r="AJ93" s="791"/>
      <c r="AK93" s="791"/>
      <c r="AL93" s="791"/>
      <c r="AM93" s="791"/>
      <c r="AN93" s="791"/>
      <c r="AO93" s="791"/>
      <c r="AP93" s="791"/>
      <c r="AQ93" s="791"/>
      <c r="AR93" s="791"/>
      <c r="AS93" s="791"/>
      <c r="AT93" s="791"/>
      <c r="AU93" s="791"/>
      <c r="AV93" s="791"/>
      <c r="AW93" s="791"/>
      <c r="AX93" s="791"/>
      <c r="AY93" s="791"/>
      <c r="AZ93" s="791"/>
      <c r="BA93" s="791"/>
      <c r="BB93" s="791"/>
      <c r="BC93" s="791"/>
      <c r="BD93" s="791"/>
      <c r="BE93" s="791"/>
      <c r="BF93" s="791"/>
      <c r="BG93" s="791"/>
      <c r="BH93" s="791"/>
    </row>
    <row r="94" spans="1:60" outlineLevel="1" x14ac:dyDescent="0.2">
      <c r="A94" s="792"/>
      <c r="B94" s="793"/>
      <c r="C94" s="794" t="s">
        <v>235</v>
      </c>
      <c r="D94" s="795"/>
      <c r="E94" s="796"/>
      <c r="F94" s="825"/>
      <c r="G94" s="789"/>
      <c r="H94" s="789"/>
      <c r="I94" s="789"/>
      <c r="J94" s="789"/>
      <c r="K94" s="789"/>
      <c r="L94" s="789"/>
      <c r="M94" s="789"/>
      <c r="N94" s="790"/>
      <c r="O94" s="790"/>
      <c r="P94" s="790"/>
      <c r="Q94" s="790"/>
      <c r="R94" s="789"/>
      <c r="S94" s="789"/>
      <c r="T94" s="789"/>
      <c r="U94" s="789"/>
      <c r="V94" s="789"/>
      <c r="W94" s="789"/>
      <c r="X94" s="789"/>
      <c r="Y94" s="791"/>
      <c r="Z94" s="791"/>
      <c r="AA94" s="791"/>
      <c r="AB94" s="791"/>
      <c r="AC94" s="791"/>
      <c r="AD94" s="791"/>
      <c r="AE94" s="791"/>
      <c r="AF94" s="791"/>
      <c r="AG94" s="791" t="s">
        <v>157</v>
      </c>
      <c r="AH94" s="791">
        <v>0</v>
      </c>
      <c r="AI94" s="791"/>
      <c r="AJ94" s="791"/>
      <c r="AK94" s="791"/>
      <c r="AL94" s="791"/>
      <c r="AM94" s="791"/>
      <c r="AN94" s="791"/>
      <c r="AO94" s="791"/>
      <c r="AP94" s="791"/>
      <c r="AQ94" s="791"/>
      <c r="AR94" s="791"/>
      <c r="AS94" s="791"/>
      <c r="AT94" s="791"/>
      <c r="AU94" s="791"/>
      <c r="AV94" s="791"/>
      <c r="AW94" s="791"/>
      <c r="AX94" s="791"/>
      <c r="AY94" s="791"/>
      <c r="AZ94" s="791"/>
      <c r="BA94" s="791"/>
      <c r="BB94" s="791"/>
      <c r="BC94" s="791"/>
      <c r="BD94" s="791"/>
      <c r="BE94" s="791"/>
      <c r="BF94" s="791"/>
      <c r="BG94" s="791"/>
      <c r="BH94" s="791"/>
    </row>
    <row r="95" spans="1:60" outlineLevel="1" x14ac:dyDescent="0.2">
      <c r="A95" s="792"/>
      <c r="B95" s="793"/>
      <c r="C95" s="794" t="s">
        <v>162</v>
      </c>
      <c r="D95" s="795"/>
      <c r="E95" s="796"/>
      <c r="F95" s="825"/>
      <c r="G95" s="789"/>
      <c r="H95" s="789"/>
      <c r="I95" s="789"/>
      <c r="J95" s="789"/>
      <c r="K95" s="789"/>
      <c r="L95" s="789"/>
      <c r="M95" s="789"/>
      <c r="N95" s="790"/>
      <c r="O95" s="790"/>
      <c r="P95" s="790"/>
      <c r="Q95" s="790"/>
      <c r="R95" s="789"/>
      <c r="S95" s="789"/>
      <c r="T95" s="789"/>
      <c r="U95" s="789"/>
      <c r="V95" s="789"/>
      <c r="W95" s="789"/>
      <c r="X95" s="789"/>
      <c r="Y95" s="791"/>
      <c r="Z95" s="791"/>
      <c r="AA95" s="791"/>
      <c r="AB95" s="791"/>
      <c r="AC95" s="791"/>
      <c r="AD95" s="791"/>
      <c r="AE95" s="791"/>
      <c r="AF95" s="791"/>
      <c r="AG95" s="791" t="s">
        <v>157</v>
      </c>
      <c r="AH95" s="791">
        <v>0</v>
      </c>
      <c r="AI95" s="791"/>
      <c r="AJ95" s="791"/>
      <c r="AK95" s="791"/>
      <c r="AL95" s="791"/>
      <c r="AM95" s="791"/>
      <c r="AN95" s="791"/>
      <c r="AO95" s="791"/>
      <c r="AP95" s="791"/>
      <c r="AQ95" s="791"/>
      <c r="AR95" s="791"/>
      <c r="AS95" s="791"/>
      <c r="AT95" s="791"/>
      <c r="AU95" s="791"/>
      <c r="AV95" s="791"/>
      <c r="AW95" s="791"/>
      <c r="AX95" s="791"/>
      <c r="AY95" s="791"/>
      <c r="AZ95" s="791"/>
      <c r="BA95" s="791"/>
      <c r="BB95" s="791"/>
      <c r="BC95" s="791"/>
      <c r="BD95" s="791"/>
      <c r="BE95" s="791"/>
      <c r="BF95" s="791"/>
      <c r="BG95" s="791"/>
      <c r="BH95" s="791"/>
    </row>
    <row r="96" spans="1:60" outlineLevel="1" x14ac:dyDescent="0.2">
      <c r="A96" s="792"/>
      <c r="B96" s="793"/>
      <c r="C96" s="794" t="s">
        <v>236</v>
      </c>
      <c r="D96" s="795"/>
      <c r="E96" s="796">
        <v>127</v>
      </c>
      <c r="F96" s="825"/>
      <c r="G96" s="789"/>
      <c r="H96" s="789"/>
      <c r="I96" s="789"/>
      <c r="J96" s="789"/>
      <c r="K96" s="789"/>
      <c r="L96" s="789"/>
      <c r="M96" s="789"/>
      <c r="N96" s="790"/>
      <c r="O96" s="790"/>
      <c r="P96" s="790"/>
      <c r="Q96" s="790"/>
      <c r="R96" s="789"/>
      <c r="S96" s="789"/>
      <c r="T96" s="789"/>
      <c r="U96" s="789"/>
      <c r="V96" s="789"/>
      <c r="W96" s="789"/>
      <c r="X96" s="789"/>
      <c r="Y96" s="791"/>
      <c r="Z96" s="791"/>
      <c r="AA96" s="791"/>
      <c r="AB96" s="791"/>
      <c r="AC96" s="791"/>
      <c r="AD96" s="791"/>
      <c r="AE96" s="791"/>
      <c r="AF96" s="791"/>
      <c r="AG96" s="791" t="s">
        <v>157</v>
      </c>
      <c r="AH96" s="791">
        <v>0</v>
      </c>
      <c r="AI96" s="791"/>
      <c r="AJ96" s="791"/>
      <c r="AK96" s="791"/>
      <c r="AL96" s="791"/>
      <c r="AM96" s="791"/>
      <c r="AN96" s="791"/>
      <c r="AO96" s="791"/>
      <c r="AP96" s="791"/>
      <c r="AQ96" s="791"/>
      <c r="AR96" s="791"/>
      <c r="AS96" s="791"/>
      <c r="AT96" s="791"/>
      <c r="AU96" s="791"/>
      <c r="AV96" s="791"/>
      <c r="AW96" s="791"/>
      <c r="AX96" s="791"/>
      <c r="AY96" s="791"/>
      <c r="AZ96" s="791"/>
      <c r="BA96" s="791"/>
      <c r="BB96" s="791"/>
      <c r="BC96" s="791"/>
      <c r="BD96" s="791"/>
      <c r="BE96" s="791"/>
      <c r="BF96" s="791"/>
      <c r="BG96" s="791"/>
      <c r="BH96" s="791"/>
    </row>
    <row r="97" spans="1:60" outlineLevel="1" x14ac:dyDescent="0.2">
      <c r="A97" s="792"/>
      <c r="B97" s="793"/>
      <c r="C97" s="794" t="s">
        <v>165</v>
      </c>
      <c r="D97" s="795"/>
      <c r="E97" s="796"/>
      <c r="F97" s="825"/>
      <c r="G97" s="789"/>
      <c r="H97" s="789"/>
      <c r="I97" s="789"/>
      <c r="J97" s="789"/>
      <c r="K97" s="789"/>
      <c r="L97" s="789"/>
      <c r="M97" s="789"/>
      <c r="N97" s="790"/>
      <c r="O97" s="790"/>
      <c r="P97" s="790"/>
      <c r="Q97" s="790"/>
      <c r="R97" s="789"/>
      <c r="S97" s="789"/>
      <c r="T97" s="789"/>
      <c r="U97" s="789"/>
      <c r="V97" s="789"/>
      <c r="W97" s="789"/>
      <c r="X97" s="789"/>
      <c r="Y97" s="791"/>
      <c r="Z97" s="791"/>
      <c r="AA97" s="791"/>
      <c r="AB97" s="791"/>
      <c r="AC97" s="791"/>
      <c r="AD97" s="791"/>
      <c r="AE97" s="791"/>
      <c r="AF97" s="791"/>
      <c r="AG97" s="791" t="s">
        <v>157</v>
      </c>
      <c r="AH97" s="791">
        <v>0</v>
      </c>
      <c r="AI97" s="791"/>
      <c r="AJ97" s="791"/>
      <c r="AK97" s="791"/>
      <c r="AL97" s="791"/>
      <c r="AM97" s="791"/>
      <c r="AN97" s="791"/>
      <c r="AO97" s="791"/>
      <c r="AP97" s="791"/>
      <c r="AQ97" s="791"/>
      <c r="AR97" s="791"/>
      <c r="AS97" s="791"/>
      <c r="AT97" s="791"/>
      <c r="AU97" s="791"/>
      <c r="AV97" s="791"/>
      <c r="AW97" s="791"/>
      <c r="AX97" s="791"/>
      <c r="AY97" s="791"/>
      <c r="AZ97" s="791"/>
      <c r="BA97" s="791"/>
      <c r="BB97" s="791"/>
      <c r="BC97" s="791"/>
      <c r="BD97" s="791"/>
      <c r="BE97" s="791"/>
      <c r="BF97" s="791"/>
      <c r="BG97" s="791"/>
      <c r="BH97" s="791"/>
    </row>
    <row r="98" spans="1:60" outlineLevel="1" x14ac:dyDescent="0.2">
      <c r="A98" s="792"/>
      <c r="B98" s="793"/>
      <c r="C98" s="794" t="s">
        <v>237</v>
      </c>
      <c r="D98" s="795"/>
      <c r="E98" s="796">
        <v>163.5</v>
      </c>
      <c r="F98" s="825"/>
      <c r="G98" s="789"/>
      <c r="H98" s="789"/>
      <c r="I98" s="789"/>
      <c r="J98" s="789"/>
      <c r="K98" s="789"/>
      <c r="L98" s="789"/>
      <c r="M98" s="789"/>
      <c r="N98" s="790"/>
      <c r="O98" s="790"/>
      <c r="P98" s="790"/>
      <c r="Q98" s="790"/>
      <c r="R98" s="789"/>
      <c r="S98" s="789"/>
      <c r="T98" s="789"/>
      <c r="U98" s="789"/>
      <c r="V98" s="789"/>
      <c r="W98" s="789"/>
      <c r="X98" s="789"/>
      <c r="Y98" s="791"/>
      <c r="Z98" s="791"/>
      <c r="AA98" s="791"/>
      <c r="AB98" s="791"/>
      <c r="AC98" s="791"/>
      <c r="AD98" s="791"/>
      <c r="AE98" s="791"/>
      <c r="AF98" s="791"/>
      <c r="AG98" s="791" t="s">
        <v>157</v>
      </c>
      <c r="AH98" s="791">
        <v>0</v>
      </c>
      <c r="AI98" s="791"/>
      <c r="AJ98" s="791"/>
      <c r="AK98" s="791"/>
      <c r="AL98" s="791"/>
      <c r="AM98" s="791"/>
      <c r="AN98" s="791"/>
      <c r="AO98" s="791"/>
      <c r="AP98" s="791"/>
      <c r="AQ98" s="791"/>
      <c r="AR98" s="791"/>
      <c r="AS98" s="791"/>
      <c r="AT98" s="791"/>
      <c r="AU98" s="791"/>
      <c r="AV98" s="791"/>
      <c r="AW98" s="791"/>
      <c r="AX98" s="791"/>
      <c r="AY98" s="791"/>
      <c r="AZ98" s="791"/>
      <c r="BA98" s="791"/>
      <c r="BB98" s="791"/>
      <c r="BC98" s="791"/>
      <c r="BD98" s="791"/>
      <c r="BE98" s="791"/>
      <c r="BF98" s="791"/>
      <c r="BG98" s="791"/>
      <c r="BH98" s="791"/>
    </row>
    <row r="99" spans="1:60" outlineLevel="1" x14ac:dyDescent="0.2">
      <c r="A99" s="792"/>
      <c r="B99" s="793"/>
      <c r="C99" s="794" t="s">
        <v>186</v>
      </c>
      <c r="D99" s="795"/>
      <c r="E99" s="796"/>
      <c r="F99" s="825"/>
      <c r="G99" s="789"/>
      <c r="H99" s="789"/>
      <c r="I99" s="789"/>
      <c r="J99" s="789"/>
      <c r="K99" s="789"/>
      <c r="L99" s="789"/>
      <c r="M99" s="789"/>
      <c r="N99" s="790"/>
      <c r="O99" s="790"/>
      <c r="P99" s="790"/>
      <c r="Q99" s="790"/>
      <c r="R99" s="789"/>
      <c r="S99" s="789"/>
      <c r="T99" s="789"/>
      <c r="U99" s="789"/>
      <c r="V99" s="789"/>
      <c r="W99" s="789"/>
      <c r="X99" s="789"/>
      <c r="Y99" s="791"/>
      <c r="Z99" s="791"/>
      <c r="AA99" s="791"/>
      <c r="AB99" s="791"/>
      <c r="AC99" s="791"/>
      <c r="AD99" s="791"/>
      <c r="AE99" s="791"/>
      <c r="AF99" s="791"/>
      <c r="AG99" s="791" t="s">
        <v>157</v>
      </c>
      <c r="AH99" s="791">
        <v>0</v>
      </c>
      <c r="AI99" s="791"/>
      <c r="AJ99" s="791"/>
      <c r="AK99" s="791"/>
      <c r="AL99" s="791"/>
      <c r="AM99" s="791"/>
      <c r="AN99" s="791"/>
      <c r="AO99" s="791"/>
      <c r="AP99" s="791"/>
      <c r="AQ99" s="791"/>
      <c r="AR99" s="791"/>
      <c r="AS99" s="791"/>
      <c r="AT99" s="791"/>
      <c r="AU99" s="791"/>
      <c r="AV99" s="791"/>
      <c r="AW99" s="791"/>
      <c r="AX99" s="791"/>
      <c r="AY99" s="791"/>
      <c r="AZ99" s="791"/>
      <c r="BA99" s="791"/>
      <c r="BB99" s="791"/>
      <c r="BC99" s="791"/>
      <c r="BD99" s="791"/>
      <c r="BE99" s="791"/>
      <c r="BF99" s="791"/>
      <c r="BG99" s="791"/>
      <c r="BH99" s="791"/>
    </row>
    <row r="100" spans="1:60" outlineLevel="1" x14ac:dyDescent="0.2">
      <c r="A100" s="792"/>
      <c r="B100" s="793"/>
      <c r="C100" s="794" t="s">
        <v>238</v>
      </c>
      <c r="D100" s="795"/>
      <c r="E100" s="796">
        <v>35.5</v>
      </c>
      <c r="F100" s="825"/>
      <c r="G100" s="789"/>
      <c r="H100" s="789"/>
      <c r="I100" s="789"/>
      <c r="J100" s="789"/>
      <c r="K100" s="789"/>
      <c r="L100" s="789"/>
      <c r="M100" s="789"/>
      <c r="N100" s="790"/>
      <c r="O100" s="790"/>
      <c r="P100" s="790"/>
      <c r="Q100" s="790"/>
      <c r="R100" s="789"/>
      <c r="S100" s="789"/>
      <c r="T100" s="789"/>
      <c r="U100" s="789"/>
      <c r="V100" s="789"/>
      <c r="W100" s="789"/>
      <c r="X100" s="789"/>
      <c r="Y100" s="791"/>
      <c r="Z100" s="791"/>
      <c r="AA100" s="791"/>
      <c r="AB100" s="791"/>
      <c r="AC100" s="791"/>
      <c r="AD100" s="791"/>
      <c r="AE100" s="791"/>
      <c r="AF100" s="791"/>
      <c r="AG100" s="791" t="s">
        <v>157</v>
      </c>
      <c r="AH100" s="791">
        <v>0</v>
      </c>
      <c r="AI100" s="791"/>
      <c r="AJ100" s="791"/>
      <c r="AK100" s="791"/>
      <c r="AL100" s="791"/>
      <c r="AM100" s="791"/>
      <c r="AN100" s="791"/>
      <c r="AO100" s="791"/>
      <c r="AP100" s="791"/>
      <c r="AQ100" s="791"/>
      <c r="AR100" s="791"/>
      <c r="AS100" s="791"/>
      <c r="AT100" s="791"/>
      <c r="AU100" s="791"/>
      <c r="AV100" s="791"/>
      <c r="AW100" s="791"/>
      <c r="AX100" s="791"/>
      <c r="AY100" s="791"/>
      <c r="AZ100" s="791"/>
      <c r="BA100" s="791"/>
      <c r="BB100" s="791"/>
      <c r="BC100" s="791"/>
      <c r="BD100" s="791"/>
      <c r="BE100" s="791"/>
      <c r="BF100" s="791"/>
      <c r="BG100" s="791"/>
      <c r="BH100" s="791"/>
    </row>
    <row r="101" spans="1:60" x14ac:dyDescent="0.2">
      <c r="A101" s="773" t="s">
        <v>148</v>
      </c>
      <c r="B101" s="774" t="s">
        <v>74</v>
      </c>
      <c r="C101" s="775" t="s">
        <v>75</v>
      </c>
      <c r="D101" s="776"/>
      <c r="E101" s="777"/>
      <c r="F101" s="826"/>
      <c r="G101" s="779">
        <f>SUMIF(AG102:AG157,"&lt;&gt;NOR",G102:G157)</f>
        <v>0</v>
      </c>
      <c r="H101" s="780"/>
      <c r="I101" s="780">
        <f>SUM(I102:I157)</f>
        <v>33719.120000000003</v>
      </c>
      <c r="J101" s="780"/>
      <c r="K101" s="780">
        <f>SUM(K102:K157)</f>
        <v>35005.879999999997</v>
      </c>
      <c r="L101" s="780"/>
      <c r="M101" s="780">
        <f>SUM(M102:M157)</f>
        <v>0</v>
      </c>
      <c r="N101" s="781"/>
      <c r="O101" s="781">
        <f>SUM(O102:O157)</f>
        <v>0.44000000000000006</v>
      </c>
      <c r="P101" s="781"/>
      <c r="Q101" s="781">
        <f>SUM(Q102:Q157)</f>
        <v>0</v>
      </c>
      <c r="R101" s="780"/>
      <c r="S101" s="780"/>
      <c r="T101" s="780"/>
      <c r="U101" s="780"/>
      <c r="V101" s="780">
        <f>SUM(V102:V157)</f>
        <v>21.21</v>
      </c>
      <c r="W101" s="780"/>
      <c r="X101" s="780"/>
      <c r="AG101" s="750" t="s">
        <v>149</v>
      </c>
    </row>
    <row r="102" spans="1:60" outlineLevel="1" x14ac:dyDescent="0.2">
      <c r="A102" s="782">
        <v>22</v>
      </c>
      <c r="B102" s="783" t="s">
        <v>239</v>
      </c>
      <c r="C102" s="784" t="s">
        <v>240</v>
      </c>
      <c r="D102" s="785" t="s">
        <v>152</v>
      </c>
      <c r="E102" s="786">
        <v>2</v>
      </c>
      <c r="F102" s="11"/>
      <c r="G102" s="787">
        <f>ROUND(E102*F102,2)</f>
        <v>0</v>
      </c>
      <c r="H102" s="788">
        <v>135.99</v>
      </c>
      <c r="I102" s="789">
        <f>ROUND(E102*H102,2)</f>
        <v>271.98</v>
      </c>
      <c r="J102" s="788">
        <v>1088.01</v>
      </c>
      <c r="K102" s="789">
        <f>ROUND(E102*J102,2)</f>
        <v>2176.02</v>
      </c>
      <c r="L102" s="789">
        <v>21</v>
      </c>
      <c r="M102" s="789">
        <f>G102*(1+L102/100)</f>
        <v>0</v>
      </c>
      <c r="N102" s="790">
        <v>5.4109999999999998E-2</v>
      </c>
      <c r="O102" s="790">
        <f>ROUND(E102*N102,2)</f>
        <v>0.11</v>
      </c>
      <c r="P102" s="790">
        <v>0</v>
      </c>
      <c r="Q102" s="790">
        <f>ROUND(E102*P102,2)</f>
        <v>0</v>
      </c>
      <c r="R102" s="789"/>
      <c r="S102" s="789" t="s">
        <v>153</v>
      </c>
      <c r="T102" s="789" t="s">
        <v>153</v>
      </c>
      <c r="U102" s="789">
        <v>2.097</v>
      </c>
      <c r="V102" s="789">
        <f>ROUND(E102*U102,2)</f>
        <v>4.1900000000000004</v>
      </c>
      <c r="W102" s="789"/>
      <c r="X102" s="789" t="s">
        <v>154</v>
      </c>
      <c r="Y102" s="791"/>
      <c r="Z102" s="791"/>
      <c r="AA102" s="791"/>
      <c r="AB102" s="791"/>
      <c r="AC102" s="791"/>
      <c r="AD102" s="791"/>
      <c r="AE102" s="791"/>
      <c r="AF102" s="791"/>
      <c r="AG102" s="791" t="s">
        <v>155</v>
      </c>
      <c r="AH102" s="791"/>
      <c r="AI102" s="791"/>
      <c r="AJ102" s="791"/>
      <c r="AK102" s="791"/>
      <c r="AL102" s="791"/>
      <c r="AM102" s="791"/>
      <c r="AN102" s="791"/>
      <c r="AO102" s="791"/>
      <c r="AP102" s="791"/>
      <c r="AQ102" s="791"/>
      <c r="AR102" s="791"/>
      <c r="AS102" s="791"/>
      <c r="AT102" s="791"/>
      <c r="AU102" s="791"/>
      <c r="AV102" s="791"/>
      <c r="AW102" s="791"/>
      <c r="AX102" s="791"/>
      <c r="AY102" s="791"/>
      <c r="AZ102" s="791"/>
      <c r="BA102" s="791"/>
      <c r="BB102" s="791"/>
      <c r="BC102" s="791"/>
      <c r="BD102" s="791"/>
      <c r="BE102" s="791"/>
      <c r="BF102" s="791"/>
      <c r="BG102" s="791"/>
      <c r="BH102" s="791"/>
    </row>
    <row r="103" spans="1:60" outlineLevel="1" x14ac:dyDescent="0.2">
      <c r="A103" s="792"/>
      <c r="B103" s="793"/>
      <c r="C103" s="794" t="s">
        <v>241</v>
      </c>
      <c r="D103" s="795"/>
      <c r="E103" s="796"/>
      <c r="F103" s="825"/>
      <c r="G103" s="789"/>
      <c r="H103" s="789"/>
      <c r="I103" s="789"/>
      <c r="J103" s="789"/>
      <c r="K103" s="789"/>
      <c r="L103" s="789"/>
      <c r="M103" s="789"/>
      <c r="N103" s="790"/>
      <c r="O103" s="790"/>
      <c r="P103" s="790"/>
      <c r="Q103" s="790"/>
      <c r="R103" s="789"/>
      <c r="S103" s="789"/>
      <c r="T103" s="789"/>
      <c r="U103" s="789"/>
      <c r="V103" s="789"/>
      <c r="W103" s="789"/>
      <c r="X103" s="789"/>
      <c r="Y103" s="791"/>
      <c r="Z103" s="791"/>
      <c r="AA103" s="791"/>
      <c r="AB103" s="791"/>
      <c r="AC103" s="791"/>
      <c r="AD103" s="791"/>
      <c r="AE103" s="791"/>
      <c r="AF103" s="791"/>
      <c r="AG103" s="791" t="s">
        <v>157</v>
      </c>
      <c r="AH103" s="791">
        <v>0</v>
      </c>
      <c r="AI103" s="791"/>
      <c r="AJ103" s="791"/>
      <c r="AK103" s="791"/>
      <c r="AL103" s="791"/>
      <c r="AM103" s="791"/>
      <c r="AN103" s="791"/>
      <c r="AO103" s="791"/>
      <c r="AP103" s="791"/>
      <c r="AQ103" s="791"/>
      <c r="AR103" s="791"/>
      <c r="AS103" s="791"/>
      <c r="AT103" s="791"/>
      <c r="AU103" s="791"/>
      <c r="AV103" s="791"/>
      <c r="AW103" s="791"/>
      <c r="AX103" s="791"/>
      <c r="AY103" s="791"/>
      <c r="AZ103" s="791"/>
      <c r="BA103" s="791"/>
      <c r="BB103" s="791"/>
      <c r="BC103" s="791"/>
      <c r="BD103" s="791"/>
      <c r="BE103" s="791"/>
      <c r="BF103" s="791"/>
      <c r="BG103" s="791"/>
      <c r="BH103" s="791"/>
    </row>
    <row r="104" spans="1:60" outlineLevel="1" x14ac:dyDescent="0.2">
      <c r="A104" s="792"/>
      <c r="B104" s="793"/>
      <c r="C104" s="794" t="s">
        <v>158</v>
      </c>
      <c r="D104" s="795"/>
      <c r="E104" s="796">
        <v>1</v>
      </c>
      <c r="F104" s="825"/>
      <c r="G104" s="789"/>
      <c r="H104" s="789"/>
      <c r="I104" s="789"/>
      <c r="J104" s="789"/>
      <c r="K104" s="789"/>
      <c r="L104" s="789"/>
      <c r="M104" s="789"/>
      <c r="N104" s="790"/>
      <c r="O104" s="790"/>
      <c r="P104" s="790"/>
      <c r="Q104" s="790"/>
      <c r="R104" s="789"/>
      <c r="S104" s="789"/>
      <c r="T104" s="789"/>
      <c r="U104" s="789"/>
      <c r="V104" s="789"/>
      <c r="W104" s="789"/>
      <c r="X104" s="789"/>
      <c r="Y104" s="791"/>
      <c r="Z104" s="791"/>
      <c r="AA104" s="791"/>
      <c r="AB104" s="791"/>
      <c r="AC104" s="791"/>
      <c r="AD104" s="791"/>
      <c r="AE104" s="791"/>
      <c r="AF104" s="791"/>
      <c r="AG104" s="791" t="s">
        <v>157</v>
      </c>
      <c r="AH104" s="791">
        <v>0</v>
      </c>
      <c r="AI104" s="791"/>
      <c r="AJ104" s="791"/>
      <c r="AK104" s="791"/>
      <c r="AL104" s="791"/>
      <c r="AM104" s="791"/>
      <c r="AN104" s="791"/>
      <c r="AO104" s="791"/>
      <c r="AP104" s="791"/>
      <c r="AQ104" s="791"/>
      <c r="AR104" s="791"/>
      <c r="AS104" s="791"/>
      <c r="AT104" s="791"/>
      <c r="AU104" s="791"/>
      <c r="AV104" s="791"/>
      <c r="AW104" s="791"/>
      <c r="AX104" s="791"/>
      <c r="AY104" s="791"/>
      <c r="AZ104" s="791"/>
      <c r="BA104" s="791"/>
      <c r="BB104" s="791"/>
      <c r="BC104" s="791"/>
      <c r="BD104" s="791"/>
      <c r="BE104" s="791"/>
      <c r="BF104" s="791"/>
      <c r="BG104" s="791"/>
      <c r="BH104" s="791"/>
    </row>
    <row r="105" spans="1:60" outlineLevel="1" x14ac:dyDescent="0.2">
      <c r="A105" s="792"/>
      <c r="B105" s="793"/>
      <c r="C105" s="794" t="s">
        <v>242</v>
      </c>
      <c r="D105" s="795"/>
      <c r="E105" s="796"/>
      <c r="F105" s="825"/>
      <c r="G105" s="789"/>
      <c r="H105" s="789"/>
      <c r="I105" s="789"/>
      <c r="J105" s="789"/>
      <c r="K105" s="789"/>
      <c r="L105" s="789"/>
      <c r="M105" s="789"/>
      <c r="N105" s="790"/>
      <c r="O105" s="790"/>
      <c r="P105" s="790"/>
      <c r="Q105" s="790"/>
      <c r="R105" s="789"/>
      <c r="S105" s="789"/>
      <c r="T105" s="789"/>
      <c r="U105" s="789"/>
      <c r="V105" s="789"/>
      <c r="W105" s="789"/>
      <c r="X105" s="789"/>
      <c r="Y105" s="791"/>
      <c r="Z105" s="791"/>
      <c r="AA105" s="791"/>
      <c r="AB105" s="791"/>
      <c r="AC105" s="791"/>
      <c r="AD105" s="791"/>
      <c r="AE105" s="791"/>
      <c r="AF105" s="791"/>
      <c r="AG105" s="791" t="s">
        <v>157</v>
      </c>
      <c r="AH105" s="791">
        <v>0</v>
      </c>
      <c r="AI105" s="791"/>
      <c r="AJ105" s="791"/>
      <c r="AK105" s="791"/>
      <c r="AL105" s="791"/>
      <c r="AM105" s="791"/>
      <c r="AN105" s="791"/>
      <c r="AO105" s="791"/>
      <c r="AP105" s="791"/>
      <c r="AQ105" s="791"/>
      <c r="AR105" s="791"/>
      <c r="AS105" s="791"/>
      <c r="AT105" s="791"/>
      <c r="AU105" s="791"/>
      <c r="AV105" s="791"/>
      <c r="AW105" s="791"/>
      <c r="AX105" s="791"/>
      <c r="AY105" s="791"/>
      <c r="AZ105" s="791"/>
      <c r="BA105" s="791"/>
      <c r="BB105" s="791"/>
      <c r="BC105" s="791"/>
      <c r="BD105" s="791"/>
      <c r="BE105" s="791"/>
      <c r="BF105" s="791"/>
      <c r="BG105" s="791"/>
      <c r="BH105" s="791"/>
    </row>
    <row r="106" spans="1:60" outlineLevel="1" x14ac:dyDescent="0.2">
      <c r="A106" s="792"/>
      <c r="B106" s="793"/>
      <c r="C106" s="794" t="s">
        <v>158</v>
      </c>
      <c r="D106" s="795"/>
      <c r="E106" s="796">
        <v>1</v>
      </c>
      <c r="F106" s="825"/>
      <c r="G106" s="789"/>
      <c r="H106" s="789"/>
      <c r="I106" s="789"/>
      <c r="J106" s="789"/>
      <c r="K106" s="789"/>
      <c r="L106" s="789"/>
      <c r="M106" s="789"/>
      <c r="N106" s="790"/>
      <c r="O106" s="790"/>
      <c r="P106" s="790"/>
      <c r="Q106" s="790"/>
      <c r="R106" s="789"/>
      <c r="S106" s="789"/>
      <c r="T106" s="789"/>
      <c r="U106" s="789"/>
      <c r="V106" s="789"/>
      <c r="W106" s="789"/>
      <c r="X106" s="789"/>
      <c r="Y106" s="791"/>
      <c r="Z106" s="791"/>
      <c r="AA106" s="791"/>
      <c r="AB106" s="791"/>
      <c r="AC106" s="791"/>
      <c r="AD106" s="791"/>
      <c r="AE106" s="791"/>
      <c r="AF106" s="791"/>
      <c r="AG106" s="791" t="s">
        <v>157</v>
      </c>
      <c r="AH106" s="791">
        <v>0</v>
      </c>
      <c r="AI106" s="791"/>
      <c r="AJ106" s="791"/>
      <c r="AK106" s="791"/>
      <c r="AL106" s="791"/>
      <c r="AM106" s="791"/>
      <c r="AN106" s="791"/>
      <c r="AO106" s="791"/>
      <c r="AP106" s="791"/>
      <c r="AQ106" s="791"/>
      <c r="AR106" s="791"/>
      <c r="AS106" s="791"/>
      <c r="AT106" s="791"/>
      <c r="AU106" s="791"/>
      <c r="AV106" s="791"/>
      <c r="AW106" s="791"/>
      <c r="AX106" s="791"/>
      <c r="AY106" s="791"/>
      <c r="AZ106" s="791"/>
      <c r="BA106" s="791"/>
      <c r="BB106" s="791"/>
      <c r="BC106" s="791"/>
      <c r="BD106" s="791"/>
      <c r="BE106" s="791"/>
      <c r="BF106" s="791"/>
      <c r="BG106" s="791"/>
      <c r="BH106" s="791"/>
    </row>
    <row r="107" spans="1:60" outlineLevel="1" x14ac:dyDescent="0.2">
      <c r="A107" s="782">
        <v>23</v>
      </c>
      <c r="B107" s="783" t="s">
        <v>243</v>
      </c>
      <c r="C107" s="784" t="s">
        <v>244</v>
      </c>
      <c r="D107" s="785" t="s">
        <v>152</v>
      </c>
      <c r="E107" s="786">
        <v>3</v>
      </c>
      <c r="F107" s="11"/>
      <c r="G107" s="787">
        <f>ROUND(E107*F107,2)</f>
        <v>0</v>
      </c>
      <c r="H107" s="788">
        <v>0</v>
      </c>
      <c r="I107" s="789">
        <f>ROUND(E107*H107,2)</f>
        <v>0</v>
      </c>
      <c r="J107" s="788">
        <v>560</v>
      </c>
      <c r="K107" s="789">
        <f>ROUND(E107*J107,2)</f>
        <v>1680</v>
      </c>
      <c r="L107" s="789">
        <v>21</v>
      </c>
      <c r="M107" s="789">
        <f>G107*(1+L107/100)</f>
        <v>0</v>
      </c>
      <c r="N107" s="790">
        <v>0</v>
      </c>
      <c r="O107" s="790">
        <f>ROUND(E107*N107,2)</f>
        <v>0</v>
      </c>
      <c r="P107" s="790">
        <v>0</v>
      </c>
      <c r="Q107" s="790">
        <f>ROUND(E107*P107,2)</f>
        <v>0</v>
      </c>
      <c r="R107" s="789"/>
      <c r="S107" s="789" t="s">
        <v>153</v>
      </c>
      <c r="T107" s="789" t="s">
        <v>153</v>
      </c>
      <c r="U107" s="789">
        <v>0.95</v>
      </c>
      <c r="V107" s="789">
        <f>ROUND(E107*U107,2)</f>
        <v>2.85</v>
      </c>
      <c r="W107" s="789"/>
      <c r="X107" s="789" t="s">
        <v>154</v>
      </c>
      <c r="Y107" s="791"/>
      <c r="Z107" s="791"/>
      <c r="AA107" s="791"/>
      <c r="AB107" s="791"/>
      <c r="AC107" s="791"/>
      <c r="AD107" s="791"/>
      <c r="AE107" s="791"/>
      <c r="AF107" s="791"/>
      <c r="AG107" s="791" t="s">
        <v>155</v>
      </c>
      <c r="AH107" s="791"/>
      <c r="AI107" s="791"/>
      <c r="AJ107" s="791"/>
      <c r="AK107" s="791"/>
      <c r="AL107" s="791"/>
      <c r="AM107" s="791"/>
      <c r="AN107" s="791"/>
      <c r="AO107" s="791"/>
      <c r="AP107" s="791"/>
      <c r="AQ107" s="791"/>
      <c r="AR107" s="791"/>
      <c r="AS107" s="791"/>
      <c r="AT107" s="791"/>
      <c r="AU107" s="791"/>
      <c r="AV107" s="791"/>
      <c r="AW107" s="791"/>
      <c r="AX107" s="791"/>
      <c r="AY107" s="791"/>
      <c r="AZ107" s="791"/>
      <c r="BA107" s="791"/>
      <c r="BB107" s="791"/>
      <c r="BC107" s="791"/>
      <c r="BD107" s="791"/>
      <c r="BE107" s="791"/>
      <c r="BF107" s="791"/>
      <c r="BG107" s="791"/>
      <c r="BH107" s="791"/>
    </row>
    <row r="108" spans="1:60" outlineLevel="1" x14ac:dyDescent="0.2">
      <c r="A108" s="792"/>
      <c r="B108" s="793"/>
      <c r="C108" s="794" t="s">
        <v>245</v>
      </c>
      <c r="D108" s="795"/>
      <c r="E108" s="796"/>
      <c r="F108" s="825"/>
      <c r="G108" s="789"/>
      <c r="H108" s="789"/>
      <c r="I108" s="789"/>
      <c r="J108" s="789"/>
      <c r="K108" s="789"/>
      <c r="L108" s="789"/>
      <c r="M108" s="789"/>
      <c r="N108" s="790"/>
      <c r="O108" s="790"/>
      <c r="P108" s="790"/>
      <c r="Q108" s="790"/>
      <c r="R108" s="789"/>
      <c r="S108" s="789"/>
      <c r="T108" s="789"/>
      <c r="U108" s="789"/>
      <c r="V108" s="789"/>
      <c r="W108" s="789"/>
      <c r="X108" s="789"/>
      <c r="Y108" s="791"/>
      <c r="Z108" s="791"/>
      <c r="AA108" s="791"/>
      <c r="AB108" s="791"/>
      <c r="AC108" s="791"/>
      <c r="AD108" s="791"/>
      <c r="AE108" s="791"/>
      <c r="AF108" s="791"/>
      <c r="AG108" s="791" t="s">
        <v>157</v>
      </c>
      <c r="AH108" s="791">
        <v>0</v>
      </c>
      <c r="AI108" s="791"/>
      <c r="AJ108" s="791"/>
      <c r="AK108" s="791"/>
      <c r="AL108" s="791"/>
      <c r="AM108" s="791"/>
      <c r="AN108" s="791"/>
      <c r="AO108" s="791"/>
      <c r="AP108" s="791"/>
      <c r="AQ108" s="791"/>
      <c r="AR108" s="791"/>
      <c r="AS108" s="791"/>
      <c r="AT108" s="791"/>
      <c r="AU108" s="791"/>
      <c r="AV108" s="791"/>
      <c r="AW108" s="791"/>
      <c r="AX108" s="791"/>
      <c r="AY108" s="791"/>
      <c r="AZ108" s="791"/>
      <c r="BA108" s="791"/>
      <c r="BB108" s="791"/>
      <c r="BC108" s="791"/>
      <c r="BD108" s="791"/>
      <c r="BE108" s="791"/>
      <c r="BF108" s="791"/>
      <c r="BG108" s="791"/>
      <c r="BH108" s="791"/>
    </row>
    <row r="109" spans="1:60" outlineLevel="1" x14ac:dyDescent="0.2">
      <c r="A109" s="792"/>
      <c r="B109" s="793"/>
      <c r="C109" s="794" t="s">
        <v>158</v>
      </c>
      <c r="D109" s="795"/>
      <c r="E109" s="796">
        <v>1</v>
      </c>
      <c r="F109" s="825"/>
      <c r="G109" s="789"/>
      <c r="H109" s="789"/>
      <c r="I109" s="789"/>
      <c r="J109" s="789"/>
      <c r="K109" s="789"/>
      <c r="L109" s="789"/>
      <c r="M109" s="789"/>
      <c r="N109" s="790"/>
      <c r="O109" s="790"/>
      <c r="P109" s="790"/>
      <c r="Q109" s="790"/>
      <c r="R109" s="789"/>
      <c r="S109" s="789"/>
      <c r="T109" s="789"/>
      <c r="U109" s="789"/>
      <c r="V109" s="789"/>
      <c r="W109" s="789"/>
      <c r="X109" s="789"/>
      <c r="Y109" s="791"/>
      <c r="Z109" s="791"/>
      <c r="AA109" s="791"/>
      <c r="AB109" s="791"/>
      <c r="AC109" s="791"/>
      <c r="AD109" s="791"/>
      <c r="AE109" s="791"/>
      <c r="AF109" s="791"/>
      <c r="AG109" s="791" t="s">
        <v>157</v>
      </c>
      <c r="AH109" s="791">
        <v>0</v>
      </c>
      <c r="AI109" s="791"/>
      <c r="AJ109" s="791"/>
      <c r="AK109" s="791"/>
      <c r="AL109" s="791"/>
      <c r="AM109" s="791"/>
      <c r="AN109" s="791"/>
      <c r="AO109" s="791"/>
      <c r="AP109" s="791"/>
      <c r="AQ109" s="791"/>
      <c r="AR109" s="791"/>
      <c r="AS109" s="791"/>
      <c r="AT109" s="791"/>
      <c r="AU109" s="791"/>
      <c r="AV109" s="791"/>
      <c r="AW109" s="791"/>
      <c r="AX109" s="791"/>
      <c r="AY109" s="791"/>
      <c r="AZ109" s="791"/>
      <c r="BA109" s="791"/>
      <c r="BB109" s="791"/>
      <c r="BC109" s="791"/>
      <c r="BD109" s="791"/>
      <c r="BE109" s="791"/>
      <c r="BF109" s="791"/>
      <c r="BG109" s="791"/>
      <c r="BH109" s="791"/>
    </row>
    <row r="110" spans="1:60" outlineLevel="1" x14ac:dyDescent="0.2">
      <c r="A110" s="792"/>
      <c r="B110" s="793"/>
      <c r="C110" s="794" t="s">
        <v>246</v>
      </c>
      <c r="D110" s="795"/>
      <c r="E110" s="796"/>
      <c r="F110" s="825"/>
      <c r="G110" s="789"/>
      <c r="H110" s="789"/>
      <c r="I110" s="789"/>
      <c r="J110" s="789"/>
      <c r="K110" s="789"/>
      <c r="L110" s="789"/>
      <c r="M110" s="789"/>
      <c r="N110" s="790"/>
      <c r="O110" s="790"/>
      <c r="P110" s="790"/>
      <c r="Q110" s="790"/>
      <c r="R110" s="789"/>
      <c r="S110" s="789"/>
      <c r="T110" s="789"/>
      <c r="U110" s="789"/>
      <c r="V110" s="789"/>
      <c r="W110" s="789"/>
      <c r="X110" s="789"/>
      <c r="Y110" s="791"/>
      <c r="Z110" s="791"/>
      <c r="AA110" s="791"/>
      <c r="AB110" s="791"/>
      <c r="AC110" s="791"/>
      <c r="AD110" s="791"/>
      <c r="AE110" s="791"/>
      <c r="AF110" s="791"/>
      <c r="AG110" s="791" t="s">
        <v>157</v>
      </c>
      <c r="AH110" s="791">
        <v>0</v>
      </c>
      <c r="AI110" s="791"/>
      <c r="AJ110" s="791"/>
      <c r="AK110" s="791"/>
      <c r="AL110" s="791"/>
      <c r="AM110" s="791"/>
      <c r="AN110" s="791"/>
      <c r="AO110" s="791"/>
      <c r="AP110" s="791"/>
      <c r="AQ110" s="791"/>
      <c r="AR110" s="791"/>
      <c r="AS110" s="791"/>
      <c r="AT110" s="791"/>
      <c r="AU110" s="791"/>
      <c r="AV110" s="791"/>
      <c r="AW110" s="791"/>
      <c r="AX110" s="791"/>
      <c r="AY110" s="791"/>
      <c r="AZ110" s="791"/>
      <c r="BA110" s="791"/>
      <c r="BB110" s="791"/>
      <c r="BC110" s="791"/>
      <c r="BD110" s="791"/>
      <c r="BE110" s="791"/>
      <c r="BF110" s="791"/>
      <c r="BG110" s="791"/>
      <c r="BH110" s="791"/>
    </row>
    <row r="111" spans="1:60" outlineLevel="1" x14ac:dyDescent="0.2">
      <c r="A111" s="792"/>
      <c r="B111" s="793"/>
      <c r="C111" s="794" t="s">
        <v>158</v>
      </c>
      <c r="D111" s="795"/>
      <c r="E111" s="796">
        <v>1</v>
      </c>
      <c r="F111" s="825"/>
      <c r="G111" s="789"/>
      <c r="H111" s="789"/>
      <c r="I111" s="789"/>
      <c r="J111" s="789"/>
      <c r="K111" s="789"/>
      <c r="L111" s="789"/>
      <c r="M111" s="789"/>
      <c r="N111" s="790"/>
      <c r="O111" s="790"/>
      <c r="P111" s="790"/>
      <c r="Q111" s="790"/>
      <c r="R111" s="789"/>
      <c r="S111" s="789"/>
      <c r="T111" s="789"/>
      <c r="U111" s="789"/>
      <c r="V111" s="789"/>
      <c r="W111" s="789"/>
      <c r="X111" s="789"/>
      <c r="Y111" s="791"/>
      <c r="Z111" s="791"/>
      <c r="AA111" s="791"/>
      <c r="AB111" s="791"/>
      <c r="AC111" s="791"/>
      <c r="AD111" s="791"/>
      <c r="AE111" s="791"/>
      <c r="AF111" s="791"/>
      <c r="AG111" s="791" t="s">
        <v>157</v>
      </c>
      <c r="AH111" s="791">
        <v>0</v>
      </c>
      <c r="AI111" s="791"/>
      <c r="AJ111" s="791"/>
      <c r="AK111" s="791"/>
      <c r="AL111" s="791"/>
      <c r="AM111" s="791"/>
      <c r="AN111" s="791"/>
      <c r="AO111" s="791"/>
      <c r="AP111" s="791"/>
      <c r="AQ111" s="791"/>
      <c r="AR111" s="791"/>
      <c r="AS111" s="791"/>
      <c r="AT111" s="791"/>
      <c r="AU111" s="791"/>
      <c r="AV111" s="791"/>
      <c r="AW111" s="791"/>
      <c r="AX111" s="791"/>
      <c r="AY111" s="791"/>
      <c r="AZ111" s="791"/>
      <c r="BA111" s="791"/>
      <c r="BB111" s="791"/>
      <c r="BC111" s="791"/>
      <c r="BD111" s="791"/>
      <c r="BE111" s="791"/>
      <c r="BF111" s="791"/>
      <c r="BG111" s="791"/>
      <c r="BH111" s="791"/>
    </row>
    <row r="112" spans="1:60" outlineLevel="1" x14ac:dyDescent="0.2">
      <c r="A112" s="792"/>
      <c r="B112" s="793"/>
      <c r="C112" s="794" t="s">
        <v>247</v>
      </c>
      <c r="D112" s="795"/>
      <c r="E112" s="796"/>
      <c r="F112" s="825"/>
      <c r="G112" s="789"/>
      <c r="H112" s="789"/>
      <c r="I112" s="789"/>
      <c r="J112" s="789"/>
      <c r="K112" s="789"/>
      <c r="L112" s="789"/>
      <c r="M112" s="789"/>
      <c r="N112" s="790"/>
      <c r="O112" s="790"/>
      <c r="P112" s="790"/>
      <c r="Q112" s="790"/>
      <c r="R112" s="789"/>
      <c r="S112" s="789"/>
      <c r="T112" s="789"/>
      <c r="U112" s="789"/>
      <c r="V112" s="789"/>
      <c r="W112" s="789"/>
      <c r="X112" s="789"/>
      <c r="Y112" s="791"/>
      <c r="Z112" s="791"/>
      <c r="AA112" s="791"/>
      <c r="AB112" s="791"/>
      <c r="AC112" s="791"/>
      <c r="AD112" s="791"/>
      <c r="AE112" s="791"/>
      <c r="AF112" s="791"/>
      <c r="AG112" s="791" t="s">
        <v>157</v>
      </c>
      <c r="AH112" s="791">
        <v>0</v>
      </c>
      <c r="AI112" s="791"/>
      <c r="AJ112" s="791"/>
      <c r="AK112" s="791"/>
      <c r="AL112" s="791"/>
      <c r="AM112" s="791"/>
      <c r="AN112" s="791"/>
      <c r="AO112" s="791"/>
      <c r="AP112" s="791"/>
      <c r="AQ112" s="791"/>
      <c r="AR112" s="791"/>
      <c r="AS112" s="791"/>
      <c r="AT112" s="791"/>
      <c r="AU112" s="791"/>
      <c r="AV112" s="791"/>
      <c r="AW112" s="791"/>
      <c r="AX112" s="791"/>
      <c r="AY112" s="791"/>
      <c r="AZ112" s="791"/>
      <c r="BA112" s="791"/>
      <c r="BB112" s="791"/>
      <c r="BC112" s="791"/>
      <c r="BD112" s="791"/>
      <c r="BE112" s="791"/>
      <c r="BF112" s="791"/>
      <c r="BG112" s="791"/>
      <c r="BH112" s="791"/>
    </row>
    <row r="113" spans="1:60" outlineLevel="1" x14ac:dyDescent="0.2">
      <c r="A113" s="792"/>
      <c r="B113" s="793"/>
      <c r="C113" s="794" t="s">
        <v>158</v>
      </c>
      <c r="D113" s="795"/>
      <c r="E113" s="796">
        <v>1</v>
      </c>
      <c r="F113" s="825"/>
      <c r="G113" s="789"/>
      <c r="H113" s="789"/>
      <c r="I113" s="789"/>
      <c r="J113" s="789"/>
      <c r="K113" s="789"/>
      <c r="L113" s="789"/>
      <c r="M113" s="789"/>
      <c r="N113" s="790"/>
      <c r="O113" s="790"/>
      <c r="P113" s="790"/>
      <c r="Q113" s="790"/>
      <c r="R113" s="789"/>
      <c r="S113" s="789"/>
      <c r="T113" s="789"/>
      <c r="U113" s="789"/>
      <c r="V113" s="789"/>
      <c r="W113" s="789"/>
      <c r="X113" s="789"/>
      <c r="Y113" s="791"/>
      <c r="Z113" s="791"/>
      <c r="AA113" s="791"/>
      <c r="AB113" s="791"/>
      <c r="AC113" s="791"/>
      <c r="AD113" s="791"/>
      <c r="AE113" s="791"/>
      <c r="AF113" s="791"/>
      <c r="AG113" s="791" t="s">
        <v>157</v>
      </c>
      <c r="AH113" s="791">
        <v>0</v>
      </c>
      <c r="AI113" s="791"/>
      <c r="AJ113" s="791"/>
      <c r="AK113" s="791"/>
      <c r="AL113" s="791"/>
      <c r="AM113" s="791"/>
      <c r="AN113" s="791"/>
      <c r="AO113" s="791"/>
      <c r="AP113" s="791"/>
      <c r="AQ113" s="791"/>
      <c r="AR113" s="791"/>
      <c r="AS113" s="791"/>
      <c r="AT113" s="791"/>
      <c r="AU113" s="791"/>
      <c r="AV113" s="791"/>
      <c r="AW113" s="791"/>
      <c r="AX113" s="791"/>
      <c r="AY113" s="791"/>
      <c r="AZ113" s="791"/>
      <c r="BA113" s="791"/>
      <c r="BB113" s="791"/>
      <c r="BC113" s="791"/>
      <c r="BD113" s="791"/>
      <c r="BE113" s="791"/>
      <c r="BF113" s="791"/>
      <c r="BG113" s="791"/>
      <c r="BH113" s="791"/>
    </row>
    <row r="114" spans="1:60" outlineLevel="1" x14ac:dyDescent="0.2">
      <c r="A114" s="782">
        <v>24</v>
      </c>
      <c r="B114" s="783" t="s">
        <v>248</v>
      </c>
      <c r="C114" s="784" t="s">
        <v>249</v>
      </c>
      <c r="D114" s="785" t="s">
        <v>152</v>
      </c>
      <c r="E114" s="786">
        <v>2</v>
      </c>
      <c r="F114" s="11"/>
      <c r="G114" s="787">
        <f>ROUND(E114*F114,2)</f>
        <v>0</v>
      </c>
      <c r="H114" s="788">
        <v>0</v>
      </c>
      <c r="I114" s="789">
        <f>ROUND(E114*H114,2)</f>
        <v>0</v>
      </c>
      <c r="J114" s="788">
        <v>619</v>
      </c>
      <c r="K114" s="789">
        <f>ROUND(E114*J114,2)</f>
        <v>1238</v>
      </c>
      <c r="L114" s="789">
        <v>21</v>
      </c>
      <c r="M114" s="789">
        <f>G114*(1+L114/100)</f>
        <v>0</v>
      </c>
      <c r="N114" s="790">
        <v>0</v>
      </c>
      <c r="O114" s="790">
        <f>ROUND(E114*N114,2)</f>
        <v>0</v>
      </c>
      <c r="P114" s="790">
        <v>0</v>
      </c>
      <c r="Q114" s="790">
        <f>ROUND(E114*P114,2)</f>
        <v>0</v>
      </c>
      <c r="R114" s="789"/>
      <c r="S114" s="789" t="s">
        <v>153</v>
      </c>
      <c r="T114" s="789" t="s">
        <v>153</v>
      </c>
      <c r="U114" s="789">
        <v>1.05</v>
      </c>
      <c r="V114" s="789">
        <f>ROUND(E114*U114,2)</f>
        <v>2.1</v>
      </c>
      <c r="W114" s="789"/>
      <c r="X114" s="789" t="s">
        <v>154</v>
      </c>
      <c r="Y114" s="791"/>
      <c r="Z114" s="791"/>
      <c r="AA114" s="791"/>
      <c r="AB114" s="791"/>
      <c r="AC114" s="791"/>
      <c r="AD114" s="791"/>
      <c r="AE114" s="791"/>
      <c r="AF114" s="791"/>
      <c r="AG114" s="791" t="s">
        <v>155</v>
      </c>
      <c r="AH114" s="791"/>
      <c r="AI114" s="791"/>
      <c r="AJ114" s="791"/>
      <c r="AK114" s="791"/>
      <c r="AL114" s="791"/>
      <c r="AM114" s="791"/>
      <c r="AN114" s="791"/>
      <c r="AO114" s="791"/>
      <c r="AP114" s="791"/>
      <c r="AQ114" s="791"/>
      <c r="AR114" s="791"/>
      <c r="AS114" s="791"/>
      <c r="AT114" s="791"/>
      <c r="AU114" s="791"/>
      <c r="AV114" s="791"/>
      <c r="AW114" s="791"/>
      <c r="AX114" s="791"/>
      <c r="AY114" s="791"/>
      <c r="AZ114" s="791"/>
      <c r="BA114" s="791"/>
      <c r="BB114" s="791"/>
      <c r="BC114" s="791"/>
      <c r="BD114" s="791"/>
      <c r="BE114" s="791"/>
      <c r="BF114" s="791"/>
      <c r="BG114" s="791"/>
      <c r="BH114" s="791"/>
    </row>
    <row r="115" spans="1:60" outlineLevel="1" x14ac:dyDescent="0.2">
      <c r="A115" s="792"/>
      <c r="B115" s="793"/>
      <c r="C115" s="794" t="s">
        <v>250</v>
      </c>
      <c r="D115" s="795"/>
      <c r="E115" s="796"/>
      <c r="F115" s="825"/>
      <c r="G115" s="789"/>
      <c r="H115" s="789"/>
      <c r="I115" s="789"/>
      <c r="J115" s="789"/>
      <c r="K115" s="789"/>
      <c r="L115" s="789"/>
      <c r="M115" s="789"/>
      <c r="N115" s="790"/>
      <c r="O115" s="790"/>
      <c r="P115" s="790"/>
      <c r="Q115" s="790"/>
      <c r="R115" s="789"/>
      <c r="S115" s="789"/>
      <c r="T115" s="789"/>
      <c r="U115" s="789"/>
      <c r="V115" s="789"/>
      <c r="W115" s="789"/>
      <c r="X115" s="789"/>
      <c r="Y115" s="791"/>
      <c r="Z115" s="791"/>
      <c r="AA115" s="791"/>
      <c r="AB115" s="791"/>
      <c r="AC115" s="791"/>
      <c r="AD115" s="791"/>
      <c r="AE115" s="791"/>
      <c r="AF115" s="791"/>
      <c r="AG115" s="791" t="s">
        <v>157</v>
      </c>
      <c r="AH115" s="791">
        <v>0</v>
      </c>
      <c r="AI115" s="791"/>
      <c r="AJ115" s="791"/>
      <c r="AK115" s="791"/>
      <c r="AL115" s="791"/>
      <c r="AM115" s="791"/>
      <c r="AN115" s="791"/>
      <c r="AO115" s="791"/>
      <c r="AP115" s="791"/>
      <c r="AQ115" s="791"/>
      <c r="AR115" s="791"/>
      <c r="AS115" s="791"/>
      <c r="AT115" s="791"/>
      <c r="AU115" s="791"/>
      <c r="AV115" s="791"/>
      <c r="AW115" s="791"/>
      <c r="AX115" s="791"/>
      <c r="AY115" s="791"/>
      <c r="AZ115" s="791"/>
      <c r="BA115" s="791"/>
      <c r="BB115" s="791"/>
      <c r="BC115" s="791"/>
      <c r="BD115" s="791"/>
      <c r="BE115" s="791"/>
      <c r="BF115" s="791"/>
      <c r="BG115" s="791"/>
      <c r="BH115" s="791"/>
    </row>
    <row r="116" spans="1:60" outlineLevel="1" x14ac:dyDescent="0.2">
      <c r="A116" s="792"/>
      <c r="B116" s="793"/>
      <c r="C116" s="794" t="s">
        <v>158</v>
      </c>
      <c r="D116" s="795"/>
      <c r="E116" s="796">
        <v>1</v>
      </c>
      <c r="F116" s="825"/>
      <c r="G116" s="789"/>
      <c r="H116" s="789"/>
      <c r="I116" s="789"/>
      <c r="J116" s="789"/>
      <c r="K116" s="789"/>
      <c r="L116" s="789"/>
      <c r="M116" s="789"/>
      <c r="N116" s="790"/>
      <c r="O116" s="790"/>
      <c r="P116" s="790"/>
      <c r="Q116" s="790"/>
      <c r="R116" s="789"/>
      <c r="S116" s="789"/>
      <c r="T116" s="789"/>
      <c r="U116" s="789"/>
      <c r="V116" s="789"/>
      <c r="W116" s="789"/>
      <c r="X116" s="789"/>
      <c r="Y116" s="791"/>
      <c r="Z116" s="791"/>
      <c r="AA116" s="791"/>
      <c r="AB116" s="791"/>
      <c r="AC116" s="791"/>
      <c r="AD116" s="791"/>
      <c r="AE116" s="791"/>
      <c r="AF116" s="791"/>
      <c r="AG116" s="791" t="s">
        <v>157</v>
      </c>
      <c r="AH116" s="791">
        <v>0</v>
      </c>
      <c r="AI116" s="791"/>
      <c r="AJ116" s="791"/>
      <c r="AK116" s="791"/>
      <c r="AL116" s="791"/>
      <c r="AM116" s="791"/>
      <c r="AN116" s="791"/>
      <c r="AO116" s="791"/>
      <c r="AP116" s="791"/>
      <c r="AQ116" s="791"/>
      <c r="AR116" s="791"/>
      <c r="AS116" s="791"/>
      <c r="AT116" s="791"/>
      <c r="AU116" s="791"/>
      <c r="AV116" s="791"/>
      <c r="AW116" s="791"/>
      <c r="AX116" s="791"/>
      <c r="AY116" s="791"/>
      <c r="AZ116" s="791"/>
      <c r="BA116" s="791"/>
      <c r="BB116" s="791"/>
      <c r="BC116" s="791"/>
      <c r="BD116" s="791"/>
      <c r="BE116" s="791"/>
      <c r="BF116" s="791"/>
      <c r="BG116" s="791"/>
      <c r="BH116" s="791"/>
    </row>
    <row r="117" spans="1:60" outlineLevel="1" x14ac:dyDescent="0.2">
      <c r="A117" s="792"/>
      <c r="B117" s="793"/>
      <c r="C117" s="794" t="s">
        <v>251</v>
      </c>
      <c r="D117" s="795"/>
      <c r="E117" s="796"/>
      <c r="F117" s="825"/>
      <c r="G117" s="789"/>
      <c r="H117" s="789"/>
      <c r="I117" s="789"/>
      <c r="J117" s="789"/>
      <c r="K117" s="789"/>
      <c r="L117" s="789"/>
      <c r="M117" s="789"/>
      <c r="N117" s="790"/>
      <c r="O117" s="790"/>
      <c r="P117" s="790"/>
      <c r="Q117" s="790"/>
      <c r="R117" s="789"/>
      <c r="S117" s="789"/>
      <c r="T117" s="789"/>
      <c r="U117" s="789"/>
      <c r="V117" s="789"/>
      <c r="W117" s="789"/>
      <c r="X117" s="789"/>
      <c r="Y117" s="791"/>
      <c r="Z117" s="791"/>
      <c r="AA117" s="791"/>
      <c r="AB117" s="791"/>
      <c r="AC117" s="791"/>
      <c r="AD117" s="791"/>
      <c r="AE117" s="791"/>
      <c r="AF117" s="791"/>
      <c r="AG117" s="791" t="s">
        <v>157</v>
      </c>
      <c r="AH117" s="791">
        <v>0</v>
      </c>
      <c r="AI117" s="791"/>
      <c r="AJ117" s="791"/>
      <c r="AK117" s="791"/>
      <c r="AL117" s="791"/>
      <c r="AM117" s="791"/>
      <c r="AN117" s="791"/>
      <c r="AO117" s="791"/>
      <c r="AP117" s="791"/>
      <c r="AQ117" s="791"/>
      <c r="AR117" s="791"/>
      <c r="AS117" s="791"/>
      <c r="AT117" s="791"/>
      <c r="AU117" s="791"/>
      <c r="AV117" s="791"/>
      <c r="AW117" s="791"/>
      <c r="AX117" s="791"/>
      <c r="AY117" s="791"/>
      <c r="AZ117" s="791"/>
      <c r="BA117" s="791"/>
      <c r="BB117" s="791"/>
      <c r="BC117" s="791"/>
      <c r="BD117" s="791"/>
      <c r="BE117" s="791"/>
      <c r="BF117" s="791"/>
      <c r="BG117" s="791"/>
      <c r="BH117" s="791"/>
    </row>
    <row r="118" spans="1:60" outlineLevel="1" x14ac:dyDescent="0.2">
      <c r="A118" s="792"/>
      <c r="B118" s="793"/>
      <c r="C118" s="794" t="s">
        <v>158</v>
      </c>
      <c r="D118" s="795"/>
      <c r="E118" s="796">
        <v>1</v>
      </c>
      <c r="F118" s="825"/>
      <c r="G118" s="789"/>
      <c r="H118" s="789"/>
      <c r="I118" s="789"/>
      <c r="J118" s="789"/>
      <c r="K118" s="789"/>
      <c r="L118" s="789"/>
      <c r="M118" s="789"/>
      <c r="N118" s="790"/>
      <c r="O118" s="790"/>
      <c r="P118" s="790"/>
      <c r="Q118" s="790"/>
      <c r="R118" s="789"/>
      <c r="S118" s="789"/>
      <c r="T118" s="789"/>
      <c r="U118" s="789"/>
      <c r="V118" s="789"/>
      <c r="W118" s="789"/>
      <c r="X118" s="789"/>
      <c r="Y118" s="791"/>
      <c r="Z118" s="791"/>
      <c r="AA118" s="791"/>
      <c r="AB118" s="791"/>
      <c r="AC118" s="791"/>
      <c r="AD118" s="791"/>
      <c r="AE118" s="791"/>
      <c r="AF118" s="791"/>
      <c r="AG118" s="791" t="s">
        <v>157</v>
      </c>
      <c r="AH118" s="791">
        <v>0</v>
      </c>
      <c r="AI118" s="791"/>
      <c r="AJ118" s="791"/>
      <c r="AK118" s="791"/>
      <c r="AL118" s="791"/>
      <c r="AM118" s="791"/>
      <c r="AN118" s="791"/>
      <c r="AO118" s="791"/>
      <c r="AP118" s="791"/>
      <c r="AQ118" s="791"/>
      <c r="AR118" s="791"/>
      <c r="AS118" s="791"/>
      <c r="AT118" s="791"/>
      <c r="AU118" s="791"/>
      <c r="AV118" s="791"/>
      <c r="AW118" s="791"/>
      <c r="AX118" s="791"/>
      <c r="AY118" s="791"/>
      <c r="AZ118" s="791"/>
      <c r="BA118" s="791"/>
      <c r="BB118" s="791"/>
      <c r="BC118" s="791"/>
      <c r="BD118" s="791"/>
      <c r="BE118" s="791"/>
      <c r="BF118" s="791"/>
      <c r="BG118" s="791"/>
      <c r="BH118" s="791"/>
    </row>
    <row r="119" spans="1:60" outlineLevel="1" x14ac:dyDescent="0.2">
      <c r="A119" s="782">
        <v>25</v>
      </c>
      <c r="B119" s="783" t="s">
        <v>252</v>
      </c>
      <c r="C119" s="784" t="s">
        <v>253</v>
      </c>
      <c r="D119" s="785" t="s">
        <v>152</v>
      </c>
      <c r="E119" s="786">
        <v>3</v>
      </c>
      <c r="F119" s="11"/>
      <c r="G119" s="787">
        <f>ROUND(E119*F119,2)</f>
        <v>0</v>
      </c>
      <c r="H119" s="788">
        <v>310.70999999999998</v>
      </c>
      <c r="I119" s="789">
        <f>ROUND(E119*H119,2)</f>
        <v>932.13</v>
      </c>
      <c r="J119" s="788">
        <v>1553.29</v>
      </c>
      <c r="K119" s="789">
        <f>ROUND(E119*J119,2)</f>
        <v>4659.87</v>
      </c>
      <c r="L119" s="789">
        <v>21</v>
      </c>
      <c r="M119" s="789">
        <f>G119*(1+L119/100)</f>
        <v>0</v>
      </c>
      <c r="N119" s="790">
        <v>4.3200000000000002E-2</v>
      </c>
      <c r="O119" s="790">
        <f>ROUND(E119*N119,2)</f>
        <v>0.13</v>
      </c>
      <c r="P119" s="790">
        <v>0</v>
      </c>
      <c r="Q119" s="790">
        <f>ROUND(E119*P119,2)</f>
        <v>0</v>
      </c>
      <c r="R119" s="789"/>
      <c r="S119" s="789" t="s">
        <v>153</v>
      </c>
      <c r="T119" s="789" t="s">
        <v>153</v>
      </c>
      <c r="U119" s="789">
        <v>3.258</v>
      </c>
      <c r="V119" s="789">
        <f>ROUND(E119*U119,2)</f>
        <v>9.77</v>
      </c>
      <c r="W119" s="789"/>
      <c r="X119" s="789" t="s">
        <v>154</v>
      </c>
      <c r="Y119" s="791"/>
      <c r="Z119" s="791"/>
      <c r="AA119" s="791"/>
      <c r="AB119" s="791"/>
      <c r="AC119" s="791"/>
      <c r="AD119" s="791"/>
      <c r="AE119" s="791"/>
      <c r="AF119" s="791"/>
      <c r="AG119" s="791" t="s">
        <v>155</v>
      </c>
      <c r="AH119" s="791"/>
      <c r="AI119" s="791"/>
      <c r="AJ119" s="791"/>
      <c r="AK119" s="791"/>
      <c r="AL119" s="791"/>
      <c r="AM119" s="791"/>
      <c r="AN119" s="791"/>
      <c r="AO119" s="791"/>
      <c r="AP119" s="791"/>
      <c r="AQ119" s="791"/>
      <c r="AR119" s="791"/>
      <c r="AS119" s="791"/>
      <c r="AT119" s="791"/>
      <c r="AU119" s="791"/>
      <c r="AV119" s="791"/>
      <c r="AW119" s="791"/>
      <c r="AX119" s="791"/>
      <c r="AY119" s="791"/>
      <c r="AZ119" s="791"/>
      <c r="BA119" s="791"/>
      <c r="BB119" s="791"/>
      <c r="BC119" s="791"/>
      <c r="BD119" s="791"/>
      <c r="BE119" s="791"/>
      <c r="BF119" s="791"/>
      <c r="BG119" s="791"/>
      <c r="BH119" s="791"/>
    </row>
    <row r="120" spans="1:60" outlineLevel="1" x14ac:dyDescent="0.2">
      <c r="A120" s="792"/>
      <c r="B120" s="793"/>
      <c r="C120" s="794" t="s">
        <v>254</v>
      </c>
      <c r="D120" s="795"/>
      <c r="E120" s="796"/>
      <c r="F120" s="825"/>
      <c r="G120" s="789"/>
      <c r="H120" s="789"/>
      <c r="I120" s="789"/>
      <c r="J120" s="789"/>
      <c r="K120" s="789"/>
      <c r="L120" s="789"/>
      <c r="M120" s="789"/>
      <c r="N120" s="790"/>
      <c r="O120" s="790"/>
      <c r="P120" s="790"/>
      <c r="Q120" s="790"/>
      <c r="R120" s="789"/>
      <c r="S120" s="789"/>
      <c r="T120" s="789"/>
      <c r="U120" s="789"/>
      <c r="V120" s="789"/>
      <c r="W120" s="789"/>
      <c r="X120" s="789"/>
      <c r="Y120" s="791"/>
      <c r="Z120" s="791"/>
      <c r="AA120" s="791"/>
      <c r="AB120" s="791"/>
      <c r="AC120" s="791"/>
      <c r="AD120" s="791"/>
      <c r="AE120" s="791"/>
      <c r="AF120" s="791"/>
      <c r="AG120" s="791" t="s">
        <v>157</v>
      </c>
      <c r="AH120" s="791">
        <v>0</v>
      </c>
      <c r="AI120" s="791"/>
      <c r="AJ120" s="791"/>
      <c r="AK120" s="791"/>
      <c r="AL120" s="791"/>
      <c r="AM120" s="791"/>
      <c r="AN120" s="791"/>
      <c r="AO120" s="791"/>
      <c r="AP120" s="791"/>
      <c r="AQ120" s="791"/>
      <c r="AR120" s="791"/>
      <c r="AS120" s="791"/>
      <c r="AT120" s="791"/>
      <c r="AU120" s="791"/>
      <c r="AV120" s="791"/>
      <c r="AW120" s="791"/>
      <c r="AX120" s="791"/>
      <c r="AY120" s="791"/>
      <c r="AZ120" s="791"/>
      <c r="BA120" s="791"/>
      <c r="BB120" s="791"/>
      <c r="BC120" s="791"/>
      <c r="BD120" s="791"/>
      <c r="BE120" s="791"/>
      <c r="BF120" s="791"/>
      <c r="BG120" s="791"/>
      <c r="BH120" s="791"/>
    </row>
    <row r="121" spans="1:60" outlineLevel="1" x14ac:dyDescent="0.2">
      <c r="A121" s="792"/>
      <c r="B121" s="793"/>
      <c r="C121" s="794" t="s">
        <v>158</v>
      </c>
      <c r="D121" s="795"/>
      <c r="E121" s="796">
        <v>1</v>
      </c>
      <c r="F121" s="825"/>
      <c r="G121" s="789"/>
      <c r="H121" s="789"/>
      <c r="I121" s="789"/>
      <c r="J121" s="789"/>
      <c r="K121" s="789"/>
      <c r="L121" s="789"/>
      <c r="M121" s="789"/>
      <c r="N121" s="790"/>
      <c r="O121" s="790"/>
      <c r="P121" s="790"/>
      <c r="Q121" s="790"/>
      <c r="R121" s="789"/>
      <c r="S121" s="789"/>
      <c r="T121" s="789"/>
      <c r="U121" s="789"/>
      <c r="V121" s="789"/>
      <c r="W121" s="789"/>
      <c r="X121" s="789"/>
      <c r="Y121" s="791"/>
      <c r="Z121" s="791"/>
      <c r="AA121" s="791"/>
      <c r="AB121" s="791"/>
      <c r="AC121" s="791"/>
      <c r="AD121" s="791"/>
      <c r="AE121" s="791"/>
      <c r="AF121" s="791"/>
      <c r="AG121" s="791" t="s">
        <v>157</v>
      </c>
      <c r="AH121" s="791">
        <v>0</v>
      </c>
      <c r="AI121" s="791"/>
      <c r="AJ121" s="791"/>
      <c r="AK121" s="791"/>
      <c r="AL121" s="791"/>
      <c r="AM121" s="791"/>
      <c r="AN121" s="791"/>
      <c r="AO121" s="791"/>
      <c r="AP121" s="791"/>
      <c r="AQ121" s="791"/>
      <c r="AR121" s="791"/>
      <c r="AS121" s="791"/>
      <c r="AT121" s="791"/>
      <c r="AU121" s="791"/>
      <c r="AV121" s="791"/>
      <c r="AW121" s="791"/>
      <c r="AX121" s="791"/>
      <c r="AY121" s="791"/>
      <c r="AZ121" s="791"/>
      <c r="BA121" s="791"/>
      <c r="BB121" s="791"/>
      <c r="BC121" s="791"/>
      <c r="BD121" s="791"/>
      <c r="BE121" s="791"/>
      <c r="BF121" s="791"/>
      <c r="BG121" s="791"/>
      <c r="BH121" s="791"/>
    </row>
    <row r="122" spans="1:60" outlineLevel="1" x14ac:dyDescent="0.2">
      <c r="A122" s="792"/>
      <c r="B122" s="793"/>
      <c r="C122" s="794" t="s">
        <v>255</v>
      </c>
      <c r="D122" s="795"/>
      <c r="E122" s="796"/>
      <c r="F122" s="825"/>
      <c r="G122" s="789"/>
      <c r="H122" s="789"/>
      <c r="I122" s="789"/>
      <c r="J122" s="789"/>
      <c r="K122" s="789"/>
      <c r="L122" s="789"/>
      <c r="M122" s="789"/>
      <c r="N122" s="790"/>
      <c r="O122" s="790"/>
      <c r="P122" s="790"/>
      <c r="Q122" s="790"/>
      <c r="R122" s="789"/>
      <c r="S122" s="789"/>
      <c r="T122" s="789"/>
      <c r="U122" s="789"/>
      <c r="V122" s="789"/>
      <c r="W122" s="789"/>
      <c r="X122" s="789"/>
      <c r="Y122" s="791"/>
      <c r="Z122" s="791"/>
      <c r="AA122" s="791"/>
      <c r="AB122" s="791"/>
      <c r="AC122" s="791"/>
      <c r="AD122" s="791"/>
      <c r="AE122" s="791"/>
      <c r="AF122" s="791"/>
      <c r="AG122" s="791" t="s">
        <v>157</v>
      </c>
      <c r="AH122" s="791">
        <v>0</v>
      </c>
      <c r="AI122" s="791"/>
      <c r="AJ122" s="791"/>
      <c r="AK122" s="791"/>
      <c r="AL122" s="791"/>
      <c r="AM122" s="791"/>
      <c r="AN122" s="791"/>
      <c r="AO122" s="791"/>
      <c r="AP122" s="791"/>
      <c r="AQ122" s="791"/>
      <c r="AR122" s="791"/>
      <c r="AS122" s="791"/>
      <c r="AT122" s="791"/>
      <c r="AU122" s="791"/>
      <c r="AV122" s="791"/>
      <c r="AW122" s="791"/>
      <c r="AX122" s="791"/>
      <c r="AY122" s="791"/>
      <c r="AZ122" s="791"/>
      <c r="BA122" s="791"/>
      <c r="BB122" s="791"/>
      <c r="BC122" s="791"/>
      <c r="BD122" s="791"/>
      <c r="BE122" s="791"/>
      <c r="BF122" s="791"/>
      <c r="BG122" s="791"/>
      <c r="BH122" s="791"/>
    </row>
    <row r="123" spans="1:60" outlineLevel="1" x14ac:dyDescent="0.2">
      <c r="A123" s="792"/>
      <c r="B123" s="793"/>
      <c r="C123" s="794" t="s">
        <v>158</v>
      </c>
      <c r="D123" s="795"/>
      <c r="E123" s="796">
        <v>1</v>
      </c>
      <c r="F123" s="825"/>
      <c r="G123" s="789"/>
      <c r="H123" s="789"/>
      <c r="I123" s="789"/>
      <c r="J123" s="789"/>
      <c r="K123" s="789"/>
      <c r="L123" s="789"/>
      <c r="M123" s="789"/>
      <c r="N123" s="790"/>
      <c r="O123" s="790"/>
      <c r="P123" s="790"/>
      <c r="Q123" s="790"/>
      <c r="R123" s="789"/>
      <c r="S123" s="789"/>
      <c r="T123" s="789"/>
      <c r="U123" s="789"/>
      <c r="V123" s="789"/>
      <c r="W123" s="789"/>
      <c r="X123" s="789"/>
      <c r="Y123" s="791"/>
      <c r="Z123" s="791"/>
      <c r="AA123" s="791"/>
      <c r="AB123" s="791"/>
      <c r="AC123" s="791"/>
      <c r="AD123" s="791"/>
      <c r="AE123" s="791"/>
      <c r="AF123" s="791"/>
      <c r="AG123" s="791" t="s">
        <v>157</v>
      </c>
      <c r="AH123" s="791">
        <v>0</v>
      </c>
      <c r="AI123" s="791"/>
      <c r="AJ123" s="791"/>
      <c r="AK123" s="791"/>
      <c r="AL123" s="791"/>
      <c r="AM123" s="791"/>
      <c r="AN123" s="791"/>
      <c r="AO123" s="791"/>
      <c r="AP123" s="791"/>
      <c r="AQ123" s="791"/>
      <c r="AR123" s="791"/>
      <c r="AS123" s="791"/>
      <c r="AT123" s="791"/>
      <c r="AU123" s="791"/>
      <c r="AV123" s="791"/>
      <c r="AW123" s="791"/>
      <c r="AX123" s="791"/>
      <c r="AY123" s="791"/>
      <c r="AZ123" s="791"/>
      <c r="BA123" s="791"/>
      <c r="BB123" s="791"/>
      <c r="BC123" s="791"/>
      <c r="BD123" s="791"/>
      <c r="BE123" s="791"/>
      <c r="BF123" s="791"/>
      <c r="BG123" s="791"/>
      <c r="BH123" s="791"/>
    </row>
    <row r="124" spans="1:60" outlineLevel="1" x14ac:dyDescent="0.2">
      <c r="A124" s="792"/>
      <c r="B124" s="793"/>
      <c r="C124" s="794" t="s">
        <v>256</v>
      </c>
      <c r="D124" s="795"/>
      <c r="E124" s="796"/>
      <c r="F124" s="825"/>
      <c r="G124" s="789"/>
      <c r="H124" s="789"/>
      <c r="I124" s="789"/>
      <c r="J124" s="789"/>
      <c r="K124" s="789"/>
      <c r="L124" s="789"/>
      <c r="M124" s="789"/>
      <c r="N124" s="790"/>
      <c r="O124" s="790"/>
      <c r="P124" s="790"/>
      <c r="Q124" s="790"/>
      <c r="R124" s="789"/>
      <c r="S124" s="789"/>
      <c r="T124" s="789"/>
      <c r="U124" s="789"/>
      <c r="V124" s="789"/>
      <c r="W124" s="789"/>
      <c r="X124" s="789"/>
      <c r="Y124" s="791"/>
      <c r="Z124" s="791"/>
      <c r="AA124" s="791"/>
      <c r="AB124" s="791"/>
      <c r="AC124" s="791"/>
      <c r="AD124" s="791"/>
      <c r="AE124" s="791"/>
      <c r="AF124" s="791"/>
      <c r="AG124" s="791" t="s">
        <v>157</v>
      </c>
      <c r="AH124" s="791">
        <v>0</v>
      </c>
      <c r="AI124" s="791"/>
      <c r="AJ124" s="791"/>
      <c r="AK124" s="791"/>
      <c r="AL124" s="791"/>
      <c r="AM124" s="791"/>
      <c r="AN124" s="791"/>
      <c r="AO124" s="791"/>
      <c r="AP124" s="791"/>
      <c r="AQ124" s="791"/>
      <c r="AR124" s="791"/>
      <c r="AS124" s="791"/>
      <c r="AT124" s="791"/>
      <c r="AU124" s="791"/>
      <c r="AV124" s="791"/>
      <c r="AW124" s="791"/>
      <c r="AX124" s="791"/>
      <c r="AY124" s="791"/>
      <c r="AZ124" s="791"/>
      <c r="BA124" s="791"/>
      <c r="BB124" s="791"/>
      <c r="BC124" s="791"/>
      <c r="BD124" s="791"/>
      <c r="BE124" s="791"/>
      <c r="BF124" s="791"/>
      <c r="BG124" s="791"/>
      <c r="BH124" s="791"/>
    </row>
    <row r="125" spans="1:60" outlineLevel="1" x14ac:dyDescent="0.2">
      <c r="A125" s="792"/>
      <c r="B125" s="793"/>
      <c r="C125" s="794" t="s">
        <v>158</v>
      </c>
      <c r="D125" s="795"/>
      <c r="E125" s="796">
        <v>1</v>
      </c>
      <c r="F125" s="825"/>
      <c r="G125" s="789"/>
      <c r="H125" s="789"/>
      <c r="I125" s="789"/>
      <c r="J125" s="789"/>
      <c r="K125" s="789"/>
      <c r="L125" s="789"/>
      <c r="M125" s="789"/>
      <c r="N125" s="790"/>
      <c r="O125" s="790"/>
      <c r="P125" s="790"/>
      <c r="Q125" s="790"/>
      <c r="R125" s="789"/>
      <c r="S125" s="789"/>
      <c r="T125" s="789"/>
      <c r="U125" s="789"/>
      <c r="V125" s="789"/>
      <c r="W125" s="789"/>
      <c r="X125" s="789"/>
      <c r="Y125" s="791"/>
      <c r="Z125" s="791"/>
      <c r="AA125" s="791"/>
      <c r="AB125" s="791"/>
      <c r="AC125" s="791"/>
      <c r="AD125" s="791"/>
      <c r="AE125" s="791"/>
      <c r="AF125" s="791"/>
      <c r="AG125" s="791" t="s">
        <v>157</v>
      </c>
      <c r="AH125" s="791">
        <v>0</v>
      </c>
      <c r="AI125" s="791"/>
      <c r="AJ125" s="791"/>
      <c r="AK125" s="791"/>
      <c r="AL125" s="791"/>
      <c r="AM125" s="791"/>
      <c r="AN125" s="791"/>
      <c r="AO125" s="791"/>
      <c r="AP125" s="791"/>
      <c r="AQ125" s="791"/>
      <c r="AR125" s="791"/>
      <c r="AS125" s="791"/>
      <c r="AT125" s="791"/>
      <c r="AU125" s="791"/>
      <c r="AV125" s="791"/>
      <c r="AW125" s="791"/>
      <c r="AX125" s="791"/>
      <c r="AY125" s="791"/>
      <c r="AZ125" s="791"/>
      <c r="BA125" s="791"/>
      <c r="BB125" s="791"/>
      <c r="BC125" s="791"/>
      <c r="BD125" s="791"/>
      <c r="BE125" s="791"/>
      <c r="BF125" s="791"/>
      <c r="BG125" s="791"/>
      <c r="BH125" s="791"/>
    </row>
    <row r="126" spans="1:60" ht="22.5" outlineLevel="1" x14ac:dyDescent="0.2">
      <c r="A126" s="782">
        <v>26</v>
      </c>
      <c r="B126" s="783" t="s">
        <v>257</v>
      </c>
      <c r="C126" s="784" t="s">
        <v>258</v>
      </c>
      <c r="D126" s="785" t="s">
        <v>152</v>
      </c>
      <c r="E126" s="786">
        <v>1</v>
      </c>
      <c r="F126" s="11"/>
      <c r="G126" s="787">
        <f>ROUND(E126*F126,2)</f>
        <v>0</v>
      </c>
      <c r="H126" s="788">
        <v>6208.01</v>
      </c>
      <c r="I126" s="789">
        <f>ROUND(E126*H126,2)</f>
        <v>6208.01</v>
      </c>
      <c r="J126" s="788">
        <v>1251.99</v>
      </c>
      <c r="K126" s="789">
        <f>ROUND(E126*J126,2)</f>
        <v>1251.99</v>
      </c>
      <c r="L126" s="789">
        <v>21</v>
      </c>
      <c r="M126" s="789">
        <f>G126*(1+L126/100)</f>
        <v>0</v>
      </c>
      <c r="N126" s="790">
        <v>0.02</v>
      </c>
      <c r="O126" s="790">
        <f>ROUND(E126*N126,2)</f>
        <v>0.02</v>
      </c>
      <c r="P126" s="790">
        <v>0</v>
      </c>
      <c r="Q126" s="790">
        <f>ROUND(E126*P126,2)</f>
        <v>0</v>
      </c>
      <c r="R126" s="789"/>
      <c r="S126" s="789" t="s">
        <v>153</v>
      </c>
      <c r="T126" s="789" t="s">
        <v>153</v>
      </c>
      <c r="U126" s="789">
        <v>2.2999999999999998</v>
      </c>
      <c r="V126" s="789">
        <f>ROUND(E126*U126,2)</f>
        <v>2.2999999999999998</v>
      </c>
      <c r="W126" s="789"/>
      <c r="X126" s="789" t="s">
        <v>154</v>
      </c>
      <c r="Y126" s="791"/>
      <c r="Z126" s="791"/>
      <c r="AA126" s="791"/>
      <c r="AB126" s="791"/>
      <c r="AC126" s="791"/>
      <c r="AD126" s="791"/>
      <c r="AE126" s="791"/>
      <c r="AF126" s="791"/>
      <c r="AG126" s="791" t="s">
        <v>155</v>
      </c>
      <c r="AH126" s="791"/>
      <c r="AI126" s="791"/>
      <c r="AJ126" s="791"/>
      <c r="AK126" s="791"/>
      <c r="AL126" s="791"/>
      <c r="AM126" s="791"/>
      <c r="AN126" s="791"/>
      <c r="AO126" s="791"/>
      <c r="AP126" s="791"/>
      <c r="AQ126" s="791"/>
      <c r="AR126" s="791"/>
      <c r="AS126" s="791"/>
      <c r="AT126" s="791"/>
      <c r="AU126" s="791"/>
      <c r="AV126" s="791"/>
      <c r="AW126" s="791"/>
      <c r="AX126" s="791"/>
      <c r="AY126" s="791"/>
      <c r="AZ126" s="791"/>
      <c r="BA126" s="791"/>
      <c r="BB126" s="791"/>
      <c r="BC126" s="791"/>
      <c r="BD126" s="791"/>
      <c r="BE126" s="791"/>
      <c r="BF126" s="791"/>
      <c r="BG126" s="791"/>
      <c r="BH126" s="791"/>
    </row>
    <row r="127" spans="1:60" outlineLevel="1" x14ac:dyDescent="0.2">
      <c r="A127" s="792"/>
      <c r="B127" s="793"/>
      <c r="C127" s="794" t="s">
        <v>259</v>
      </c>
      <c r="D127" s="795"/>
      <c r="E127" s="796"/>
      <c r="F127" s="825"/>
      <c r="G127" s="789"/>
      <c r="H127" s="789"/>
      <c r="I127" s="789"/>
      <c r="J127" s="789"/>
      <c r="K127" s="789"/>
      <c r="L127" s="789"/>
      <c r="M127" s="789"/>
      <c r="N127" s="790"/>
      <c r="O127" s="790"/>
      <c r="P127" s="790"/>
      <c r="Q127" s="790"/>
      <c r="R127" s="789"/>
      <c r="S127" s="789"/>
      <c r="T127" s="789"/>
      <c r="U127" s="789"/>
      <c r="V127" s="789"/>
      <c r="W127" s="789"/>
      <c r="X127" s="789"/>
      <c r="Y127" s="791"/>
      <c r="Z127" s="791"/>
      <c r="AA127" s="791"/>
      <c r="AB127" s="791"/>
      <c r="AC127" s="791"/>
      <c r="AD127" s="791"/>
      <c r="AE127" s="791"/>
      <c r="AF127" s="791"/>
      <c r="AG127" s="791" t="s">
        <v>157</v>
      </c>
      <c r="AH127" s="791">
        <v>0</v>
      </c>
      <c r="AI127" s="791"/>
      <c r="AJ127" s="791"/>
      <c r="AK127" s="791"/>
      <c r="AL127" s="791"/>
      <c r="AM127" s="791"/>
      <c r="AN127" s="791"/>
      <c r="AO127" s="791"/>
      <c r="AP127" s="791"/>
      <c r="AQ127" s="791"/>
      <c r="AR127" s="791"/>
      <c r="AS127" s="791"/>
      <c r="AT127" s="791"/>
      <c r="AU127" s="791"/>
      <c r="AV127" s="791"/>
      <c r="AW127" s="791"/>
      <c r="AX127" s="791"/>
      <c r="AY127" s="791"/>
      <c r="AZ127" s="791"/>
      <c r="BA127" s="791"/>
      <c r="BB127" s="791"/>
      <c r="BC127" s="791"/>
      <c r="BD127" s="791"/>
      <c r="BE127" s="791"/>
      <c r="BF127" s="791"/>
      <c r="BG127" s="791"/>
      <c r="BH127" s="791"/>
    </row>
    <row r="128" spans="1:60" outlineLevel="1" x14ac:dyDescent="0.2">
      <c r="A128" s="792"/>
      <c r="B128" s="793"/>
      <c r="C128" s="794" t="s">
        <v>158</v>
      </c>
      <c r="D128" s="795"/>
      <c r="E128" s="796">
        <v>1</v>
      </c>
      <c r="F128" s="825"/>
      <c r="G128" s="789"/>
      <c r="H128" s="789"/>
      <c r="I128" s="789"/>
      <c r="J128" s="789"/>
      <c r="K128" s="789"/>
      <c r="L128" s="789"/>
      <c r="M128" s="789"/>
      <c r="N128" s="790"/>
      <c r="O128" s="790"/>
      <c r="P128" s="790"/>
      <c r="Q128" s="790"/>
      <c r="R128" s="789"/>
      <c r="S128" s="789"/>
      <c r="T128" s="789"/>
      <c r="U128" s="789"/>
      <c r="V128" s="789"/>
      <c r="W128" s="789"/>
      <c r="X128" s="789"/>
      <c r="Y128" s="791"/>
      <c r="Z128" s="791"/>
      <c r="AA128" s="791"/>
      <c r="AB128" s="791"/>
      <c r="AC128" s="791"/>
      <c r="AD128" s="791"/>
      <c r="AE128" s="791"/>
      <c r="AF128" s="791"/>
      <c r="AG128" s="791" t="s">
        <v>157</v>
      </c>
      <c r="AH128" s="791">
        <v>0</v>
      </c>
      <c r="AI128" s="791"/>
      <c r="AJ128" s="791"/>
      <c r="AK128" s="791"/>
      <c r="AL128" s="791"/>
      <c r="AM128" s="791"/>
      <c r="AN128" s="791"/>
      <c r="AO128" s="791"/>
      <c r="AP128" s="791"/>
      <c r="AQ128" s="791"/>
      <c r="AR128" s="791"/>
      <c r="AS128" s="791"/>
      <c r="AT128" s="791"/>
      <c r="AU128" s="791"/>
      <c r="AV128" s="791"/>
      <c r="AW128" s="791"/>
      <c r="AX128" s="791"/>
      <c r="AY128" s="791"/>
      <c r="AZ128" s="791"/>
      <c r="BA128" s="791"/>
      <c r="BB128" s="791"/>
      <c r="BC128" s="791"/>
      <c r="BD128" s="791"/>
      <c r="BE128" s="791"/>
      <c r="BF128" s="791"/>
      <c r="BG128" s="791"/>
      <c r="BH128" s="791"/>
    </row>
    <row r="129" spans="1:60" ht="22.5" outlineLevel="1" x14ac:dyDescent="0.2">
      <c r="A129" s="797">
        <v>27</v>
      </c>
      <c r="B129" s="798" t="s">
        <v>260</v>
      </c>
      <c r="C129" s="799" t="s">
        <v>261</v>
      </c>
      <c r="D129" s="800" t="s">
        <v>152</v>
      </c>
      <c r="E129" s="801">
        <v>2</v>
      </c>
      <c r="F129" s="12"/>
      <c r="G129" s="802">
        <f>ROUND(E129*F129,2)</f>
        <v>0</v>
      </c>
      <c r="H129" s="788">
        <v>0</v>
      </c>
      <c r="I129" s="789">
        <f>ROUND(E129*H129,2)</f>
        <v>0</v>
      </c>
      <c r="J129" s="788">
        <v>12000</v>
      </c>
      <c r="K129" s="789">
        <f>ROUND(E129*J129,2)</f>
        <v>24000</v>
      </c>
      <c r="L129" s="789">
        <v>21</v>
      </c>
      <c r="M129" s="789">
        <f>G129*(1+L129/100)</f>
        <v>0</v>
      </c>
      <c r="N129" s="790">
        <v>0</v>
      </c>
      <c r="O129" s="790">
        <f>ROUND(E129*N129,2)</f>
        <v>0</v>
      </c>
      <c r="P129" s="790">
        <v>0</v>
      </c>
      <c r="Q129" s="790">
        <f>ROUND(E129*P129,2)</f>
        <v>0</v>
      </c>
      <c r="R129" s="789"/>
      <c r="S129" s="789" t="s">
        <v>225</v>
      </c>
      <c r="T129" s="789" t="s">
        <v>226</v>
      </c>
      <c r="U129" s="789">
        <v>0</v>
      </c>
      <c r="V129" s="789">
        <f>ROUND(E129*U129,2)</f>
        <v>0</v>
      </c>
      <c r="W129" s="789"/>
      <c r="X129" s="789" t="s">
        <v>154</v>
      </c>
      <c r="Y129" s="791"/>
      <c r="Z129" s="791"/>
      <c r="AA129" s="791"/>
      <c r="AB129" s="791"/>
      <c r="AC129" s="791"/>
      <c r="AD129" s="791"/>
      <c r="AE129" s="791"/>
      <c r="AF129" s="791"/>
      <c r="AG129" s="791" t="s">
        <v>155</v>
      </c>
      <c r="AH129" s="791"/>
      <c r="AI129" s="791"/>
      <c r="AJ129" s="791"/>
      <c r="AK129" s="791"/>
      <c r="AL129" s="791"/>
      <c r="AM129" s="791"/>
      <c r="AN129" s="791"/>
      <c r="AO129" s="791"/>
      <c r="AP129" s="791"/>
      <c r="AQ129" s="791"/>
      <c r="AR129" s="791"/>
      <c r="AS129" s="791"/>
      <c r="AT129" s="791"/>
      <c r="AU129" s="791"/>
      <c r="AV129" s="791"/>
      <c r="AW129" s="791"/>
      <c r="AX129" s="791"/>
      <c r="AY129" s="791"/>
      <c r="AZ129" s="791"/>
      <c r="BA129" s="791"/>
      <c r="BB129" s="791"/>
      <c r="BC129" s="791"/>
      <c r="BD129" s="791"/>
      <c r="BE129" s="791"/>
      <c r="BF129" s="791"/>
      <c r="BG129" s="791"/>
      <c r="BH129" s="791"/>
    </row>
    <row r="130" spans="1:60" outlineLevel="1" x14ac:dyDescent="0.2">
      <c r="A130" s="782">
        <v>28</v>
      </c>
      <c r="B130" s="783" t="s">
        <v>262</v>
      </c>
      <c r="C130" s="784" t="s">
        <v>263</v>
      </c>
      <c r="D130" s="785" t="s">
        <v>152</v>
      </c>
      <c r="E130" s="786">
        <v>1</v>
      </c>
      <c r="F130" s="11"/>
      <c r="G130" s="787">
        <f>ROUND(E130*F130,2)</f>
        <v>0</v>
      </c>
      <c r="H130" s="788">
        <v>1954</v>
      </c>
      <c r="I130" s="789">
        <f>ROUND(E130*H130,2)</f>
        <v>1954</v>
      </c>
      <c r="J130" s="788">
        <v>0</v>
      </c>
      <c r="K130" s="789">
        <f>ROUND(E130*J130,2)</f>
        <v>0</v>
      </c>
      <c r="L130" s="789">
        <v>21</v>
      </c>
      <c r="M130" s="789">
        <f>G130*(1+L130/100)</f>
        <v>0</v>
      </c>
      <c r="N130" s="790">
        <v>1.4030000000000001E-2</v>
      </c>
      <c r="O130" s="790">
        <f>ROUND(E130*N130,2)</f>
        <v>0.01</v>
      </c>
      <c r="P130" s="790">
        <v>0</v>
      </c>
      <c r="Q130" s="790">
        <f>ROUND(E130*P130,2)</f>
        <v>0</v>
      </c>
      <c r="R130" s="789" t="s">
        <v>264</v>
      </c>
      <c r="S130" s="789" t="s">
        <v>153</v>
      </c>
      <c r="T130" s="789" t="s">
        <v>153</v>
      </c>
      <c r="U130" s="789">
        <v>0</v>
      </c>
      <c r="V130" s="789">
        <f>ROUND(E130*U130,2)</f>
        <v>0</v>
      </c>
      <c r="W130" s="789"/>
      <c r="X130" s="789" t="s">
        <v>265</v>
      </c>
      <c r="Y130" s="791"/>
      <c r="Z130" s="791"/>
      <c r="AA130" s="791"/>
      <c r="AB130" s="791"/>
      <c r="AC130" s="791"/>
      <c r="AD130" s="791"/>
      <c r="AE130" s="791"/>
      <c r="AF130" s="791"/>
      <c r="AG130" s="791" t="s">
        <v>266</v>
      </c>
      <c r="AH130" s="791"/>
      <c r="AI130" s="791"/>
      <c r="AJ130" s="791"/>
      <c r="AK130" s="791"/>
      <c r="AL130" s="791"/>
      <c r="AM130" s="791"/>
      <c r="AN130" s="791"/>
      <c r="AO130" s="791"/>
      <c r="AP130" s="791"/>
      <c r="AQ130" s="791"/>
      <c r="AR130" s="791"/>
      <c r="AS130" s="791"/>
      <c r="AT130" s="791"/>
      <c r="AU130" s="791"/>
      <c r="AV130" s="791"/>
      <c r="AW130" s="791"/>
      <c r="AX130" s="791"/>
      <c r="AY130" s="791"/>
      <c r="AZ130" s="791"/>
      <c r="BA130" s="791"/>
      <c r="BB130" s="791"/>
      <c r="BC130" s="791"/>
      <c r="BD130" s="791"/>
      <c r="BE130" s="791"/>
      <c r="BF130" s="791"/>
      <c r="BG130" s="791"/>
      <c r="BH130" s="791"/>
    </row>
    <row r="131" spans="1:60" outlineLevel="1" x14ac:dyDescent="0.2">
      <c r="A131" s="792"/>
      <c r="B131" s="793"/>
      <c r="C131" s="794" t="s">
        <v>246</v>
      </c>
      <c r="D131" s="795"/>
      <c r="E131" s="796"/>
      <c r="F131" s="825"/>
      <c r="G131" s="789"/>
      <c r="H131" s="789"/>
      <c r="I131" s="789"/>
      <c r="J131" s="789"/>
      <c r="K131" s="789"/>
      <c r="L131" s="789"/>
      <c r="M131" s="789"/>
      <c r="N131" s="790"/>
      <c r="O131" s="790"/>
      <c r="P131" s="790"/>
      <c r="Q131" s="790"/>
      <c r="R131" s="789"/>
      <c r="S131" s="789"/>
      <c r="T131" s="789"/>
      <c r="U131" s="789"/>
      <c r="V131" s="789"/>
      <c r="W131" s="789"/>
      <c r="X131" s="789"/>
      <c r="Y131" s="791"/>
      <c r="Z131" s="791"/>
      <c r="AA131" s="791"/>
      <c r="AB131" s="791"/>
      <c r="AC131" s="791"/>
      <c r="AD131" s="791"/>
      <c r="AE131" s="791"/>
      <c r="AF131" s="791"/>
      <c r="AG131" s="791" t="s">
        <v>157</v>
      </c>
      <c r="AH131" s="791">
        <v>0</v>
      </c>
      <c r="AI131" s="791"/>
      <c r="AJ131" s="791"/>
      <c r="AK131" s="791"/>
      <c r="AL131" s="791"/>
      <c r="AM131" s="791"/>
      <c r="AN131" s="791"/>
      <c r="AO131" s="791"/>
      <c r="AP131" s="791"/>
      <c r="AQ131" s="791"/>
      <c r="AR131" s="791"/>
      <c r="AS131" s="791"/>
      <c r="AT131" s="791"/>
      <c r="AU131" s="791"/>
      <c r="AV131" s="791"/>
      <c r="AW131" s="791"/>
      <c r="AX131" s="791"/>
      <c r="AY131" s="791"/>
      <c r="AZ131" s="791"/>
      <c r="BA131" s="791"/>
      <c r="BB131" s="791"/>
      <c r="BC131" s="791"/>
      <c r="BD131" s="791"/>
      <c r="BE131" s="791"/>
      <c r="BF131" s="791"/>
      <c r="BG131" s="791"/>
      <c r="BH131" s="791"/>
    </row>
    <row r="132" spans="1:60" outlineLevel="1" x14ac:dyDescent="0.2">
      <c r="A132" s="792"/>
      <c r="B132" s="793"/>
      <c r="C132" s="794" t="s">
        <v>158</v>
      </c>
      <c r="D132" s="795"/>
      <c r="E132" s="796">
        <v>1</v>
      </c>
      <c r="F132" s="825"/>
      <c r="G132" s="789"/>
      <c r="H132" s="789"/>
      <c r="I132" s="789"/>
      <c r="J132" s="789"/>
      <c r="K132" s="789"/>
      <c r="L132" s="789"/>
      <c r="M132" s="789"/>
      <c r="N132" s="790"/>
      <c r="O132" s="790"/>
      <c r="P132" s="790"/>
      <c r="Q132" s="790"/>
      <c r="R132" s="789"/>
      <c r="S132" s="789"/>
      <c r="T132" s="789"/>
      <c r="U132" s="789"/>
      <c r="V132" s="789"/>
      <c r="W132" s="789"/>
      <c r="X132" s="789"/>
      <c r="Y132" s="791"/>
      <c r="Z132" s="791"/>
      <c r="AA132" s="791"/>
      <c r="AB132" s="791"/>
      <c r="AC132" s="791"/>
      <c r="AD132" s="791"/>
      <c r="AE132" s="791"/>
      <c r="AF132" s="791"/>
      <c r="AG132" s="791" t="s">
        <v>157</v>
      </c>
      <c r="AH132" s="791">
        <v>0</v>
      </c>
      <c r="AI132" s="791"/>
      <c r="AJ132" s="791"/>
      <c r="AK132" s="791"/>
      <c r="AL132" s="791"/>
      <c r="AM132" s="791"/>
      <c r="AN132" s="791"/>
      <c r="AO132" s="791"/>
      <c r="AP132" s="791"/>
      <c r="AQ132" s="791"/>
      <c r="AR132" s="791"/>
      <c r="AS132" s="791"/>
      <c r="AT132" s="791"/>
      <c r="AU132" s="791"/>
      <c r="AV132" s="791"/>
      <c r="AW132" s="791"/>
      <c r="AX132" s="791"/>
      <c r="AY132" s="791"/>
      <c r="AZ132" s="791"/>
      <c r="BA132" s="791"/>
      <c r="BB132" s="791"/>
      <c r="BC132" s="791"/>
      <c r="BD132" s="791"/>
      <c r="BE132" s="791"/>
      <c r="BF132" s="791"/>
      <c r="BG132" s="791"/>
      <c r="BH132" s="791"/>
    </row>
    <row r="133" spans="1:60" outlineLevel="1" x14ac:dyDescent="0.2">
      <c r="A133" s="782">
        <v>29</v>
      </c>
      <c r="B133" s="783" t="s">
        <v>267</v>
      </c>
      <c r="C133" s="784" t="s">
        <v>268</v>
      </c>
      <c r="D133" s="785" t="s">
        <v>152</v>
      </c>
      <c r="E133" s="786">
        <v>1</v>
      </c>
      <c r="F133" s="11"/>
      <c r="G133" s="787">
        <f>ROUND(E133*F133,2)</f>
        <v>0</v>
      </c>
      <c r="H133" s="788">
        <v>1994</v>
      </c>
      <c r="I133" s="789">
        <f>ROUND(E133*H133,2)</f>
        <v>1994</v>
      </c>
      <c r="J133" s="788">
        <v>0</v>
      </c>
      <c r="K133" s="789">
        <f>ROUND(E133*J133,2)</f>
        <v>0</v>
      </c>
      <c r="L133" s="789">
        <v>21</v>
      </c>
      <c r="M133" s="789">
        <f>G133*(1+L133/100)</f>
        <v>0</v>
      </c>
      <c r="N133" s="790">
        <v>1.44E-2</v>
      </c>
      <c r="O133" s="790">
        <f>ROUND(E133*N133,2)</f>
        <v>0.01</v>
      </c>
      <c r="P133" s="790">
        <v>0</v>
      </c>
      <c r="Q133" s="790">
        <f>ROUND(E133*P133,2)</f>
        <v>0</v>
      </c>
      <c r="R133" s="789" t="s">
        <v>264</v>
      </c>
      <c r="S133" s="789" t="s">
        <v>153</v>
      </c>
      <c r="T133" s="789" t="s">
        <v>153</v>
      </c>
      <c r="U133" s="789">
        <v>0</v>
      </c>
      <c r="V133" s="789">
        <f>ROUND(E133*U133,2)</f>
        <v>0</v>
      </c>
      <c r="W133" s="789"/>
      <c r="X133" s="789" t="s">
        <v>265</v>
      </c>
      <c r="Y133" s="791"/>
      <c r="Z133" s="791"/>
      <c r="AA133" s="791"/>
      <c r="AB133" s="791"/>
      <c r="AC133" s="791"/>
      <c r="AD133" s="791"/>
      <c r="AE133" s="791"/>
      <c r="AF133" s="791"/>
      <c r="AG133" s="791" t="s">
        <v>266</v>
      </c>
      <c r="AH133" s="791"/>
      <c r="AI133" s="791"/>
      <c r="AJ133" s="791"/>
      <c r="AK133" s="791"/>
      <c r="AL133" s="791"/>
      <c r="AM133" s="791"/>
      <c r="AN133" s="791"/>
      <c r="AO133" s="791"/>
      <c r="AP133" s="791"/>
      <c r="AQ133" s="791"/>
      <c r="AR133" s="791"/>
      <c r="AS133" s="791"/>
      <c r="AT133" s="791"/>
      <c r="AU133" s="791"/>
      <c r="AV133" s="791"/>
      <c r="AW133" s="791"/>
      <c r="AX133" s="791"/>
      <c r="AY133" s="791"/>
      <c r="AZ133" s="791"/>
      <c r="BA133" s="791"/>
      <c r="BB133" s="791"/>
      <c r="BC133" s="791"/>
      <c r="BD133" s="791"/>
      <c r="BE133" s="791"/>
      <c r="BF133" s="791"/>
      <c r="BG133" s="791"/>
      <c r="BH133" s="791"/>
    </row>
    <row r="134" spans="1:60" outlineLevel="1" x14ac:dyDescent="0.2">
      <c r="A134" s="792"/>
      <c r="B134" s="793"/>
      <c r="C134" s="794" t="s">
        <v>245</v>
      </c>
      <c r="D134" s="795"/>
      <c r="E134" s="796"/>
      <c r="F134" s="825"/>
      <c r="G134" s="789"/>
      <c r="H134" s="789"/>
      <c r="I134" s="789"/>
      <c r="J134" s="789"/>
      <c r="K134" s="789"/>
      <c r="L134" s="789"/>
      <c r="M134" s="789"/>
      <c r="N134" s="790"/>
      <c r="O134" s="790"/>
      <c r="P134" s="790"/>
      <c r="Q134" s="790"/>
      <c r="R134" s="789"/>
      <c r="S134" s="789"/>
      <c r="T134" s="789"/>
      <c r="U134" s="789"/>
      <c r="V134" s="789"/>
      <c r="W134" s="789"/>
      <c r="X134" s="789"/>
      <c r="Y134" s="791"/>
      <c r="Z134" s="791"/>
      <c r="AA134" s="791"/>
      <c r="AB134" s="791"/>
      <c r="AC134" s="791"/>
      <c r="AD134" s="791"/>
      <c r="AE134" s="791"/>
      <c r="AF134" s="791"/>
      <c r="AG134" s="791" t="s">
        <v>157</v>
      </c>
      <c r="AH134" s="791">
        <v>0</v>
      </c>
      <c r="AI134" s="791"/>
      <c r="AJ134" s="791"/>
      <c r="AK134" s="791"/>
      <c r="AL134" s="791"/>
      <c r="AM134" s="791"/>
      <c r="AN134" s="791"/>
      <c r="AO134" s="791"/>
      <c r="AP134" s="791"/>
      <c r="AQ134" s="791"/>
      <c r="AR134" s="791"/>
      <c r="AS134" s="791"/>
      <c r="AT134" s="791"/>
      <c r="AU134" s="791"/>
      <c r="AV134" s="791"/>
      <c r="AW134" s="791"/>
      <c r="AX134" s="791"/>
      <c r="AY134" s="791"/>
      <c r="AZ134" s="791"/>
      <c r="BA134" s="791"/>
      <c r="BB134" s="791"/>
      <c r="BC134" s="791"/>
      <c r="BD134" s="791"/>
      <c r="BE134" s="791"/>
      <c r="BF134" s="791"/>
      <c r="BG134" s="791"/>
      <c r="BH134" s="791"/>
    </row>
    <row r="135" spans="1:60" outlineLevel="1" x14ac:dyDescent="0.2">
      <c r="A135" s="792"/>
      <c r="B135" s="793"/>
      <c r="C135" s="794" t="s">
        <v>158</v>
      </c>
      <c r="D135" s="795"/>
      <c r="E135" s="796">
        <v>1</v>
      </c>
      <c r="F135" s="825"/>
      <c r="G135" s="789"/>
      <c r="H135" s="789"/>
      <c r="I135" s="789"/>
      <c r="J135" s="789"/>
      <c r="K135" s="789"/>
      <c r="L135" s="789"/>
      <c r="M135" s="789"/>
      <c r="N135" s="790"/>
      <c r="O135" s="790"/>
      <c r="P135" s="790"/>
      <c r="Q135" s="790"/>
      <c r="R135" s="789"/>
      <c r="S135" s="789"/>
      <c r="T135" s="789"/>
      <c r="U135" s="789"/>
      <c r="V135" s="789"/>
      <c r="W135" s="789"/>
      <c r="X135" s="789"/>
      <c r="Y135" s="791"/>
      <c r="Z135" s="791"/>
      <c r="AA135" s="791"/>
      <c r="AB135" s="791"/>
      <c r="AC135" s="791"/>
      <c r="AD135" s="791"/>
      <c r="AE135" s="791"/>
      <c r="AF135" s="791"/>
      <c r="AG135" s="791" t="s">
        <v>157</v>
      </c>
      <c r="AH135" s="791">
        <v>0</v>
      </c>
      <c r="AI135" s="791"/>
      <c r="AJ135" s="791"/>
      <c r="AK135" s="791"/>
      <c r="AL135" s="791"/>
      <c r="AM135" s="791"/>
      <c r="AN135" s="791"/>
      <c r="AO135" s="791"/>
      <c r="AP135" s="791"/>
      <c r="AQ135" s="791"/>
      <c r="AR135" s="791"/>
      <c r="AS135" s="791"/>
      <c r="AT135" s="791"/>
      <c r="AU135" s="791"/>
      <c r="AV135" s="791"/>
      <c r="AW135" s="791"/>
      <c r="AX135" s="791"/>
      <c r="AY135" s="791"/>
      <c r="AZ135" s="791"/>
      <c r="BA135" s="791"/>
      <c r="BB135" s="791"/>
      <c r="BC135" s="791"/>
      <c r="BD135" s="791"/>
      <c r="BE135" s="791"/>
      <c r="BF135" s="791"/>
      <c r="BG135" s="791"/>
      <c r="BH135" s="791"/>
    </row>
    <row r="136" spans="1:60" outlineLevel="1" x14ac:dyDescent="0.2">
      <c r="A136" s="782">
        <v>30</v>
      </c>
      <c r="B136" s="783" t="s">
        <v>269</v>
      </c>
      <c r="C136" s="784" t="s">
        <v>270</v>
      </c>
      <c r="D136" s="785" t="s">
        <v>152</v>
      </c>
      <c r="E136" s="786">
        <v>1</v>
      </c>
      <c r="F136" s="11"/>
      <c r="G136" s="787">
        <f>ROUND(E136*F136,2)</f>
        <v>0</v>
      </c>
      <c r="H136" s="788">
        <v>1994</v>
      </c>
      <c r="I136" s="789">
        <f>ROUND(E136*H136,2)</f>
        <v>1994</v>
      </c>
      <c r="J136" s="788">
        <v>0</v>
      </c>
      <c r="K136" s="789">
        <f>ROUND(E136*J136,2)</f>
        <v>0</v>
      </c>
      <c r="L136" s="789">
        <v>21</v>
      </c>
      <c r="M136" s="789">
        <f>G136*(1+L136/100)</f>
        <v>0</v>
      </c>
      <c r="N136" s="790">
        <v>1.44E-2</v>
      </c>
      <c r="O136" s="790">
        <f>ROUND(E136*N136,2)</f>
        <v>0.01</v>
      </c>
      <c r="P136" s="790">
        <v>0</v>
      </c>
      <c r="Q136" s="790">
        <f>ROUND(E136*P136,2)</f>
        <v>0</v>
      </c>
      <c r="R136" s="789" t="s">
        <v>264</v>
      </c>
      <c r="S136" s="789" t="s">
        <v>153</v>
      </c>
      <c r="T136" s="789" t="s">
        <v>153</v>
      </c>
      <c r="U136" s="789">
        <v>0</v>
      </c>
      <c r="V136" s="789">
        <f>ROUND(E136*U136,2)</f>
        <v>0</v>
      </c>
      <c r="W136" s="789"/>
      <c r="X136" s="789" t="s">
        <v>265</v>
      </c>
      <c r="Y136" s="791"/>
      <c r="Z136" s="791"/>
      <c r="AA136" s="791"/>
      <c r="AB136" s="791"/>
      <c r="AC136" s="791"/>
      <c r="AD136" s="791"/>
      <c r="AE136" s="791"/>
      <c r="AF136" s="791"/>
      <c r="AG136" s="791" t="s">
        <v>266</v>
      </c>
      <c r="AH136" s="791"/>
      <c r="AI136" s="791"/>
      <c r="AJ136" s="791"/>
      <c r="AK136" s="791"/>
      <c r="AL136" s="791"/>
      <c r="AM136" s="791"/>
      <c r="AN136" s="791"/>
      <c r="AO136" s="791"/>
      <c r="AP136" s="791"/>
      <c r="AQ136" s="791"/>
      <c r="AR136" s="791"/>
      <c r="AS136" s="791"/>
      <c r="AT136" s="791"/>
      <c r="AU136" s="791"/>
      <c r="AV136" s="791"/>
      <c r="AW136" s="791"/>
      <c r="AX136" s="791"/>
      <c r="AY136" s="791"/>
      <c r="AZ136" s="791"/>
      <c r="BA136" s="791"/>
      <c r="BB136" s="791"/>
      <c r="BC136" s="791"/>
      <c r="BD136" s="791"/>
      <c r="BE136" s="791"/>
      <c r="BF136" s="791"/>
      <c r="BG136" s="791"/>
      <c r="BH136" s="791"/>
    </row>
    <row r="137" spans="1:60" outlineLevel="1" x14ac:dyDescent="0.2">
      <c r="A137" s="792"/>
      <c r="B137" s="793"/>
      <c r="C137" s="794" t="s">
        <v>247</v>
      </c>
      <c r="D137" s="795"/>
      <c r="E137" s="796"/>
      <c r="F137" s="825"/>
      <c r="G137" s="789"/>
      <c r="H137" s="789"/>
      <c r="I137" s="789"/>
      <c r="J137" s="789"/>
      <c r="K137" s="789"/>
      <c r="L137" s="789"/>
      <c r="M137" s="789"/>
      <c r="N137" s="790"/>
      <c r="O137" s="790"/>
      <c r="P137" s="790"/>
      <c r="Q137" s="790"/>
      <c r="R137" s="789"/>
      <c r="S137" s="789"/>
      <c r="T137" s="789"/>
      <c r="U137" s="789"/>
      <c r="V137" s="789"/>
      <c r="W137" s="789"/>
      <c r="X137" s="789"/>
      <c r="Y137" s="791"/>
      <c r="Z137" s="791"/>
      <c r="AA137" s="791"/>
      <c r="AB137" s="791"/>
      <c r="AC137" s="791"/>
      <c r="AD137" s="791"/>
      <c r="AE137" s="791"/>
      <c r="AF137" s="791"/>
      <c r="AG137" s="791" t="s">
        <v>157</v>
      </c>
      <c r="AH137" s="791">
        <v>0</v>
      </c>
      <c r="AI137" s="791"/>
      <c r="AJ137" s="791"/>
      <c r="AK137" s="791"/>
      <c r="AL137" s="791"/>
      <c r="AM137" s="791"/>
      <c r="AN137" s="791"/>
      <c r="AO137" s="791"/>
      <c r="AP137" s="791"/>
      <c r="AQ137" s="791"/>
      <c r="AR137" s="791"/>
      <c r="AS137" s="791"/>
      <c r="AT137" s="791"/>
      <c r="AU137" s="791"/>
      <c r="AV137" s="791"/>
      <c r="AW137" s="791"/>
      <c r="AX137" s="791"/>
      <c r="AY137" s="791"/>
      <c r="AZ137" s="791"/>
      <c r="BA137" s="791"/>
      <c r="BB137" s="791"/>
      <c r="BC137" s="791"/>
      <c r="BD137" s="791"/>
      <c r="BE137" s="791"/>
      <c r="BF137" s="791"/>
      <c r="BG137" s="791"/>
      <c r="BH137" s="791"/>
    </row>
    <row r="138" spans="1:60" outlineLevel="1" x14ac:dyDescent="0.2">
      <c r="A138" s="792"/>
      <c r="B138" s="793"/>
      <c r="C138" s="794" t="s">
        <v>158</v>
      </c>
      <c r="D138" s="795"/>
      <c r="E138" s="796">
        <v>1</v>
      </c>
      <c r="F138" s="825"/>
      <c r="G138" s="789"/>
      <c r="H138" s="789"/>
      <c r="I138" s="789"/>
      <c r="J138" s="789"/>
      <c r="K138" s="789"/>
      <c r="L138" s="789"/>
      <c r="M138" s="789"/>
      <c r="N138" s="790"/>
      <c r="O138" s="790"/>
      <c r="P138" s="790"/>
      <c r="Q138" s="790"/>
      <c r="R138" s="789"/>
      <c r="S138" s="789"/>
      <c r="T138" s="789"/>
      <c r="U138" s="789"/>
      <c r="V138" s="789"/>
      <c r="W138" s="789"/>
      <c r="X138" s="789"/>
      <c r="Y138" s="791"/>
      <c r="Z138" s="791"/>
      <c r="AA138" s="791"/>
      <c r="AB138" s="791"/>
      <c r="AC138" s="791"/>
      <c r="AD138" s="791"/>
      <c r="AE138" s="791"/>
      <c r="AF138" s="791"/>
      <c r="AG138" s="791" t="s">
        <v>157</v>
      </c>
      <c r="AH138" s="791">
        <v>0</v>
      </c>
      <c r="AI138" s="791"/>
      <c r="AJ138" s="791"/>
      <c r="AK138" s="791"/>
      <c r="AL138" s="791"/>
      <c r="AM138" s="791"/>
      <c r="AN138" s="791"/>
      <c r="AO138" s="791"/>
      <c r="AP138" s="791"/>
      <c r="AQ138" s="791"/>
      <c r="AR138" s="791"/>
      <c r="AS138" s="791"/>
      <c r="AT138" s="791"/>
      <c r="AU138" s="791"/>
      <c r="AV138" s="791"/>
      <c r="AW138" s="791"/>
      <c r="AX138" s="791"/>
      <c r="AY138" s="791"/>
      <c r="AZ138" s="791"/>
      <c r="BA138" s="791"/>
      <c r="BB138" s="791"/>
      <c r="BC138" s="791"/>
      <c r="BD138" s="791"/>
      <c r="BE138" s="791"/>
      <c r="BF138" s="791"/>
      <c r="BG138" s="791"/>
      <c r="BH138" s="791"/>
    </row>
    <row r="139" spans="1:60" outlineLevel="1" x14ac:dyDescent="0.2">
      <c r="A139" s="782">
        <v>31</v>
      </c>
      <c r="B139" s="783" t="s">
        <v>271</v>
      </c>
      <c r="C139" s="784" t="s">
        <v>272</v>
      </c>
      <c r="D139" s="785" t="s">
        <v>152</v>
      </c>
      <c r="E139" s="786">
        <v>2</v>
      </c>
      <c r="F139" s="11"/>
      <c r="G139" s="787">
        <f>ROUND(E139*F139,2)</f>
        <v>0</v>
      </c>
      <c r="H139" s="788">
        <v>2235</v>
      </c>
      <c r="I139" s="789">
        <f>ROUND(E139*H139,2)</f>
        <v>4470</v>
      </c>
      <c r="J139" s="788">
        <v>0</v>
      </c>
      <c r="K139" s="789">
        <f>ROUND(E139*J139,2)</f>
        <v>0</v>
      </c>
      <c r="L139" s="789">
        <v>21</v>
      </c>
      <c r="M139" s="789">
        <f>G139*(1+L139/100)</f>
        <v>0</v>
      </c>
      <c r="N139" s="790">
        <v>2.2599999999999999E-2</v>
      </c>
      <c r="O139" s="790">
        <f>ROUND(E139*N139,2)</f>
        <v>0.05</v>
      </c>
      <c r="P139" s="790">
        <v>0</v>
      </c>
      <c r="Q139" s="790">
        <f>ROUND(E139*P139,2)</f>
        <v>0</v>
      </c>
      <c r="R139" s="789" t="s">
        <v>264</v>
      </c>
      <c r="S139" s="789" t="s">
        <v>153</v>
      </c>
      <c r="T139" s="789" t="s">
        <v>153</v>
      </c>
      <c r="U139" s="789">
        <v>0</v>
      </c>
      <c r="V139" s="789">
        <f>ROUND(E139*U139,2)</f>
        <v>0</v>
      </c>
      <c r="W139" s="789"/>
      <c r="X139" s="789" t="s">
        <v>265</v>
      </c>
      <c r="Y139" s="791"/>
      <c r="Z139" s="791"/>
      <c r="AA139" s="791"/>
      <c r="AB139" s="791"/>
      <c r="AC139" s="791"/>
      <c r="AD139" s="791"/>
      <c r="AE139" s="791"/>
      <c r="AF139" s="791"/>
      <c r="AG139" s="791" t="s">
        <v>266</v>
      </c>
      <c r="AH139" s="791"/>
      <c r="AI139" s="791"/>
      <c r="AJ139" s="791"/>
      <c r="AK139" s="791"/>
      <c r="AL139" s="791"/>
      <c r="AM139" s="791"/>
      <c r="AN139" s="791"/>
      <c r="AO139" s="791"/>
      <c r="AP139" s="791"/>
      <c r="AQ139" s="791"/>
      <c r="AR139" s="791"/>
      <c r="AS139" s="791"/>
      <c r="AT139" s="791"/>
      <c r="AU139" s="791"/>
      <c r="AV139" s="791"/>
      <c r="AW139" s="791"/>
      <c r="AX139" s="791"/>
      <c r="AY139" s="791"/>
      <c r="AZ139" s="791"/>
      <c r="BA139" s="791"/>
      <c r="BB139" s="791"/>
      <c r="BC139" s="791"/>
      <c r="BD139" s="791"/>
      <c r="BE139" s="791"/>
      <c r="BF139" s="791"/>
      <c r="BG139" s="791"/>
      <c r="BH139" s="791"/>
    </row>
    <row r="140" spans="1:60" outlineLevel="1" x14ac:dyDescent="0.2">
      <c r="A140" s="792"/>
      <c r="B140" s="793"/>
      <c r="C140" s="794" t="s">
        <v>255</v>
      </c>
      <c r="D140" s="795"/>
      <c r="E140" s="796"/>
      <c r="F140" s="825"/>
      <c r="G140" s="789"/>
      <c r="H140" s="789"/>
      <c r="I140" s="789"/>
      <c r="J140" s="789"/>
      <c r="K140" s="789"/>
      <c r="L140" s="789"/>
      <c r="M140" s="789"/>
      <c r="N140" s="790"/>
      <c r="O140" s="790"/>
      <c r="P140" s="790"/>
      <c r="Q140" s="790"/>
      <c r="R140" s="789"/>
      <c r="S140" s="789"/>
      <c r="T140" s="789"/>
      <c r="U140" s="789"/>
      <c r="V140" s="789"/>
      <c r="W140" s="789"/>
      <c r="X140" s="789"/>
      <c r="Y140" s="791"/>
      <c r="Z140" s="791"/>
      <c r="AA140" s="791"/>
      <c r="AB140" s="791"/>
      <c r="AC140" s="791"/>
      <c r="AD140" s="791"/>
      <c r="AE140" s="791"/>
      <c r="AF140" s="791"/>
      <c r="AG140" s="791" t="s">
        <v>157</v>
      </c>
      <c r="AH140" s="791">
        <v>0</v>
      </c>
      <c r="AI140" s="791"/>
      <c r="AJ140" s="791"/>
      <c r="AK140" s="791"/>
      <c r="AL140" s="791"/>
      <c r="AM140" s="791"/>
      <c r="AN140" s="791"/>
      <c r="AO140" s="791"/>
      <c r="AP140" s="791"/>
      <c r="AQ140" s="791"/>
      <c r="AR140" s="791"/>
      <c r="AS140" s="791"/>
      <c r="AT140" s="791"/>
      <c r="AU140" s="791"/>
      <c r="AV140" s="791"/>
      <c r="AW140" s="791"/>
      <c r="AX140" s="791"/>
      <c r="AY140" s="791"/>
      <c r="AZ140" s="791"/>
      <c r="BA140" s="791"/>
      <c r="BB140" s="791"/>
      <c r="BC140" s="791"/>
      <c r="BD140" s="791"/>
      <c r="BE140" s="791"/>
      <c r="BF140" s="791"/>
      <c r="BG140" s="791"/>
      <c r="BH140" s="791"/>
    </row>
    <row r="141" spans="1:60" outlineLevel="1" x14ac:dyDescent="0.2">
      <c r="A141" s="792"/>
      <c r="B141" s="793"/>
      <c r="C141" s="794" t="s">
        <v>158</v>
      </c>
      <c r="D141" s="795"/>
      <c r="E141" s="796">
        <v>1</v>
      </c>
      <c r="F141" s="825"/>
      <c r="G141" s="789"/>
      <c r="H141" s="789"/>
      <c r="I141" s="789"/>
      <c r="J141" s="789"/>
      <c r="K141" s="789"/>
      <c r="L141" s="789"/>
      <c r="M141" s="789"/>
      <c r="N141" s="790"/>
      <c r="O141" s="790"/>
      <c r="P141" s="790"/>
      <c r="Q141" s="790"/>
      <c r="R141" s="789"/>
      <c r="S141" s="789"/>
      <c r="T141" s="789"/>
      <c r="U141" s="789"/>
      <c r="V141" s="789"/>
      <c r="W141" s="789"/>
      <c r="X141" s="789"/>
      <c r="Y141" s="791"/>
      <c r="Z141" s="791"/>
      <c r="AA141" s="791"/>
      <c r="AB141" s="791"/>
      <c r="AC141" s="791"/>
      <c r="AD141" s="791"/>
      <c r="AE141" s="791"/>
      <c r="AF141" s="791"/>
      <c r="AG141" s="791" t="s">
        <v>157</v>
      </c>
      <c r="AH141" s="791">
        <v>0</v>
      </c>
      <c r="AI141" s="791"/>
      <c r="AJ141" s="791"/>
      <c r="AK141" s="791"/>
      <c r="AL141" s="791"/>
      <c r="AM141" s="791"/>
      <c r="AN141" s="791"/>
      <c r="AO141" s="791"/>
      <c r="AP141" s="791"/>
      <c r="AQ141" s="791"/>
      <c r="AR141" s="791"/>
      <c r="AS141" s="791"/>
      <c r="AT141" s="791"/>
      <c r="AU141" s="791"/>
      <c r="AV141" s="791"/>
      <c r="AW141" s="791"/>
      <c r="AX141" s="791"/>
      <c r="AY141" s="791"/>
      <c r="AZ141" s="791"/>
      <c r="BA141" s="791"/>
      <c r="BB141" s="791"/>
      <c r="BC141" s="791"/>
      <c r="BD141" s="791"/>
      <c r="BE141" s="791"/>
      <c r="BF141" s="791"/>
      <c r="BG141" s="791"/>
      <c r="BH141" s="791"/>
    </row>
    <row r="142" spans="1:60" outlineLevel="1" x14ac:dyDescent="0.2">
      <c r="A142" s="792"/>
      <c r="B142" s="793"/>
      <c r="C142" s="794" t="s">
        <v>256</v>
      </c>
      <c r="D142" s="795"/>
      <c r="E142" s="796"/>
      <c r="F142" s="825"/>
      <c r="G142" s="789"/>
      <c r="H142" s="789"/>
      <c r="I142" s="789"/>
      <c r="J142" s="789"/>
      <c r="K142" s="789"/>
      <c r="L142" s="789"/>
      <c r="M142" s="789"/>
      <c r="N142" s="790"/>
      <c r="O142" s="790"/>
      <c r="P142" s="790"/>
      <c r="Q142" s="790"/>
      <c r="R142" s="789"/>
      <c r="S142" s="789"/>
      <c r="T142" s="789"/>
      <c r="U142" s="789"/>
      <c r="V142" s="789"/>
      <c r="W142" s="789"/>
      <c r="X142" s="789"/>
      <c r="Y142" s="791"/>
      <c r="Z142" s="791"/>
      <c r="AA142" s="791"/>
      <c r="AB142" s="791"/>
      <c r="AC142" s="791"/>
      <c r="AD142" s="791"/>
      <c r="AE142" s="791"/>
      <c r="AF142" s="791"/>
      <c r="AG142" s="791" t="s">
        <v>157</v>
      </c>
      <c r="AH142" s="791">
        <v>0</v>
      </c>
      <c r="AI142" s="791"/>
      <c r="AJ142" s="791"/>
      <c r="AK142" s="791"/>
      <c r="AL142" s="791"/>
      <c r="AM142" s="791"/>
      <c r="AN142" s="791"/>
      <c r="AO142" s="791"/>
      <c r="AP142" s="791"/>
      <c r="AQ142" s="791"/>
      <c r="AR142" s="791"/>
      <c r="AS142" s="791"/>
      <c r="AT142" s="791"/>
      <c r="AU142" s="791"/>
      <c r="AV142" s="791"/>
      <c r="AW142" s="791"/>
      <c r="AX142" s="791"/>
      <c r="AY142" s="791"/>
      <c r="AZ142" s="791"/>
      <c r="BA142" s="791"/>
      <c r="BB142" s="791"/>
      <c r="BC142" s="791"/>
      <c r="BD142" s="791"/>
      <c r="BE142" s="791"/>
      <c r="BF142" s="791"/>
      <c r="BG142" s="791"/>
      <c r="BH142" s="791"/>
    </row>
    <row r="143" spans="1:60" outlineLevel="1" x14ac:dyDescent="0.2">
      <c r="A143" s="792"/>
      <c r="B143" s="793"/>
      <c r="C143" s="794" t="s">
        <v>158</v>
      </c>
      <c r="D143" s="795"/>
      <c r="E143" s="796">
        <v>1</v>
      </c>
      <c r="F143" s="825"/>
      <c r="G143" s="789"/>
      <c r="H143" s="789"/>
      <c r="I143" s="789"/>
      <c r="J143" s="789"/>
      <c r="K143" s="789"/>
      <c r="L143" s="789"/>
      <c r="M143" s="789"/>
      <c r="N143" s="790"/>
      <c r="O143" s="790"/>
      <c r="P143" s="790"/>
      <c r="Q143" s="790"/>
      <c r="R143" s="789"/>
      <c r="S143" s="789"/>
      <c r="T143" s="789"/>
      <c r="U143" s="789"/>
      <c r="V143" s="789"/>
      <c r="W143" s="789"/>
      <c r="X143" s="789"/>
      <c r="Y143" s="791"/>
      <c r="Z143" s="791"/>
      <c r="AA143" s="791"/>
      <c r="AB143" s="791"/>
      <c r="AC143" s="791"/>
      <c r="AD143" s="791"/>
      <c r="AE143" s="791"/>
      <c r="AF143" s="791"/>
      <c r="AG143" s="791" t="s">
        <v>157</v>
      </c>
      <c r="AH143" s="791">
        <v>0</v>
      </c>
      <c r="AI143" s="791"/>
      <c r="AJ143" s="791"/>
      <c r="AK143" s="791"/>
      <c r="AL143" s="791"/>
      <c r="AM143" s="791"/>
      <c r="AN143" s="791"/>
      <c r="AO143" s="791"/>
      <c r="AP143" s="791"/>
      <c r="AQ143" s="791"/>
      <c r="AR143" s="791"/>
      <c r="AS143" s="791"/>
      <c r="AT143" s="791"/>
      <c r="AU143" s="791"/>
      <c r="AV143" s="791"/>
      <c r="AW143" s="791"/>
      <c r="AX143" s="791"/>
      <c r="AY143" s="791"/>
      <c r="AZ143" s="791"/>
      <c r="BA143" s="791"/>
      <c r="BB143" s="791"/>
      <c r="BC143" s="791"/>
      <c r="BD143" s="791"/>
      <c r="BE143" s="791"/>
      <c r="BF143" s="791"/>
      <c r="BG143" s="791"/>
      <c r="BH143" s="791"/>
    </row>
    <row r="144" spans="1:60" outlineLevel="1" x14ac:dyDescent="0.2">
      <c r="A144" s="782">
        <v>32</v>
      </c>
      <c r="B144" s="783" t="s">
        <v>273</v>
      </c>
      <c r="C144" s="784" t="s">
        <v>274</v>
      </c>
      <c r="D144" s="785" t="s">
        <v>152</v>
      </c>
      <c r="E144" s="786">
        <v>1</v>
      </c>
      <c r="F144" s="11"/>
      <c r="G144" s="787">
        <f>ROUND(E144*F144,2)</f>
        <v>0</v>
      </c>
      <c r="H144" s="788">
        <v>2275</v>
      </c>
      <c r="I144" s="789">
        <f>ROUND(E144*H144,2)</f>
        <v>2275</v>
      </c>
      <c r="J144" s="788">
        <v>0</v>
      </c>
      <c r="K144" s="789">
        <f>ROUND(E144*J144,2)</f>
        <v>0</v>
      </c>
      <c r="L144" s="789">
        <v>21</v>
      </c>
      <c r="M144" s="789">
        <f>G144*(1+L144/100)</f>
        <v>0</v>
      </c>
      <c r="N144" s="790">
        <v>2.3300000000000001E-2</v>
      </c>
      <c r="O144" s="790">
        <f>ROUND(E144*N144,2)</f>
        <v>0.02</v>
      </c>
      <c r="P144" s="790">
        <v>0</v>
      </c>
      <c r="Q144" s="790">
        <f>ROUND(E144*P144,2)</f>
        <v>0</v>
      </c>
      <c r="R144" s="789" t="s">
        <v>264</v>
      </c>
      <c r="S144" s="789" t="s">
        <v>153</v>
      </c>
      <c r="T144" s="789" t="s">
        <v>153</v>
      </c>
      <c r="U144" s="789">
        <v>0</v>
      </c>
      <c r="V144" s="789">
        <f>ROUND(E144*U144,2)</f>
        <v>0</v>
      </c>
      <c r="W144" s="789"/>
      <c r="X144" s="789" t="s">
        <v>265</v>
      </c>
      <c r="Y144" s="791"/>
      <c r="Z144" s="791"/>
      <c r="AA144" s="791"/>
      <c r="AB144" s="791"/>
      <c r="AC144" s="791"/>
      <c r="AD144" s="791"/>
      <c r="AE144" s="791"/>
      <c r="AF144" s="791"/>
      <c r="AG144" s="791" t="s">
        <v>266</v>
      </c>
      <c r="AH144" s="791"/>
      <c r="AI144" s="791"/>
      <c r="AJ144" s="791"/>
      <c r="AK144" s="791"/>
      <c r="AL144" s="791"/>
      <c r="AM144" s="791"/>
      <c r="AN144" s="791"/>
      <c r="AO144" s="791"/>
      <c r="AP144" s="791"/>
      <c r="AQ144" s="791"/>
      <c r="AR144" s="791"/>
      <c r="AS144" s="791"/>
      <c r="AT144" s="791"/>
      <c r="AU144" s="791"/>
      <c r="AV144" s="791"/>
      <c r="AW144" s="791"/>
      <c r="AX144" s="791"/>
      <c r="AY144" s="791"/>
      <c r="AZ144" s="791"/>
      <c r="BA144" s="791"/>
      <c r="BB144" s="791"/>
      <c r="BC144" s="791"/>
      <c r="BD144" s="791"/>
      <c r="BE144" s="791"/>
      <c r="BF144" s="791"/>
      <c r="BG144" s="791"/>
      <c r="BH144" s="791"/>
    </row>
    <row r="145" spans="1:60" outlineLevel="1" x14ac:dyDescent="0.2">
      <c r="A145" s="792"/>
      <c r="B145" s="793"/>
      <c r="C145" s="794" t="s">
        <v>241</v>
      </c>
      <c r="D145" s="795"/>
      <c r="E145" s="796"/>
      <c r="F145" s="825"/>
      <c r="G145" s="789"/>
      <c r="H145" s="789"/>
      <c r="I145" s="789"/>
      <c r="J145" s="789"/>
      <c r="K145" s="789"/>
      <c r="L145" s="789"/>
      <c r="M145" s="789"/>
      <c r="N145" s="790"/>
      <c r="O145" s="790"/>
      <c r="P145" s="790"/>
      <c r="Q145" s="790"/>
      <c r="R145" s="789"/>
      <c r="S145" s="789"/>
      <c r="T145" s="789"/>
      <c r="U145" s="789"/>
      <c r="V145" s="789"/>
      <c r="W145" s="789"/>
      <c r="X145" s="789"/>
      <c r="Y145" s="791"/>
      <c r="Z145" s="791"/>
      <c r="AA145" s="791"/>
      <c r="AB145" s="791"/>
      <c r="AC145" s="791"/>
      <c r="AD145" s="791"/>
      <c r="AE145" s="791"/>
      <c r="AF145" s="791"/>
      <c r="AG145" s="791" t="s">
        <v>157</v>
      </c>
      <c r="AH145" s="791">
        <v>0</v>
      </c>
      <c r="AI145" s="791"/>
      <c r="AJ145" s="791"/>
      <c r="AK145" s="791"/>
      <c r="AL145" s="791"/>
      <c r="AM145" s="791"/>
      <c r="AN145" s="791"/>
      <c r="AO145" s="791"/>
      <c r="AP145" s="791"/>
      <c r="AQ145" s="791"/>
      <c r="AR145" s="791"/>
      <c r="AS145" s="791"/>
      <c r="AT145" s="791"/>
      <c r="AU145" s="791"/>
      <c r="AV145" s="791"/>
      <c r="AW145" s="791"/>
      <c r="AX145" s="791"/>
      <c r="AY145" s="791"/>
      <c r="AZ145" s="791"/>
      <c r="BA145" s="791"/>
      <c r="BB145" s="791"/>
      <c r="BC145" s="791"/>
      <c r="BD145" s="791"/>
      <c r="BE145" s="791"/>
      <c r="BF145" s="791"/>
      <c r="BG145" s="791"/>
      <c r="BH145" s="791"/>
    </row>
    <row r="146" spans="1:60" outlineLevel="1" x14ac:dyDescent="0.2">
      <c r="A146" s="792"/>
      <c r="B146" s="793"/>
      <c r="C146" s="794" t="s">
        <v>158</v>
      </c>
      <c r="D146" s="795"/>
      <c r="E146" s="796">
        <v>1</v>
      </c>
      <c r="F146" s="825"/>
      <c r="G146" s="789"/>
      <c r="H146" s="789"/>
      <c r="I146" s="789"/>
      <c r="J146" s="789"/>
      <c r="K146" s="789"/>
      <c r="L146" s="789"/>
      <c r="M146" s="789"/>
      <c r="N146" s="790"/>
      <c r="O146" s="790"/>
      <c r="P146" s="790"/>
      <c r="Q146" s="790"/>
      <c r="R146" s="789"/>
      <c r="S146" s="789"/>
      <c r="T146" s="789"/>
      <c r="U146" s="789"/>
      <c r="V146" s="789"/>
      <c r="W146" s="789"/>
      <c r="X146" s="789"/>
      <c r="Y146" s="791"/>
      <c r="Z146" s="791"/>
      <c r="AA146" s="791"/>
      <c r="AB146" s="791"/>
      <c r="AC146" s="791"/>
      <c r="AD146" s="791"/>
      <c r="AE146" s="791"/>
      <c r="AF146" s="791"/>
      <c r="AG146" s="791" t="s">
        <v>157</v>
      </c>
      <c r="AH146" s="791">
        <v>0</v>
      </c>
      <c r="AI146" s="791"/>
      <c r="AJ146" s="791"/>
      <c r="AK146" s="791"/>
      <c r="AL146" s="791"/>
      <c r="AM146" s="791"/>
      <c r="AN146" s="791"/>
      <c r="AO146" s="791"/>
      <c r="AP146" s="791"/>
      <c r="AQ146" s="791"/>
      <c r="AR146" s="791"/>
      <c r="AS146" s="791"/>
      <c r="AT146" s="791"/>
      <c r="AU146" s="791"/>
      <c r="AV146" s="791"/>
      <c r="AW146" s="791"/>
      <c r="AX146" s="791"/>
      <c r="AY146" s="791"/>
      <c r="AZ146" s="791"/>
      <c r="BA146" s="791"/>
      <c r="BB146" s="791"/>
      <c r="BC146" s="791"/>
      <c r="BD146" s="791"/>
      <c r="BE146" s="791"/>
      <c r="BF146" s="791"/>
      <c r="BG146" s="791"/>
      <c r="BH146" s="791"/>
    </row>
    <row r="147" spans="1:60" outlineLevel="1" x14ac:dyDescent="0.2">
      <c r="A147" s="782">
        <v>33</v>
      </c>
      <c r="B147" s="783" t="s">
        <v>275</v>
      </c>
      <c r="C147" s="784" t="s">
        <v>276</v>
      </c>
      <c r="D147" s="785" t="s">
        <v>152</v>
      </c>
      <c r="E147" s="786">
        <v>2</v>
      </c>
      <c r="F147" s="11"/>
      <c r="G147" s="787">
        <f>ROUND(E147*F147,2)</f>
        <v>0</v>
      </c>
      <c r="H147" s="788">
        <v>3230</v>
      </c>
      <c r="I147" s="789">
        <f>ROUND(E147*H147,2)</f>
        <v>6460</v>
      </c>
      <c r="J147" s="788">
        <v>0</v>
      </c>
      <c r="K147" s="789">
        <f>ROUND(E147*J147,2)</f>
        <v>0</v>
      </c>
      <c r="L147" s="789">
        <v>21</v>
      </c>
      <c r="M147" s="789">
        <f>G147*(1+L147/100)</f>
        <v>0</v>
      </c>
      <c r="N147" s="790">
        <v>1.8100000000000002E-2</v>
      </c>
      <c r="O147" s="790">
        <f>ROUND(E147*N147,2)</f>
        <v>0.04</v>
      </c>
      <c r="P147" s="790">
        <v>0</v>
      </c>
      <c r="Q147" s="790">
        <f>ROUND(E147*P147,2)</f>
        <v>0</v>
      </c>
      <c r="R147" s="789" t="s">
        <v>264</v>
      </c>
      <c r="S147" s="789" t="s">
        <v>153</v>
      </c>
      <c r="T147" s="789" t="s">
        <v>153</v>
      </c>
      <c r="U147" s="789">
        <v>0</v>
      </c>
      <c r="V147" s="789">
        <f>ROUND(E147*U147,2)</f>
        <v>0</v>
      </c>
      <c r="W147" s="789"/>
      <c r="X147" s="789" t="s">
        <v>265</v>
      </c>
      <c r="Y147" s="791"/>
      <c r="Z147" s="791"/>
      <c r="AA147" s="791"/>
      <c r="AB147" s="791"/>
      <c r="AC147" s="791"/>
      <c r="AD147" s="791"/>
      <c r="AE147" s="791"/>
      <c r="AF147" s="791"/>
      <c r="AG147" s="791" t="s">
        <v>266</v>
      </c>
      <c r="AH147" s="791"/>
      <c r="AI147" s="791"/>
      <c r="AJ147" s="791"/>
      <c r="AK147" s="791"/>
      <c r="AL147" s="791"/>
      <c r="AM147" s="791"/>
      <c r="AN147" s="791"/>
      <c r="AO147" s="791"/>
      <c r="AP147" s="791"/>
      <c r="AQ147" s="791"/>
      <c r="AR147" s="791"/>
      <c r="AS147" s="791"/>
      <c r="AT147" s="791"/>
      <c r="AU147" s="791"/>
      <c r="AV147" s="791"/>
      <c r="AW147" s="791"/>
      <c r="AX147" s="791"/>
      <c r="AY147" s="791"/>
      <c r="AZ147" s="791"/>
      <c r="BA147" s="791"/>
      <c r="BB147" s="791"/>
      <c r="BC147" s="791"/>
      <c r="BD147" s="791"/>
      <c r="BE147" s="791"/>
      <c r="BF147" s="791"/>
      <c r="BG147" s="791"/>
      <c r="BH147" s="791"/>
    </row>
    <row r="148" spans="1:60" outlineLevel="1" x14ac:dyDescent="0.2">
      <c r="A148" s="792"/>
      <c r="B148" s="793"/>
      <c r="C148" s="794" t="s">
        <v>254</v>
      </c>
      <c r="D148" s="795"/>
      <c r="E148" s="796"/>
      <c r="F148" s="825"/>
      <c r="G148" s="789"/>
      <c r="H148" s="789"/>
      <c r="I148" s="789"/>
      <c r="J148" s="789"/>
      <c r="K148" s="789"/>
      <c r="L148" s="789"/>
      <c r="M148" s="789"/>
      <c r="N148" s="790"/>
      <c r="O148" s="790"/>
      <c r="P148" s="790"/>
      <c r="Q148" s="790"/>
      <c r="R148" s="789"/>
      <c r="S148" s="789"/>
      <c r="T148" s="789"/>
      <c r="U148" s="789"/>
      <c r="V148" s="789"/>
      <c r="W148" s="789"/>
      <c r="X148" s="789"/>
      <c r="Y148" s="791"/>
      <c r="Z148" s="791"/>
      <c r="AA148" s="791"/>
      <c r="AB148" s="791"/>
      <c r="AC148" s="791"/>
      <c r="AD148" s="791"/>
      <c r="AE148" s="791"/>
      <c r="AF148" s="791"/>
      <c r="AG148" s="791" t="s">
        <v>157</v>
      </c>
      <c r="AH148" s="791">
        <v>0</v>
      </c>
      <c r="AI148" s="791"/>
      <c r="AJ148" s="791"/>
      <c r="AK148" s="791"/>
      <c r="AL148" s="791"/>
      <c r="AM148" s="791"/>
      <c r="AN148" s="791"/>
      <c r="AO148" s="791"/>
      <c r="AP148" s="791"/>
      <c r="AQ148" s="791"/>
      <c r="AR148" s="791"/>
      <c r="AS148" s="791"/>
      <c r="AT148" s="791"/>
      <c r="AU148" s="791"/>
      <c r="AV148" s="791"/>
      <c r="AW148" s="791"/>
      <c r="AX148" s="791"/>
      <c r="AY148" s="791"/>
      <c r="AZ148" s="791"/>
      <c r="BA148" s="791"/>
      <c r="BB148" s="791"/>
      <c r="BC148" s="791"/>
      <c r="BD148" s="791"/>
      <c r="BE148" s="791"/>
      <c r="BF148" s="791"/>
      <c r="BG148" s="791"/>
      <c r="BH148" s="791"/>
    </row>
    <row r="149" spans="1:60" outlineLevel="1" x14ac:dyDescent="0.2">
      <c r="A149" s="792"/>
      <c r="B149" s="793"/>
      <c r="C149" s="794" t="s">
        <v>158</v>
      </c>
      <c r="D149" s="795"/>
      <c r="E149" s="796">
        <v>1</v>
      </c>
      <c r="F149" s="825"/>
      <c r="G149" s="789"/>
      <c r="H149" s="789"/>
      <c r="I149" s="789"/>
      <c r="J149" s="789"/>
      <c r="K149" s="789"/>
      <c r="L149" s="789"/>
      <c r="M149" s="789"/>
      <c r="N149" s="790"/>
      <c r="O149" s="790"/>
      <c r="P149" s="790"/>
      <c r="Q149" s="790"/>
      <c r="R149" s="789"/>
      <c r="S149" s="789"/>
      <c r="T149" s="789"/>
      <c r="U149" s="789"/>
      <c r="V149" s="789"/>
      <c r="W149" s="789"/>
      <c r="X149" s="789"/>
      <c r="Y149" s="791"/>
      <c r="Z149" s="791"/>
      <c r="AA149" s="791"/>
      <c r="AB149" s="791"/>
      <c r="AC149" s="791"/>
      <c r="AD149" s="791"/>
      <c r="AE149" s="791"/>
      <c r="AF149" s="791"/>
      <c r="AG149" s="791" t="s">
        <v>157</v>
      </c>
      <c r="AH149" s="791">
        <v>0</v>
      </c>
      <c r="AI149" s="791"/>
      <c r="AJ149" s="791"/>
      <c r="AK149" s="791"/>
      <c r="AL149" s="791"/>
      <c r="AM149" s="791"/>
      <c r="AN149" s="791"/>
      <c r="AO149" s="791"/>
      <c r="AP149" s="791"/>
      <c r="AQ149" s="791"/>
      <c r="AR149" s="791"/>
      <c r="AS149" s="791"/>
      <c r="AT149" s="791"/>
      <c r="AU149" s="791"/>
      <c r="AV149" s="791"/>
      <c r="AW149" s="791"/>
      <c r="AX149" s="791"/>
      <c r="AY149" s="791"/>
      <c r="AZ149" s="791"/>
      <c r="BA149" s="791"/>
      <c r="BB149" s="791"/>
      <c r="BC149" s="791"/>
      <c r="BD149" s="791"/>
      <c r="BE149" s="791"/>
      <c r="BF149" s="791"/>
      <c r="BG149" s="791"/>
      <c r="BH149" s="791"/>
    </row>
    <row r="150" spans="1:60" outlineLevel="1" x14ac:dyDescent="0.2">
      <c r="A150" s="792"/>
      <c r="B150" s="793"/>
      <c r="C150" s="794" t="s">
        <v>242</v>
      </c>
      <c r="D150" s="795"/>
      <c r="E150" s="796"/>
      <c r="F150" s="825"/>
      <c r="G150" s="789"/>
      <c r="H150" s="789"/>
      <c r="I150" s="789"/>
      <c r="J150" s="789"/>
      <c r="K150" s="789"/>
      <c r="L150" s="789"/>
      <c r="M150" s="789"/>
      <c r="N150" s="790"/>
      <c r="O150" s="790"/>
      <c r="P150" s="790"/>
      <c r="Q150" s="790"/>
      <c r="R150" s="789"/>
      <c r="S150" s="789"/>
      <c r="T150" s="789"/>
      <c r="U150" s="789"/>
      <c r="V150" s="789"/>
      <c r="W150" s="789"/>
      <c r="X150" s="789"/>
      <c r="Y150" s="791"/>
      <c r="Z150" s="791"/>
      <c r="AA150" s="791"/>
      <c r="AB150" s="791"/>
      <c r="AC150" s="791"/>
      <c r="AD150" s="791"/>
      <c r="AE150" s="791"/>
      <c r="AF150" s="791"/>
      <c r="AG150" s="791" t="s">
        <v>157</v>
      </c>
      <c r="AH150" s="791">
        <v>0</v>
      </c>
      <c r="AI150" s="791"/>
      <c r="AJ150" s="791"/>
      <c r="AK150" s="791"/>
      <c r="AL150" s="791"/>
      <c r="AM150" s="791"/>
      <c r="AN150" s="791"/>
      <c r="AO150" s="791"/>
      <c r="AP150" s="791"/>
      <c r="AQ150" s="791"/>
      <c r="AR150" s="791"/>
      <c r="AS150" s="791"/>
      <c r="AT150" s="791"/>
      <c r="AU150" s="791"/>
      <c r="AV150" s="791"/>
      <c r="AW150" s="791"/>
      <c r="AX150" s="791"/>
      <c r="AY150" s="791"/>
      <c r="AZ150" s="791"/>
      <c r="BA150" s="791"/>
      <c r="BB150" s="791"/>
      <c r="BC150" s="791"/>
      <c r="BD150" s="791"/>
      <c r="BE150" s="791"/>
      <c r="BF150" s="791"/>
      <c r="BG150" s="791"/>
      <c r="BH150" s="791"/>
    </row>
    <row r="151" spans="1:60" outlineLevel="1" x14ac:dyDescent="0.2">
      <c r="A151" s="792"/>
      <c r="B151" s="793"/>
      <c r="C151" s="794" t="s">
        <v>158</v>
      </c>
      <c r="D151" s="795"/>
      <c r="E151" s="796">
        <v>1</v>
      </c>
      <c r="F151" s="825"/>
      <c r="G151" s="789"/>
      <c r="H151" s="789"/>
      <c r="I151" s="789"/>
      <c r="J151" s="789"/>
      <c r="K151" s="789"/>
      <c r="L151" s="789"/>
      <c r="M151" s="789"/>
      <c r="N151" s="790"/>
      <c r="O151" s="790"/>
      <c r="P151" s="790"/>
      <c r="Q151" s="790"/>
      <c r="R151" s="789"/>
      <c r="S151" s="789"/>
      <c r="T151" s="789"/>
      <c r="U151" s="789"/>
      <c r="V151" s="789"/>
      <c r="W151" s="789"/>
      <c r="X151" s="789"/>
      <c r="Y151" s="791"/>
      <c r="Z151" s="791"/>
      <c r="AA151" s="791"/>
      <c r="AB151" s="791"/>
      <c r="AC151" s="791"/>
      <c r="AD151" s="791"/>
      <c r="AE151" s="791"/>
      <c r="AF151" s="791"/>
      <c r="AG151" s="791" t="s">
        <v>157</v>
      </c>
      <c r="AH151" s="791">
        <v>0</v>
      </c>
      <c r="AI151" s="791"/>
      <c r="AJ151" s="791"/>
      <c r="AK151" s="791"/>
      <c r="AL151" s="791"/>
      <c r="AM151" s="791"/>
      <c r="AN151" s="791"/>
      <c r="AO151" s="791"/>
      <c r="AP151" s="791"/>
      <c r="AQ151" s="791"/>
      <c r="AR151" s="791"/>
      <c r="AS151" s="791"/>
      <c r="AT151" s="791"/>
      <c r="AU151" s="791"/>
      <c r="AV151" s="791"/>
      <c r="AW151" s="791"/>
      <c r="AX151" s="791"/>
      <c r="AY151" s="791"/>
      <c r="AZ151" s="791"/>
      <c r="BA151" s="791"/>
      <c r="BB151" s="791"/>
      <c r="BC151" s="791"/>
      <c r="BD151" s="791"/>
      <c r="BE151" s="791"/>
      <c r="BF151" s="791"/>
      <c r="BG151" s="791"/>
      <c r="BH151" s="791"/>
    </row>
    <row r="152" spans="1:60" outlineLevel="1" x14ac:dyDescent="0.2">
      <c r="A152" s="782">
        <v>34</v>
      </c>
      <c r="B152" s="783" t="s">
        <v>277</v>
      </c>
      <c r="C152" s="784" t="s">
        <v>278</v>
      </c>
      <c r="D152" s="785" t="s">
        <v>152</v>
      </c>
      <c r="E152" s="786">
        <v>1</v>
      </c>
      <c r="F152" s="11"/>
      <c r="G152" s="787">
        <f>ROUND(E152*F152,2)</f>
        <v>0</v>
      </c>
      <c r="H152" s="788">
        <v>3580</v>
      </c>
      <c r="I152" s="789">
        <f>ROUND(E152*H152,2)</f>
        <v>3580</v>
      </c>
      <c r="J152" s="788">
        <v>0</v>
      </c>
      <c r="K152" s="789">
        <f>ROUND(E152*J152,2)</f>
        <v>0</v>
      </c>
      <c r="L152" s="789">
        <v>21</v>
      </c>
      <c r="M152" s="789">
        <f>G152*(1+L152/100)</f>
        <v>0</v>
      </c>
      <c r="N152" s="790">
        <v>1.8100000000000002E-2</v>
      </c>
      <c r="O152" s="790">
        <f>ROUND(E152*N152,2)</f>
        <v>0.02</v>
      </c>
      <c r="P152" s="790">
        <v>0</v>
      </c>
      <c r="Q152" s="790">
        <f>ROUND(E152*P152,2)</f>
        <v>0</v>
      </c>
      <c r="R152" s="789" t="s">
        <v>264</v>
      </c>
      <c r="S152" s="789" t="s">
        <v>153</v>
      </c>
      <c r="T152" s="789" t="s">
        <v>153</v>
      </c>
      <c r="U152" s="789">
        <v>0</v>
      </c>
      <c r="V152" s="789">
        <f>ROUND(E152*U152,2)</f>
        <v>0</v>
      </c>
      <c r="W152" s="789"/>
      <c r="X152" s="789" t="s">
        <v>265</v>
      </c>
      <c r="Y152" s="791"/>
      <c r="Z152" s="791"/>
      <c r="AA152" s="791"/>
      <c r="AB152" s="791"/>
      <c r="AC152" s="791"/>
      <c r="AD152" s="791"/>
      <c r="AE152" s="791"/>
      <c r="AF152" s="791"/>
      <c r="AG152" s="791" t="s">
        <v>266</v>
      </c>
      <c r="AH152" s="791"/>
      <c r="AI152" s="791"/>
      <c r="AJ152" s="791"/>
      <c r="AK152" s="791"/>
      <c r="AL152" s="791"/>
      <c r="AM152" s="791"/>
      <c r="AN152" s="791"/>
      <c r="AO152" s="791"/>
      <c r="AP152" s="791"/>
      <c r="AQ152" s="791"/>
      <c r="AR152" s="791"/>
      <c r="AS152" s="791"/>
      <c r="AT152" s="791"/>
      <c r="AU152" s="791"/>
      <c r="AV152" s="791"/>
      <c r="AW152" s="791"/>
      <c r="AX152" s="791"/>
      <c r="AY152" s="791"/>
      <c r="AZ152" s="791"/>
      <c r="BA152" s="791"/>
      <c r="BB152" s="791"/>
      <c r="BC152" s="791"/>
      <c r="BD152" s="791"/>
      <c r="BE152" s="791"/>
      <c r="BF152" s="791"/>
      <c r="BG152" s="791"/>
      <c r="BH152" s="791"/>
    </row>
    <row r="153" spans="1:60" outlineLevel="1" x14ac:dyDescent="0.2">
      <c r="A153" s="792"/>
      <c r="B153" s="793"/>
      <c r="C153" s="794" t="s">
        <v>251</v>
      </c>
      <c r="D153" s="795"/>
      <c r="E153" s="796"/>
      <c r="F153" s="825"/>
      <c r="G153" s="789"/>
      <c r="H153" s="789"/>
      <c r="I153" s="789"/>
      <c r="J153" s="789"/>
      <c r="K153" s="789"/>
      <c r="L153" s="789"/>
      <c r="M153" s="789"/>
      <c r="N153" s="790"/>
      <c r="O153" s="790"/>
      <c r="P153" s="790"/>
      <c r="Q153" s="790"/>
      <c r="R153" s="789"/>
      <c r="S153" s="789"/>
      <c r="T153" s="789"/>
      <c r="U153" s="789"/>
      <c r="V153" s="789"/>
      <c r="W153" s="789"/>
      <c r="X153" s="789"/>
      <c r="Y153" s="791"/>
      <c r="Z153" s="791"/>
      <c r="AA153" s="791"/>
      <c r="AB153" s="791"/>
      <c r="AC153" s="791"/>
      <c r="AD153" s="791"/>
      <c r="AE153" s="791"/>
      <c r="AF153" s="791"/>
      <c r="AG153" s="791" t="s">
        <v>157</v>
      </c>
      <c r="AH153" s="791">
        <v>0</v>
      </c>
      <c r="AI153" s="791"/>
      <c r="AJ153" s="791"/>
      <c r="AK153" s="791"/>
      <c r="AL153" s="791"/>
      <c r="AM153" s="791"/>
      <c r="AN153" s="791"/>
      <c r="AO153" s="791"/>
      <c r="AP153" s="791"/>
      <c r="AQ153" s="791"/>
      <c r="AR153" s="791"/>
      <c r="AS153" s="791"/>
      <c r="AT153" s="791"/>
      <c r="AU153" s="791"/>
      <c r="AV153" s="791"/>
      <c r="AW153" s="791"/>
      <c r="AX153" s="791"/>
      <c r="AY153" s="791"/>
      <c r="AZ153" s="791"/>
      <c r="BA153" s="791"/>
      <c r="BB153" s="791"/>
      <c r="BC153" s="791"/>
      <c r="BD153" s="791"/>
      <c r="BE153" s="791"/>
      <c r="BF153" s="791"/>
      <c r="BG153" s="791"/>
      <c r="BH153" s="791"/>
    </row>
    <row r="154" spans="1:60" outlineLevel="1" x14ac:dyDescent="0.2">
      <c r="A154" s="792"/>
      <c r="B154" s="793"/>
      <c r="C154" s="794" t="s">
        <v>158</v>
      </c>
      <c r="D154" s="795"/>
      <c r="E154" s="796">
        <v>1</v>
      </c>
      <c r="F154" s="825"/>
      <c r="G154" s="789"/>
      <c r="H154" s="789"/>
      <c r="I154" s="789"/>
      <c r="J154" s="789"/>
      <c r="K154" s="789"/>
      <c r="L154" s="789"/>
      <c r="M154" s="789"/>
      <c r="N154" s="790"/>
      <c r="O154" s="790"/>
      <c r="P154" s="790"/>
      <c r="Q154" s="790"/>
      <c r="R154" s="789"/>
      <c r="S154" s="789"/>
      <c r="T154" s="789"/>
      <c r="U154" s="789"/>
      <c r="V154" s="789"/>
      <c r="W154" s="789"/>
      <c r="X154" s="789"/>
      <c r="Y154" s="791"/>
      <c r="Z154" s="791"/>
      <c r="AA154" s="791"/>
      <c r="AB154" s="791"/>
      <c r="AC154" s="791"/>
      <c r="AD154" s="791"/>
      <c r="AE154" s="791"/>
      <c r="AF154" s="791"/>
      <c r="AG154" s="791" t="s">
        <v>157</v>
      </c>
      <c r="AH154" s="791">
        <v>0</v>
      </c>
      <c r="AI154" s="791"/>
      <c r="AJ154" s="791"/>
      <c r="AK154" s="791"/>
      <c r="AL154" s="791"/>
      <c r="AM154" s="791"/>
      <c r="AN154" s="791"/>
      <c r="AO154" s="791"/>
      <c r="AP154" s="791"/>
      <c r="AQ154" s="791"/>
      <c r="AR154" s="791"/>
      <c r="AS154" s="791"/>
      <c r="AT154" s="791"/>
      <c r="AU154" s="791"/>
      <c r="AV154" s="791"/>
      <c r="AW154" s="791"/>
      <c r="AX154" s="791"/>
      <c r="AY154" s="791"/>
      <c r="AZ154" s="791"/>
      <c r="BA154" s="791"/>
      <c r="BB154" s="791"/>
      <c r="BC154" s="791"/>
      <c r="BD154" s="791"/>
      <c r="BE154" s="791"/>
      <c r="BF154" s="791"/>
      <c r="BG154" s="791"/>
      <c r="BH154" s="791"/>
    </row>
    <row r="155" spans="1:60" outlineLevel="1" x14ac:dyDescent="0.2">
      <c r="A155" s="782">
        <v>35</v>
      </c>
      <c r="B155" s="783" t="s">
        <v>279</v>
      </c>
      <c r="C155" s="784" t="s">
        <v>280</v>
      </c>
      <c r="D155" s="785" t="s">
        <v>152</v>
      </c>
      <c r="E155" s="786">
        <v>1</v>
      </c>
      <c r="F155" s="11"/>
      <c r="G155" s="787">
        <f>ROUND(E155*F155,2)</f>
        <v>0</v>
      </c>
      <c r="H155" s="788">
        <v>3580</v>
      </c>
      <c r="I155" s="789">
        <f>ROUND(E155*H155,2)</f>
        <v>3580</v>
      </c>
      <c r="J155" s="788">
        <v>0</v>
      </c>
      <c r="K155" s="789">
        <f>ROUND(E155*J155,2)</f>
        <v>0</v>
      </c>
      <c r="L155" s="789">
        <v>21</v>
      </c>
      <c r="M155" s="789">
        <f>G155*(1+L155/100)</f>
        <v>0</v>
      </c>
      <c r="N155" s="790">
        <v>1.8200000000000001E-2</v>
      </c>
      <c r="O155" s="790">
        <f>ROUND(E155*N155,2)</f>
        <v>0.02</v>
      </c>
      <c r="P155" s="790">
        <v>0</v>
      </c>
      <c r="Q155" s="790">
        <f>ROUND(E155*P155,2)</f>
        <v>0</v>
      </c>
      <c r="R155" s="789" t="s">
        <v>264</v>
      </c>
      <c r="S155" s="789" t="s">
        <v>153</v>
      </c>
      <c r="T155" s="789" t="s">
        <v>153</v>
      </c>
      <c r="U155" s="789">
        <v>0</v>
      </c>
      <c r="V155" s="789">
        <f>ROUND(E155*U155,2)</f>
        <v>0</v>
      </c>
      <c r="W155" s="789"/>
      <c r="X155" s="789" t="s">
        <v>265</v>
      </c>
      <c r="Y155" s="791"/>
      <c r="Z155" s="791"/>
      <c r="AA155" s="791"/>
      <c r="AB155" s="791"/>
      <c r="AC155" s="791"/>
      <c r="AD155" s="791"/>
      <c r="AE155" s="791"/>
      <c r="AF155" s="791"/>
      <c r="AG155" s="791" t="s">
        <v>266</v>
      </c>
      <c r="AH155" s="791"/>
      <c r="AI155" s="791"/>
      <c r="AJ155" s="791"/>
      <c r="AK155" s="791"/>
      <c r="AL155" s="791"/>
      <c r="AM155" s="791"/>
      <c r="AN155" s="791"/>
      <c r="AO155" s="791"/>
      <c r="AP155" s="791"/>
      <c r="AQ155" s="791"/>
      <c r="AR155" s="791"/>
      <c r="AS155" s="791"/>
      <c r="AT155" s="791"/>
      <c r="AU155" s="791"/>
      <c r="AV155" s="791"/>
      <c r="AW155" s="791"/>
      <c r="AX155" s="791"/>
      <c r="AY155" s="791"/>
      <c r="AZ155" s="791"/>
      <c r="BA155" s="791"/>
      <c r="BB155" s="791"/>
      <c r="BC155" s="791"/>
      <c r="BD155" s="791"/>
      <c r="BE155" s="791"/>
      <c r="BF155" s="791"/>
      <c r="BG155" s="791"/>
      <c r="BH155" s="791"/>
    </row>
    <row r="156" spans="1:60" outlineLevel="1" x14ac:dyDescent="0.2">
      <c r="A156" s="792"/>
      <c r="B156" s="793"/>
      <c r="C156" s="794" t="s">
        <v>250</v>
      </c>
      <c r="D156" s="795"/>
      <c r="E156" s="796"/>
      <c r="F156" s="825"/>
      <c r="G156" s="789"/>
      <c r="H156" s="789"/>
      <c r="I156" s="789"/>
      <c r="J156" s="789"/>
      <c r="K156" s="789"/>
      <c r="L156" s="789"/>
      <c r="M156" s="789"/>
      <c r="N156" s="790"/>
      <c r="O156" s="790"/>
      <c r="P156" s="790"/>
      <c r="Q156" s="790"/>
      <c r="R156" s="789"/>
      <c r="S156" s="789"/>
      <c r="T156" s="789"/>
      <c r="U156" s="789"/>
      <c r="V156" s="789"/>
      <c r="W156" s="789"/>
      <c r="X156" s="789"/>
      <c r="Y156" s="791"/>
      <c r="Z156" s="791"/>
      <c r="AA156" s="791"/>
      <c r="AB156" s="791"/>
      <c r="AC156" s="791"/>
      <c r="AD156" s="791"/>
      <c r="AE156" s="791"/>
      <c r="AF156" s="791"/>
      <c r="AG156" s="791" t="s">
        <v>157</v>
      </c>
      <c r="AH156" s="791">
        <v>0</v>
      </c>
      <c r="AI156" s="791"/>
      <c r="AJ156" s="791"/>
      <c r="AK156" s="791"/>
      <c r="AL156" s="791"/>
      <c r="AM156" s="791"/>
      <c r="AN156" s="791"/>
      <c r="AO156" s="791"/>
      <c r="AP156" s="791"/>
      <c r="AQ156" s="791"/>
      <c r="AR156" s="791"/>
      <c r="AS156" s="791"/>
      <c r="AT156" s="791"/>
      <c r="AU156" s="791"/>
      <c r="AV156" s="791"/>
      <c r="AW156" s="791"/>
      <c r="AX156" s="791"/>
      <c r="AY156" s="791"/>
      <c r="AZ156" s="791"/>
      <c r="BA156" s="791"/>
      <c r="BB156" s="791"/>
      <c r="BC156" s="791"/>
      <c r="BD156" s="791"/>
      <c r="BE156" s="791"/>
      <c r="BF156" s="791"/>
      <c r="BG156" s="791"/>
      <c r="BH156" s="791"/>
    </row>
    <row r="157" spans="1:60" outlineLevel="1" x14ac:dyDescent="0.2">
      <c r="A157" s="792"/>
      <c r="B157" s="793"/>
      <c r="C157" s="794" t="s">
        <v>158</v>
      </c>
      <c r="D157" s="795"/>
      <c r="E157" s="796">
        <v>1</v>
      </c>
      <c r="F157" s="825"/>
      <c r="G157" s="789"/>
      <c r="H157" s="789"/>
      <c r="I157" s="789"/>
      <c r="J157" s="789"/>
      <c r="K157" s="789"/>
      <c r="L157" s="789"/>
      <c r="M157" s="789"/>
      <c r="N157" s="790"/>
      <c r="O157" s="790"/>
      <c r="P157" s="790"/>
      <c r="Q157" s="790"/>
      <c r="R157" s="789"/>
      <c r="S157" s="789"/>
      <c r="T157" s="789"/>
      <c r="U157" s="789"/>
      <c r="V157" s="789"/>
      <c r="W157" s="789"/>
      <c r="X157" s="789"/>
      <c r="Y157" s="791"/>
      <c r="Z157" s="791"/>
      <c r="AA157" s="791"/>
      <c r="AB157" s="791"/>
      <c r="AC157" s="791"/>
      <c r="AD157" s="791"/>
      <c r="AE157" s="791"/>
      <c r="AF157" s="791"/>
      <c r="AG157" s="791" t="s">
        <v>157</v>
      </c>
      <c r="AH157" s="791">
        <v>0</v>
      </c>
      <c r="AI157" s="791"/>
      <c r="AJ157" s="791"/>
      <c r="AK157" s="791"/>
      <c r="AL157" s="791"/>
      <c r="AM157" s="791"/>
      <c r="AN157" s="791"/>
      <c r="AO157" s="791"/>
      <c r="AP157" s="791"/>
      <c r="AQ157" s="791"/>
      <c r="AR157" s="791"/>
      <c r="AS157" s="791"/>
      <c r="AT157" s="791"/>
      <c r="AU157" s="791"/>
      <c r="AV157" s="791"/>
      <c r="AW157" s="791"/>
      <c r="AX157" s="791"/>
      <c r="AY157" s="791"/>
      <c r="AZ157" s="791"/>
      <c r="BA157" s="791"/>
      <c r="BB157" s="791"/>
      <c r="BC157" s="791"/>
      <c r="BD157" s="791"/>
      <c r="BE157" s="791"/>
      <c r="BF157" s="791"/>
      <c r="BG157" s="791"/>
      <c r="BH157" s="791"/>
    </row>
    <row r="158" spans="1:60" x14ac:dyDescent="0.2">
      <c r="A158" s="773" t="s">
        <v>148</v>
      </c>
      <c r="B158" s="774" t="s">
        <v>76</v>
      </c>
      <c r="C158" s="775" t="s">
        <v>77</v>
      </c>
      <c r="D158" s="776"/>
      <c r="E158" s="777"/>
      <c r="F158" s="826"/>
      <c r="G158" s="779">
        <f>SUMIF(AG159:AG163,"&lt;&gt;NOR",G159:G163)</f>
        <v>0</v>
      </c>
      <c r="H158" s="780"/>
      <c r="I158" s="780">
        <f>SUM(I159:I163)</f>
        <v>16183.56</v>
      </c>
      <c r="J158" s="780"/>
      <c r="K158" s="780">
        <f>SUM(K159:K163)</f>
        <v>26520.44</v>
      </c>
      <c r="L158" s="780"/>
      <c r="M158" s="780">
        <f>SUM(M159:M163)</f>
        <v>0</v>
      </c>
      <c r="N158" s="781"/>
      <c r="O158" s="781">
        <f>SUM(O159:O163)</f>
        <v>0.38</v>
      </c>
      <c r="P158" s="781"/>
      <c r="Q158" s="781">
        <f>SUM(Q159:Q163)</f>
        <v>0</v>
      </c>
      <c r="R158" s="780"/>
      <c r="S158" s="780"/>
      <c r="T158" s="780"/>
      <c r="U158" s="780"/>
      <c r="V158" s="780">
        <f>SUM(V159:V163)</f>
        <v>55.58</v>
      </c>
      <c r="W158" s="780"/>
      <c r="X158" s="780"/>
      <c r="AG158" s="750" t="s">
        <v>149</v>
      </c>
    </row>
    <row r="159" spans="1:60" outlineLevel="1" x14ac:dyDescent="0.2">
      <c r="A159" s="782">
        <v>36</v>
      </c>
      <c r="B159" s="783" t="s">
        <v>281</v>
      </c>
      <c r="C159" s="784" t="s">
        <v>282</v>
      </c>
      <c r="D159" s="785" t="s">
        <v>169</v>
      </c>
      <c r="E159" s="786">
        <v>314</v>
      </c>
      <c r="F159" s="11"/>
      <c r="G159" s="787">
        <f>ROUND(E159*F159,2)</f>
        <v>0</v>
      </c>
      <c r="H159" s="788">
        <v>51.54</v>
      </c>
      <c r="I159" s="789">
        <f>ROUND(E159*H159,2)</f>
        <v>16183.56</v>
      </c>
      <c r="J159" s="788">
        <v>84.46</v>
      </c>
      <c r="K159" s="789">
        <f>ROUND(E159*J159,2)</f>
        <v>26520.44</v>
      </c>
      <c r="L159" s="789">
        <v>21</v>
      </c>
      <c r="M159" s="789">
        <f>G159*(1+L159/100)</f>
        <v>0</v>
      </c>
      <c r="N159" s="790">
        <v>1.2099999999999999E-3</v>
      </c>
      <c r="O159" s="790">
        <f>ROUND(E159*N159,2)</f>
        <v>0.38</v>
      </c>
      <c r="P159" s="790">
        <v>0</v>
      </c>
      <c r="Q159" s="790">
        <f>ROUND(E159*P159,2)</f>
        <v>0</v>
      </c>
      <c r="R159" s="789"/>
      <c r="S159" s="789" t="s">
        <v>153</v>
      </c>
      <c r="T159" s="789" t="s">
        <v>153</v>
      </c>
      <c r="U159" s="789">
        <v>0.17699999999999999</v>
      </c>
      <c r="V159" s="789">
        <f>ROUND(E159*U159,2)</f>
        <v>55.58</v>
      </c>
      <c r="W159" s="789"/>
      <c r="X159" s="789" t="s">
        <v>154</v>
      </c>
      <c r="Y159" s="791"/>
      <c r="Z159" s="791"/>
      <c r="AA159" s="791"/>
      <c r="AB159" s="791"/>
      <c r="AC159" s="791"/>
      <c r="AD159" s="791"/>
      <c r="AE159" s="791"/>
      <c r="AF159" s="791"/>
      <c r="AG159" s="791" t="s">
        <v>155</v>
      </c>
      <c r="AH159" s="791"/>
      <c r="AI159" s="791"/>
      <c r="AJ159" s="791"/>
      <c r="AK159" s="791"/>
      <c r="AL159" s="791"/>
      <c r="AM159" s="791"/>
      <c r="AN159" s="791"/>
      <c r="AO159" s="791"/>
      <c r="AP159" s="791"/>
      <c r="AQ159" s="791"/>
      <c r="AR159" s="791"/>
      <c r="AS159" s="791"/>
      <c r="AT159" s="791"/>
      <c r="AU159" s="791"/>
      <c r="AV159" s="791"/>
      <c r="AW159" s="791"/>
      <c r="AX159" s="791"/>
      <c r="AY159" s="791"/>
      <c r="AZ159" s="791"/>
      <c r="BA159" s="791"/>
      <c r="BB159" s="791"/>
      <c r="BC159" s="791"/>
      <c r="BD159" s="791"/>
      <c r="BE159" s="791"/>
      <c r="BF159" s="791"/>
      <c r="BG159" s="791"/>
      <c r="BH159" s="791"/>
    </row>
    <row r="160" spans="1:60" outlineLevel="1" x14ac:dyDescent="0.2">
      <c r="A160" s="792"/>
      <c r="B160" s="793"/>
      <c r="C160" s="794" t="s">
        <v>162</v>
      </c>
      <c r="D160" s="795"/>
      <c r="E160" s="796"/>
      <c r="F160" s="825"/>
      <c r="G160" s="789"/>
      <c r="H160" s="789"/>
      <c r="I160" s="789"/>
      <c r="J160" s="789"/>
      <c r="K160" s="789"/>
      <c r="L160" s="789"/>
      <c r="M160" s="789"/>
      <c r="N160" s="790"/>
      <c r="O160" s="790"/>
      <c r="P160" s="790"/>
      <c r="Q160" s="790"/>
      <c r="R160" s="789"/>
      <c r="S160" s="789"/>
      <c r="T160" s="789"/>
      <c r="U160" s="789"/>
      <c r="V160" s="789"/>
      <c r="W160" s="789"/>
      <c r="X160" s="789"/>
      <c r="Y160" s="791"/>
      <c r="Z160" s="791"/>
      <c r="AA160" s="791"/>
      <c r="AB160" s="791"/>
      <c r="AC160" s="791"/>
      <c r="AD160" s="791"/>
      <c r="AE160" s="791"/>
      <c r="AF160" s="791"/>
      <c r="AG160" s="791" t="s">
        <v>157</v>
      </c>
      <c r="AH160" s="791">
        <v>0</v>
      </c>
      <c r="AI160" s="791"/>
      <c r="AJ160" s="791"/>
      <c r="AK160" s="791"/>
      <c r="AL160" s="791"/>
      <c r="AM160" s="791"/>
      <c r="AN160" s="791"/>
      <c r="AO160" s="791"/>
      <c r="AP160" s="791"/>
      <c r="AQ160" s="791"/>
      <c r="AR160" s="791"/>
      <c r="AS160" s="791"/>
      <c r="AT160" s="791"/>
      <c r="AU160" s="791"/>
      <c r="AV160" s="791"/>
      <c r="AW160" s="791"/>
      <c r="AX160" s="791"/>
      <c r="AY160" s="791"/>
      <c r="AZ160" s="791"/>
      <c r="BA160" s="791"/>
      <c r="BB160" s="791"/>
      <c r="BC160" s="791"/>
      <c r="BD160" s="791"/>
      <c r="BE160" s="791"/>
      <c r="BF160" s="791"/>
      <c r="BG160" s="791"/>
      <c r="BH160" s="791"/>
    </row>
    <row r="161" spans="1:60" ht="22.5" outlineLevel="1" x14ac:dyDescent="0.2">
      <c r="A161" s="792"/>
      <c r="B161" s="793"/>
      <c r="C161" s="794" t="s">
        <v>283</v>
      </c>
      <c r="D161" s="795"/>
      <c r="E161" s="796">
        <v>246</v>
      </c>
      <c r="F161" s="825"/>
      <c r="G161" s="789"/>
      <c r="H161" s="789"/>
      <c r="I161" s="789"/>
      <c r="J161" s="789"/>
      <c r="K161" s="789"/>
      <c r="L161" s="789"/>
      <c r="M161" s="789"/>
      <c r="N161" s="790"/>
      <c r="O161" s="790"/>
      <c r="P161" s="790"/>
      <c r="Q161" s="790"/>
      <c r="R161" s="789"/>
      <c r="S161" s="789"/>
      <c r="T161" s="789"/>
      <c r="U161" s="789"/>
      <c r="V161" s="789"/>
      <c r="W161" s="789"/>
      <c r="X161" s="789"/>
      <c r="Y161" s="791"/>
      <c r="Z161" s="791"/>
      <c r="AA161" s="791"/>
      <c r="AB161" s="791"/>
      <c r="AC161" s="791"/>
      <c r="AD161" s="791"/>
      <c r="AE161" s="791"/>
      <c r="AF161" s="791"/>
      <c r="AG161" s="791" t="s">
        <v>157</v>
      </c>
      <c r="AH161" s="791">
        <v>0</v>
      </c>
      <c r="AI161" s="791"/>
      <c r="AJ161" s="791"/>
      <c r="AK161" s="791"/>
      <c r="AL161" s="791"/>
      <c r="AM161" s="791"/>
      <c r="AN161" s="791"/>
      <c r="AO161" s="791"/>
      <c r="AP161" s="791"/>
      <c r="AQ161" s="791"/>
      <c r="AR161" s="791"/>
      <c r="AS161" s="791"/>
      <c r="AT161" s="791"/>
      <c r="AU161" s="791"/>
      <c r="AV161" s="791"/>
      <c r="AW161" s="791"/>
      <c r="AX161" s="791"/>
      <c r="AY161" s="791"/>
      <c r="AZ161" s="791"/>
      <c r="BA161" s="791"/>
      <c r="BB161" s="791"/>
      <c r="BC161" s="791"/>
      <c r="BD161" s="791"/>
      <c r="BE161" s="791"/>
      <c r="BF161" s="791"/>
      <c r="BG161" s="791"/>
      <c r="BH161" s="791"/>
    </row>
    <row r="162" spans="1:60" outlineLevel="1" x14ac:dyDescent="0.2">
      <c r="A162" s="792"/>
      <c r="B162" s="793"/>
      <c r="C162" s="794" t="s">
        <v>165</v>
      </c>
      <c r="D162" s="795"/>
      <c r="E162" s="796"/>
      <c r="F162" s="825"/>
      <c r="G162" s="789"/>
      <c r="H162" s="789"/>
      <c r="I162" s="789"/>
      <c r="J162" s="789"/>
      <c r="K162" s="789"/>
      <c r="L162" s="789"/>
      <c r="M162" s="789"/>
      <c r="N162" s="790"/>
      <c r="O162" s="790"/>
      <c r="P162" s="790"/>
      <c r="Q162" s="790"/>
      <c r="R162" s="789"/>
      <c r="S162" s="789"/>
      <c r="T162" s="789"/>
      <c r="U162" s="789"/>
      <c r="V162" s="789"/>
      <c r="W162" s="789"/>
      <c r="X162" s="789"/>
      <c r="Y162" s="791"/>
      <c r="Z162" s="791"/>
      <c r="AA162" s="791"/>
      <c r="AB162" s="791"/>
      <c r="AC162" s="791"/>
      <c r="AD162" s="791"/>
      <c r="AE162" s="791"/>
      <c r="AF162" s="791"/>
      <c r="AG162" s="791" t="s">
        <v>157</v>
      </c>
      <c r="AH162" s="791">
        <v>0</v>
      </c>
      <c r="AI162" s="791"/>
      <c r="AJ162" s="791"/>
      <c r="AK162" s="791"/>
      <c r="AL162" s="791"/>
      <c r="AM162" s="791"/>
      <c r="AN162" s="791"/>
      <c r="AO162" s="791"/>
      <c r="AP162" s="791"/>
      <c r="AQ162" s="791"/>
      <c r="AR162" s="791"/>
      <c r="AS162" s="791"/>
      <c r="AT162" s="791"/>
      <c r="AU162" s="791"/>
      <c r="AV162" s="791"/>
      <c r="AW162" s="791"/>
      <c r="AX162" s="791"/>
      <c r="AY162" s="791"/>
      <c r="AZ162" s="791"/>
      <c r="BA162" s="791"/>
      <c r="BB162" s="791"/>
      <c r="BC162" s="791"/>
      <c r="BD162" s="791"/>
      <c r="BE162" s="791"/>
      <c r="BF162" s="791"/>
      <c r="BG162" s="791"/>
      <c r="BH162" s="791"/>
    </row>
    <row r="163" spans="1:60" outlineLevel="1" x14ac:dyDescent="0.2">
      <c r="A163" s="792"/>
      <c r="B163" s="793"/>
      <c r="C163" s="794" t="s">
        <v>284</v>
      </c>
      <c r="D163" s="795"/>
      <c r="E163" s="796">
        <v>68</v>
      </c>
      <c r="F163" s="825"/>
      <c r="G163" s="789"/>
      <c r="H163" s="789"/>
      <c r="I163" s="789"/>
      <c r="J163" s="789"/>
      <c r="K163" s="789"/>
      <c r="L163" s="789"/>
      <c r="M163" s="789"/>
      <c r="N163" s="790"/>
      <c r="O163" s="790"/>
      <c r="P163" s="790"/>
      <c r="Q163" s="790"/>
      <c r="R163" s="789"/>
      <c r="S163" s="789"/>
      <c r="T163" s="789"/>
      <c r="U163" s="789"/>
      <c r="V163" s="789"/>
      <c r="W163" s="789"/>
      <c r="X163" s="789"/>
      <c r="Y163" s="791"/>
      <c r="Z163" s="791"/>
      <c r="AA163" s="791"/>
      <c r="AB163" s="791"/>
      <c r="AC163" s="791"/>
      <c r="AD163" s="791"/>
      <c r="AE163" s="791"/>
      <c r="AF163" s="791"/>
      <c r="AG163" s="791" t="s">
        <v>157</v>
      </c>
      <c r="AH163" s="791">
        <v>0</v>
      </c>
      <c r="AI163" s="791"/>
      <c r="AJ163" s="791"/>
      <c r="AK163" s="791"/>
      <c r="AL163" s="791"/>
      <c r="AM163" s="791"/>
      <c r="AN163" s="791"/>
      <c r="AO163" s="791"/>
      <c r="AP163" s="791"/>
      <c r="AQ163" s="791"/>
      <c r="AR163" s="791"/>
      <c r="AS163" s="791"/>
      <c r="AT163" s="791"/>
      <c r="AU163" s="791"/>
      <c r="AV163" s="791"/>
      <c r="AW163" s="791"/>
      <c r="AX163" s="791"/>
      <c r="AY163" s="791"/>
      <c r="AZ163" s="791"/>
      <c r="BA163" s="791"/>
      <c r="BB163" s="791"/>
      <c r="BC163" s="791"/>
      <c r="BD163" s="791"/>
      <c r="BE163" s="791"/>
      <c r="BF163" s="791"/>
      <c r="BG163" s="791"/>
      <c r="BH163" s="791"/>
    </row>
    <row r="164" spans="1:60" ht="25.5" x14ac:dyDescent="0.2">
      <c r="A164" s="773" t="s">
        <v>148</v>
      </c>
      <c r="B164" s="774" t="s">
        <v>78</v>
      </c>
      <c r="C164" s="775" t="s">
        <v>79</v>
      </c>
      <c r="D164" s="776"/>
      <c r="E164" s="777"/>
      <c r="F164" s="826"/>
      <c r="G164" s="779">
        <f>SUMIF(AG165:AG168,"&lt;&gt;NOR",G165:G168)</f>
        <v>0</v>
      </c>
      <c r="H164" s="780"/>
      <c r="I164" s="780">
        <f>SUM(I165:I168)</f>
        <v>15682.47</v>
      </c>
      <c r="J164" s="780"/>
      <c r="K164" s="780">
        <f>SUM(K165:K168)</f>
        <v>97439.48000000001</v>
      </c>
      <c r="L164" s="780"/>
      <c r="M164" s="780">
        <f>SUM(M165:M168)</f>
        <v>0</v>
      </c>
      <c r="N164" s="781"/>
      <c r="O164" s="781">
        <f>SUM(O165:O168)</f>
        <v>0.23</v>
      </c>
      <c r="P164" s="781"/>
      <c r="Q164" s="781">
        <f>SUM(Q165:Q168)</f>
        <v>0</v>
      </c>
      <c r="R164" s="780"/>
      <c r="S164" s="780"/>
      <c r="T164" s="780"/>
      <c r="U164" s="780"/>
      <c r="V164" s="780">
        <f>SUM(V165:V168)</f>
        <v>226.16</v>
      </c>
      <c r="W164" s="780"/>
      <c r="X164" s="780"/>
      <c r="AG164" s="750" t="s">
        <v>149</v>
      </c>
    </row>
    <row r="165" spans="1:60" outlineLevel="1" x14ac:dyDescent="0.2">
      <c r="A165" s="782">
        <v>37</v>
      </c>
      <c r="B165" s="783" t="s">
        <v>285</v>
      </c>
      <c r="C165" s="784" t="s">
        <v>286</v>
      </c>
      <c r="D165" s="785" t="s">
        <v>169</v>
      </c>
      <c r="E165" s="786">
        <v>727.1</v>
      </c>
      <c r="F165" s="11"/>
      <c r="G165" s="787">
        <f>ROUND(E165*F165,2)</f>
        <v>0</v>
      </c>
      <c r="H165" s="788">
        <v>1.82</v>
      </c>
      <c r="I165" s="789">
        <f>ROUND(E165*H165,2)</f>
        <v>1323.32</v>
      </c>
      <c r="J165" s="788">
        <v>132.68</v>
      </c>
      <c r="K165" s="789">
        <f>ROUND(E165*J165,2)</f>
        <v>96471.63</v>
      </c>
      <c r="L165" s="789">
        <v>21</v>
      </c>
      <c r="M165" s="789">
        <f>G165*(1+L165/100)</f>
        <v>0</v>
      </c>
      <c r="N165" s="790">
        <v>4.0000000000000003E-5</v>
      </c>
      <c r="O165" s="790">
        <f>ROUND(E165*N165,2)</f>
        <v>0.03</v>
      </c>
      <c r="P165" s="790">
        <v>0</v>
      </c>
      <c r="Q165" s="790">
        <f>ROUND(E165*P165,2)</f>
        <v>0</v>
      </c>
      <c r="R165" s="789"/>
      <c r="S165" s="789" t="s">
        <v>153</v>
      </c>
      <c r="T165" s="789" t="s">
        <v>153</v>
      </c>
      <c r="U165" s="789">
        <v>0.308</v>
      </c>
      <c r="V165" s="789">
        <f>ROUND(E165*U165,2)</f>
        <v>223.95</v>
      </c>
      <c r="W165" s="789"/>
      <c r="X165" s="789" t="s">
        <v>154</v>
      </c>
      <c r="Y165" s="791"/>
      <c r="Z165" s="791"/>
      <c r="AA165" s="791"/>
      <c r="AB165" s="791"/>
      <c r="AC165" s="791"/>
      <c r="AD165" s="791"/>
      <c r="AE165" s="791"/>
      <c r="AF165" s="791"/>
      <c r="AG165" s="791" t="s">
        <v>155</v>
      </c>
      <c r="AH165" s="791"/>
      <c r="AI165" s="791"/>
      <c r="AJ165" s="791"/>
      <c r="AK165" s="791"/>
      <c r="AL165" s="791"/>
      <c r="AM165" s="791"/>
      <c r="AN165" s="791"/>
      <c r="AO165" s="791"/>
      <c r="AP165" s="791"/>
      <c r="AQ165" s="791"/>
      <c r="AR165" s="791"/>
      <c r="AS165" s="791"/>
      <c r="AT165" s="791"/>
      <c r="AU165" s="791"/>
      <c r="AV165" s="791"/>
      <c r="AW165" s="791"/>
      <c r="AX165" s="791"/>
      <c r="AY165" s="791"/>
      <c r="AZ165" s="791"/>
      <c r="BA165" s="791"/>
      <c r="BB165" s="791"/>
      <c r="BC165" s="791"/>
      <c r="BD165" s="791"/>
      <c r="BE165" s="791"/>
      <c r="BF165" s="791"/>
      <c r="BG165" s="791"/>
      <c r="BH165" s="791"/>
    </row>
    <row r="166" spans="1:60" outlineLevel="1" x14ac:dyDescent="0.2">
      <c r="A166" s="792"/>
      <c r="B166" s="793"/>
      <c r="C166" s="794" t="s">
        <v>287</v>
      </c>
      <c r="D166" s="795"/>
      <c r="E166" s="796">
        <v>727.1</v>
      </c>
      <c r="F166" s="825"/>
      <c r="G166" s="789"/>
      <c r="H166" s="789"/>
      <c r="I166" s="789"/>
      <c r="J166" s="789"/>
      <c r="K166" s="789"/>
      <c r="L166" s="789"/>
      <c r="M166" s="789"/>
      <c r="N166" s="790"/>
      <c r="O166" s="790"/>
      <c r="P166" s="790"/>
      <c r="Q166" s="790"/>
      <c r="R166" s="789"/>
      <c r="S166" s="789"/>
      <c r="T166" s="789"/>
      <c r="U166" s="789"/>
      <c r="V166" s="789"/>
      <c r="W166" s="789"/>
      <c r="X166" s="789"/>
      <c r="Y166" s="791"/>
      <c r="Z166" s="791"/>
      <c r="AA166" s="791"/>
      <c r="AB166" s="791"/>
      <c r="AC166" s="791"/>
      <c r="AD166" s="791"/>
      <c r="AE166" s="791"/>
      <c r="AF166" s="791"/>
      <c r="AG166" s="791" t="s">
        <v>157</v>
      </c>
      <c r="AH166" s="791">
        <v>0</v>
      </c>
      <c r="AI166" s="791"/>
      <c r="AJ166" s="791"/>
      <c r="AK166" s="791"/>
      <c r="AL166" s="791"/>
      <c r="AM166" s="791"/>
      <c r="AN166" s="791"/>
      <c r="AO166" s="791"/>
      <c r="AP166" s="791"/>
      <c r="AQ166" s="791"/>
      <c r="AR166" s="791"/>
      <c r="AS166" s="791"/>
      <c r="AT166" s="791"/>
      <c r="AU166" s="791"/>
      <c r="AV166" s="791"/>
      <c r="AW166" s="791"/>
      <c r="AX166" s="791"/>
      <c r="AY166" s="791"/>
      <c r="AZ166" s="791"/>
      <c r="BA166" s="791"/>
      <c r="BB166" s="791"/>
      <c r="BC166" s="791"/>
      <c r="BD166" s="791"/>
      <c r="BE166" s="791"/>
      <c r="BF166" s="791"/>
      <c r="BG166" s="791"/>
      <c r="BH166" s="791"/>
    </row>
    <row r="167" spans="1:60" outlineLevel="1" x14ac:dyDescent="0.2">
      <c r="A167" s="797">
        <v>38</v>
      </c>
      <c r="B167" s="798" t="s">
        <v>288</v>
      </c>
      <c r="C167" s="799" t="s">
        <v>289</v>
      </c>
      <c r="D167" s="800" t="s">
        <v>152</v>
      </c>
      <c r="E167" s="801">
        <v>13</v>
      </c>
      <c r="F167" s="12"/>
      <c r="G167" s="802">
        <f>ROUND(E167*F167,2)</f>
        <v>0</v>
      </c>
      <c r="H167" s="788">
        <v>15.55</v>
      </c>
      <c r="I167" s="789">
        <f>ROUND(E167*H167,2)</f>
        <v>202.15</v>
      </c>
      <c r="J167" s="788">
        <v>74.45</v>
      </c>
      <c r="K167" s="789">
        <f>ROUND(E167*J167,2)</f>
        <v>967.85</v>
      </c>
      <c r="L167" s="789">
        <v>21</v>
      </c>
      <c r="M167" s="789">
        <f>G167*(1+L167/100)</f>
        <v>0</v>
      </c>
      <c r="N167" s="790">
        <v>1.0000000000000001E-5</v>
      </c>
      <c r="O167" s="790">
        <f>ROUND(E167*N167,2)</f>
        <v>0</v>
      </c>
      <c r="P167" s="790">
        <v>0</v>
      </c>
      <c r="Q167" s="790">
        <f>ROUND(E167*P167,2)</f>
        <v>0</v>
      </c>
      <c r="R167" s="789"/>
      <c r="S167" s="789" t="s">
        <v>153</v>
      </c>
      <c r="T167" s="789" t="s">
        <v>153</v>
      </c>
      <c r="U167" s="789">
        <v>0.17</v>
      </c>
      <c r="V167" s="789">
        <f>ROUND(E167*U167,2)</f>
        <v>2.21</v>
      </c>
      <c r="W167" s="789"/>
      <c r="X167" s="789" t="s">
        <v>154</v>
      </c>
      <c r="Y167" s="791"/>
      <c r="Z167" s="791"/>
      <c r="AA167" s="791"/>
      <c r="AB167" s="791"/>
      <c r="AC167" s="791"/>
      <c r="AD167" s="791"/>
      <c r="AE167" s="791"/>
      <c r="AF167" s="791"/>
      <c r="AG167" s="791" t="s">
        <v>155</v>
      </c>
      <c r="AH167" s="791"/>
      <c r="AI167" s="791"/>
      <c r="AJ167" s="791"/>
      <c r="AK167" s="791"/>
      <c r="AL167" s="791"/>
      <c r="AM167" s="791"/>
      <c r="AN167" s="791"/>
      <c r="AO167" s="791"/>
      <c r="AP167" s="791"/>
      <c r="AQ167" s="791"/>
      <c r="AR167" s="791"/>
      <c r="AS167" s="791"/>
      <c r="AT167" s="791"/>
      <c r="AU167" s="791"/>
      <c r="AV167" s="791"/>
      <c r="AW167" s="791"/>
      <c r="AX167" s="791"/>
      <c r="AY167" s="791"/>
      <c r="AZ167" s="791"/>
      <c r="BA167" s="791"/>
      <c r="BB167" s="791"/>
      <c r="BC167" s="791"/>
      <c r="BD167" s="791"/>
      <c r="BE167" s="791"/>
      <c r="BF167" s="791"/>
      <c r="BG167" s="791"/>
      <c r="BH167" s="791"/>
    </row>
    <row r="168" spans="1:60" outlineLevel="1" x14ac:dyDescent="0.2">
      <c r="A168" s="797">
        <v>39</v>
      </c>
      <c r="B168" s="798" t="s">
        <v>290</v>
      </c>
      <c r="C168" s="799" t="s">
        <v>291</v>
      </c>
      <c r="D168" s="800" t="s">
        <v>152</v>
      </c>
      <c r="E168" s="801">
        <v>13</v>
      </c>
      <c r="F168" s="12"/>
      <c r="G168" s="802">
        <f>ROUND(E168*F168,2)</f>
        <v>0</v>
      </c>
      <c r="H168" s="788">
        <v>1089</v>
      </c>
      <c r="I168" s="789">
        <f>ROUND(E168*H168,2)</f>
        <v>14157</v>
      </c>
      <c r="J168" s="788">
        <v>0</v>
      </c>
      <c r="K168" s="789">
        <f>ROUND(E168*J168,2)</f>
        <v>0</v>
      </c>
      <c r="L168" s="789">
        <v>21</v>
      </c>
      <c r="M168" s="789">
        <f>G168*(1+L168/100)</f>
        <v>0</v>
      </c>
      <c r="N168" s="790">
        <v>1.55E-2</v>
      </c>
      <c r="O168" s="790">
        <f>ROUND(E168*N168,2)</f>
        <v>0.2</v>
      </c>
      <c r="P168" s="790">
        <v>0</v>
      </c>
      <c r="Q168" s="790">
        <f>ROUND(E168*P168,2)</f>
        <v>0</v>
      </c>
      <c r="R168" s="789" t="s">
        <v>264</v>
      </c>
      <c r="S168" s="789" t="s">
        <v>153</v>
      </c>
      <c r="T168" s="789" t="s">
        <v>153</v>
      </c>
      <c r="U168" s="789">
        <v>0</v>
      </c>
      <c r="V168" s="789">
        <f>ROUND(E168*U168,2)</f>
        <v>0</v>
      </c>
      <c r="W168" s="789"/>
      <c r="X168" s="789" t="s">
        <v>265</v>
      </c>
      <c r="Y168" s="791"/>
      <c r="Z168" s="791"/>
      <c r="AA168" s="791"/>
      <c r="AB168" s="791"/>
      <c r="AC168" s="791"/>
      <c r="AD168" s="791"/>
      <c r="AE168" s="791"/>
      <c r="AF168" s="791"/>
      <c r="AG168" s="791" t="s">
        <v>266</v>
      </c>
      <c r="AH168" s="791"/>
      <c r="AI168" s="791"/>
      <c r="AJ168" s="791"/>
      <c r="AK168" s="791"/>
      <c r="AL168" s="791"/>
      <c r="AM168" s="791"/>
      <c r="AN168" s="791"/>
      <c r="AO168" s="791"/>
      <c r="AP168" s="791"/>
      <c r="AQ168" s="791"/>
      <c r="AR168" s="791"/>
      <c r="AS168" s="791"/>
      <c r="AT168" s="791"/>
      <c r="AU168" s="791"/>
      <c r="AV168" s="791"/>
      <c r="AW168" s="791"/>
      <c r="AX168" s="791"/>
      <c r="AY168" s="791"/>
      <c r="AZ168" s="791"/>
      <c r="BA168" s="791"/>
      <c r="BB168" s="791"/>
      <c r="BC168" s="791"/>
      <c r="BD168" s="791"/>
      <c r="BE168" s="791"/>
      <c r="BF168" s="791"/>
      <c r="BG168" s="791"/>
      <c r="BH168" s="791"/>
    </row>
    <row r="169" spans="1:60" x14ac:dyDescent="0.2">
      <c r="A169" s="773" t="s">
        <v>148</v>
      </c>
      <c r="B169" s="774" t="s">
        <v>80</v>
      </c>
      <c r="C169" s="775" t="s">
        <v>81</v>
      </c>
      <c r="D169" s="776"/>
      <c r="E169" s="777"/>
      <c r="F169" s="826"/>
      <c r="G169" s="779">
        <f>SUMIF(AG170:AG222,"&lt;&gt;NOR",G170:G222)</f>
        <v>0</v>
      </c>
      <c r="H169" s="780"/>
      <c r="I169" s="780">
        <f>SUM(I170:I222)</f>
        <v>2199.9</v>
      </c>
      <c r="J169" s="780"/>
      <c r="K169" s="780">
        <f>SUM(K170:K222)</f>
        <v>34506.829999999987</v>
      </c>
      <c r="L169" s="780"/>
      <c r="M169" s="780">
        <f>SUM(M170:M222)</f>
        <v>0</v>
      </c>
      <c r="N169" s="781"/>
      <c r="O169" s="781">
        <f>SUM(O170:O222)</f>
        <v>0.05</v>
      </c>
      <c r="P169" s="781"/>
      <c r="Q169" s="781">
        <f>SUM(Q170:Q222)</f>
        <v>10.9</v>
      </c>
      <c r="R169" s="780"/>
      <c r="S169" s="780"/>
      <c r="T169" s="780"/>
      <c r="U169" s="780"/>
      <c r="V169" s="780">
        <f>SUM(V170:V222)</f>
        <v>79.649999999999991</v>
      </c>
      <c r="W169" s="780"/>
      <c r="X169" s="780"/>
      <c r="AG169" s="750" t="s">
        <v>149</v>
      </c>
    </row>
    <row r="170" spans="1:60" outlineLevel="1" x14ac:dyDescent="0.2">
      <c r="A170" s="782">
        <v>40</v>
      </c>
      <c r="B170" s="783" t="s">
        <v>292</v>
      </c>
      <c r="C170" s="784" t="s">
        <v>293</v>
      </c>
      <c r="D170" s="785" t="s">
        <v>169</v>
      </c>
      <c r="E170" s="786">
        <v>18.899999999999999</v>
      </c>
      <c r="F170" s="11"/>
      <c r="G170" s="787">
        <f>ROUND(E170*F170,2)</f>
        <v>0</v>
      </c>
      <c r="H170" s="788">
        <v>19.45</v>
      </c>
      <c r="I170" s="789">
        <f>ROUND(E170*H170,2)</f>
        <v>367.61</v>
      </c>
      <c r="J170" s="788">
        <v>137.05000000000001</v>
      </c>
      <c r="K170" s="789">
        <f>ROUND(E170*J170,2)</f>
        <v>2590.25</v>
      </c>
      <c r="L170" s="789">
        <v>21</v>
      </c>
      <c r="M170" s="789">
        <f>G170*(1+L170/100)</f>
        <v>0</v>
      </c>
      <c r="N170" s="790">
        <v>6.7000000000000002E-4</v>
      </c>
      <c r="O170" s="790">
        <f>ROUND(E170*N170,2)</f>
        <v>0.01</v>
      </c>
      <c r="P170" s="790">
        <v>0.20399999999999999</v>
      </c>
      <c r="Q170" s="790">
        <f>ROUND(E170*P170,2)</f>
        <v>3.86</v>
      </c>
      <c r="R170" s="789"/>
      <c r="S170" s="789" t="s">
        <v>153</v>
      </c>
      <c r="T170" s="789" t="s">
        <v>153</v>
      </c>
      <c r="U170" s="789">
        <v>0.254</v>
      </c>
      <c r="V170" s="789">
        <f>ROUND(E170*U170,2)</f>
        <v>4.8</v>
      </c>
      <c r="W170" s="789"/>
      <c r="X170" s="789" t="s">
        <v>154</v>
      </c>
      <c r="Y170" s="791"/>
      <c r="Z170" s="791"/>
      <c r="AA170" s="791"/>
      <c r="AB170" s="791"/>
      <c r="AC170" s="791"/>
      <c r="AD170" s="791"/>
      <c r="AE170" s="791"/>
      <c r="AF170" s="791"/>
      <c r="AG170" s="791" t="s">
        <v>155</v>
      </c>
      <c r="AH170" s="791"/>
      <c r="AI170" s="791"/>
      <c r="AJ170" s="791"/>
      <c r="AK170" s="791"/>
      <c r="AL170" s="791"/>
      <c r="AM170" s="791"/>
      <c r="AN170" s="791"/>
      <c r="AO170" s="791"/>
      <c r="AP170" s="791"/>
      <c r="AQ170" s="791"/>
      <c r="AR170" s="791"/>
      <c r="AS170" s="791"/>
      <c r="AT170" s="791"/>
      <c r="AU170" s="791"/>
      <c r="AV170" s="791"/>
      <c r="AW170" s="791"/>
      <c r="AX170" s="791"/>
      <c r="AY170" s="791"/>
      <c r="AZ170" s="791"/>
      <c r="BA170" s="791"/>
      <c r="BB170" s="791"/>
      <c r="BC170" s="791"/>
      <c r="BD170" s="791"/>
      <c r="BE170" s="791"/>
      <c r="BF170" s="791"/>
      <c r="BG170" s="791"/>
      <c r="BH170" s="791"/>
    </row>
    <row r="171" spans="1:60" outlineLevel="1" x14ac:dyDescent="0.2">
      <c r="A171" s="792"/>
      <c r="B171" s="793"/>
      <c r="C171" s="794" t="s">
        <v>294</v>
      </c>
      <c r="D171" s="795"/>
      <c r="E171" s="796"/>
      <c r="F171" s="825"/>
      <c r="G171" s="789"/>
      <c r="H171" s="789"/>
      <c r="I171" s="789"/>
      <c r="J171" s="789"/>
      <c r="K171" s="789"/>
      <c r="L171" s="789"/>
      <c r="M171" s="789"/>
      <c r="N171" s="790"/>
      <c r="O171" s="790"/>
      <c r="P171" s="790"/>
      <c r="Q171" s="790"/>
      <c r="R171" s="789"/>
      <c r="S171" s="789"/>
      <c r="T171" s="789"/>
      <c r="U171" s="789"/>
      <c r="V171" s="789"/>
      <c r="W171" s="789"/>
      <c r="X171" s="789"/>
      <c r="Y171" s="791"/>
      <c r="Z171" s="791"/>
      <c r="AA171" s="791"/>
      <c r="AB171" s="791"/>
      <c r="AC171" s="791"/>
      <c r="AD171" s="791"/>
      <c r="AE171" s="791"/>
      <c r="AF171" s="791"/>
      <c r="AG171" s="791" t="s">
        <v>157</v>
      </c>
      <c r="AH171" s="791">
        <v>0</v>
      </c>
      <c r="AI171" s="791"/>
      <c r="AJ171" s="791"/>
      <c r="AK171" s="791"/>
      <c r="AL171" s="791"/>
      <c r="AM171" s="791"/>
      <c r="AN171" s="791"/>
      <c r="AO171" s="791"/>
      <c r="AP171" s="791"/>
      <c r="AQ171" s="791"/>
      <c r="AR171" s="791"/>
      <c r="AS171" s="791"/>
      <c r="AT171" s="791"/>
      <c r="AU171" s="791"/>
      <c r="AV171" s="791"/>
      <c r="AW171" s="791"/>
      <c r="AX171" s="791"/>
      <c r="AY171" s="791"/>
      <c r="AZ171" s="791"/>
      <c r="BA171" s="791"/>
      <c r="BB171" s="791"/>
      <c r="BC171" s="791"/>
      <c r="BD171" s="791"/>
      <c r="BE171" s="791"/>
      <c r="BF171" s="791"/>
      <c r="BG171" s="791"/>
      <c r="BH171" s="791"/>
    </row>
    <row r="172" spans="1:60" outlineLevel="1" x14ac:dyDescent="0.2">
      <c r="A172" s="792"/>
      <c r="B172" s="793"/>
      <c r="C172" s="794" t="s">
        <v>295</v>
      </c>
      <c r="D172" s="795"/>
      <c r="E172" s="796">
        <v>18.899999999999999</v>
      </c>
      <c r="F172" s="825"/>
      <c r="G172" s="789"/>
      <c r="H172" s="789"/>
      <c r="I172" s="789"/>
      <c r="J172" s="789"/>
      <c r="K172" s="789"/>
      <c r="L172" s="789"/>
      <c r="M172" s="789"/>
      <c r="N172" s="790"/>
      <c r="O172" s="790"/>
      <c r="P172" s="790"/>
      <c r="Q172" s="790"/>
      <c r="R172" s="789"/>
      <c r="S172" s="789"/>
      <c r="T172" s="789"/>
      <c r="U172" s="789"/>
      <c r="V172" s="789"/>
      <c r="W172" s="789"/>
      <c r="X172" s="789"/>
      <c r="Y172" s="791"/>
      <c r="Z172" s="791"/>
      <c r="AA172" s="791"/>
      <c r="AB172" s="791"/>
      <c r="AC172" s="791"/>
      <c r="AD172" s="791"/>
      <c r="AE172" s="791"/>
      <c r="AF172" s="791"/>
      <c r="AG172" s="791" t="s">
        <v>157</v>
      </c>
      <c r="AH172" s="791">
        <v>0</v>
      </c>
      <c r="AI172" s="791"/>
      <c r="AJ172" s="791"/>
      <c r="AK172" s="791"/>
      <c r="AL172" s="791"/>
      <c r="AM172" s="791"/>
      <c r="AN172" s="791"/>
      <c r="AO172" s="791"/>
      <c r="AP172" s="791"/>
      <c r="AQ172" s="791"/>
      <c r="AR172" s="791"/>
      <c r="AS172" s="791"/>
      <c r="AT172" s="791"/>
      <c r="AU172" s="791"/>
      <c r="AV172" s="791"/>
      <c r="AW172" s="791"/>
      <c r="AX172" s="791"/>
      <c r="AY172" s="791"/>
      <c r="AZ172" s="791"/>
      <c r="BA172" s="791"/>
      <c r="BB172" s="791"/>
      <c r="BC172" s="791"/>
      <c r="BD172" s="791"/>
      <c r="BE172" s="791"/>
      <c r="BF172" s="791"/>
      <c r="BG172" s="791"/>
      <c r="BH172" s="791"/>
    </row>
    <row r="173" spans="1:60" ht="22.5" outlineLevel="1" x14ac:dyDescent="0.2">
      <c r="A173" s="782">
        <v>41</v>
      </c>
      <c r="B173" s="783" t="s">
        <v>296</v>
      </c>
      <c r="C173" s="784" t="s">
        <v>297</v>
      </c>
      <c r="D173" s="785" t="s">
        <v>169</v>
      </c>
      <c r="E173" s="786">
        <v>27.77</v>
      </c>
      <c r="F173" s="11"/>
      <c r="G173" s="787">
        <f>ROUND(E173*F173,2)</f>
        <v>0</v>
      </c>
      <c r="H173" s="788">
        <v>9.66</v>
      </c>
      <c r="I173" s="789">
        <f>ROUND(E173*H173,2)</f>
        <v>268.26</v>
      </c>
      <c r="J173" s="788">
        <v>240.84</v>
      </c>
      <c r="K173" s="789">
        <f>ROUND(E173*J173,2)</f>
        <v>6688.13</v>
      </c>
      <c r="L173" s="789">
        <v>21</v>
      </c>
      <c r="M173" s="789">
        <f>G173*(1+L173/100)</f>
        <v>0</v>
      </c>
      <c r="N173" s="790">
        <v>3.3E-4</v>
      </c>
      <c r="O173" s="790">
        <f>ROUND(E173*N173,2)</f>
        <v>0.01</v>
      </c>
      <c r="P173" s="790">
        <v>5.0990000000000001E-2</v>
      </c>
      <c r="Q173" s="790">
        <f>ROUND(E173*P173,2)</f>
        <v>1.42</v>
      </c>
      <c r="R173" s="789"/>
      <c r="S173" s="789" t="s">
        <v>153</v>
      </c>
      <c r="T173" s="789" t="s">
        <v>153</v>
      </c>
      <c r="U173" s="789">
        <v>0.55300000000000005</v>
      </c>
      <c r="V173" s="789">
        <f>ROUND(E173*U173,2)</f>
        <v>15.36</v>
      </c>
      <c r="W173" s="789"/>
      <c r="X173" s="789" t="s">
        <v>154</v>
      </c>
      <c r="Y173" s="791"/>
      <c r="Z173" s="791"/>
      <c r="AA173" s="791"/>
      <c r="AB173" s="791"/>
      <c r="AC173" s="791"/>
      <c r="AD173" s="791"/>
      <c r="AE173" s="791"/>
      <c r="AF173" s="791"/>
      <c r="AG173" s="791" t="s">
        <v>155</v>
      </c>
      <c r="AH173" s="791"/>
      <c r="AI173" s="791"/>
      <c r="AJ173" s="791"/>
      <c r="AK173" s="791"/>
      <c r="AL173" s="791"/>
      <c r="AM173" s="791"/>
      <c r="AN173" s="791"/>
      <c r="AO173" s="791"/>
      <c r="AP173" s="791"/>
      <c r="AQ173" s="791"/>
      <c r="AR173" s="791"/>
      <c r="AS173" s="791"/>
      <c r="AT173" s="791"/>
      <c r="AU173" s="791"/>
      <c r="AV173" s="791"/>
      <c r="AW173" s="791"/>
      <c r="AX173" s="791"/>
      <c r="AY173" s="791"/>
      <c r="AZ173" s="791"/>
      <c r="BA173" s="791"/>
      <c r="BB173" s="791"/>
      <c r="BC173" s="791"/>
      <c r="BD173" s="791"/>
      <c r="BE173" s="791"/>
      <c r="BF173" s="791"/>
      <c r="BG173" s="791"/>
      <c r="BH173" s="791"/>
    </row>
    <row r="174" spans="1:60" outlineLevel="1" x14ac:dyDescent="0.2">
      <c r="A174" s="792"/>
      <c r="B174" s="793"/>
      <c r="C174" s="794" t="s">
        <v>162</v>
      </c>
      <c r="D174" s="795"/>
      <c r="E174" s="796"/>
      <c r="F174" s="825"/>
      <c r="G174" s="789"/>
      <c r="H174" s="789"/>
      <c r="I174" s="789"/>
      <c r="J174" s="789"/>
      <c r="K174" s="789"/>
      <c r="L174" s="789"/>
      <c r="M174" s="789"/>
      <c r="N174" s="790"/>
      <c r="O174" s="790"/>
      <c r="P174" s="790"/>
      <c r="Q174" s="790"/>
      <c r="R174" s="789"/>
      <c r="S174" s="789"/>
      <c r="T174" s="789"/>
      <c r="U174" s="789"/>
      <c r="V174" s="789"/>
      <c r="W174" s="789"/>
      <c r="X174" s="789"/>
      <c r="Y174" s="791"/>
      <c r="Z174" s="791"/>
      <c r="AA174" s="791"/>
      <c r="AB174" s="791"/>
      <c r="AC174" s="791"/>
      <c r="AD174" s="791"/>
      <c r="AE174" s="791"/>
      <c r="AF174" s="791"/>
      <c r="AG174" s="791" t="s">
        <v>157</v>
      </c>
      <c r="AH174" s="791">
        <v>0</v>
      </c>
      <c r="AI174" s="791"/>
      <c r="AJ174" s="791"/>
      <c r="AK174" s="791"/>
      <c r="AL174" s="791"/>
      <c r="AM174" s="791"/>
      <c r="AN174" s="791"/>
      <c r="AO174" s="791"/>
      <c r="AP174" s="791"/>
      <c r="AQ174" s="791"/>
      <c r="AR174" s="791"/>
      <c r="AS174" s="791"/>
      <c r="AT174" s="791"/>
      <c r="AU174" s="791"/>
      <c r="AV174" s="791"/>
      <c r="AW174" s="791"/>
      <c r="AX174" s="791"/>
      <c r="AY174" s="791"/>
      <c r="AZ174" s="791"/>
      <c r="BA174" s="791"/>
      <c r="BB174" s="791"/>
      <c r="BC174" s="791"/>
      <c r="BD174" s="791"/>
      <c r="BE174" s="791"/>
      <c r="BF174" s="791"/>
      <c r="BG174" s="791"/>
      <c r="BH174" s="791"/>
    </row>
    <row r="175" spans="1:60" outlineLevel="1" x14ac:dyDescent="0.2">
      <c r="A175" s="792"/>
      <c r="B175" s="793"/>
      <c r="C175" s="794" t="s">
        <v>298</v>
      </c>
      <c r="D175" s="795"/>
      <c r="E175" s="796">
        <v>9.4499999999999993</v>
      </c>
      <c r="F175" s="825"/>
      <c r="G175" s="789"/>
      <c r="H175" s="789"/>
      <c r="I175" s="789"/>
      <c r="J175" s="789"/>
      <c r="K175" s="789"/>
      <c r="L175" s="789"/>
      <c r="M175" s="789"/>
      <c r="N175" s="790"/>
      <c r="O175" s="790"/>
      <c r="P175" s="790"/>
      <c r="Q175" s="790"/>
      <c r="R175" s="789"/>
      <c r="S175" s="789"/>
      <c r="T175" s="789"/>
      <c r="U175" s="789"/>
      <c r="V175" s="789"/>
      <c r="W175" s="789"/>
      <c r="X175" s="789"/>
      <c r="Y175" s="791"/>
      <c r="Z175" s="791"/>
      <c r="AA175" s="791"/>
      <c r="AB175" s="791"/>
      <c r="AC175" s="791"/>
      <c r="AD175" s="791"/>
      <c r="AE175" s="791"/>
      <c r="AF175" s="791"/>
      <c r="AG175" s="791" t="s">
        <v>157</v>
      </c>
      <c r="AH175" s="791">
        <v>0</v>
      </c>
      <c r="AI175" s="791"/>
      <c r="AJ175" s="791"/>
      <c r="AK175" s="791"/>
      <c r="AL175" s="791"/>
      <c r="AM175" s="791"/>
      <c r="AN175" s="791"/>
      <c r="AO175" s="791"/>
      <c r="AP175" s="791"/>
      <c r="AQ175" s="791"/>
      <c r="AR175" s="791"/>
      <c r="AS175" s="791"/>
      <c r="AT175" s="791"/>
      <c r="AU175" s="791"/>
      <c r="AV175" s="791"/>
      <c r="AW175" s="791"/>
      <c r="AX175" s="791"/>
      <c r="AY175" s="791"/>
      <c r="AZ175" s="791"/>
      <c r="BA175" s="791"/>
      <c r="BB175" s="791"/>
      <c r="BC175" s="791"/>
      <c r="BD175" s="791"/>
      <c r="BE175" s="791"/>
      <c r="BF175" s="791"/>
      <c r="BG175" s="791"/>
      <c r="BH175" s="791"/>
    </row>
    <row r="176" spans="1:60" outlineLevel="1" x14ac:dyDescent="0.2">
      <c r="A176" s="792"/>
      <c r="B176" s="793"/>
      <c r="C176" s="794" t="s">
        <v>299</v>
      </c>
      <c r="D176" s="795"/>
      <c r="E176" s="796">
        <v>15.87</v>
      </c>
      <c r="F176" s="825"/>
      <c r="G176" s="789"/>
      <c r="H176" s="789"/>
      <c r="I176" s="789"/>
      <c r="J176" s="789"/>
      <c r="K176" s="789"/>
      <c r="L176" s="789"/>
      <c r="M176" s="789"/>
      <c r="N176" s="790"/>
      <c r="O176" s="790"/>
      <c r="P176" s="790"/>
      <c r="Q176" s="790"/>
      <c r="R176" s="789"/>
      <c r="S176" s="789"/>
      <c r="T176" s="789"/>
      <c r="U176" s="789"/>
      <c r="V176" s="789"/>
      <c r="W176" s="789"/>
      <c r="X176" s="789"/>
      <c r="Y176" s="791"/>
      <c r="Z176" s="791"/>
      <c r="AA176" s="791"/>
      <c r="AB176" s="791"/>
      <c r="AC176" s="791"/>
      <c r="AD176" s="791"/>
      <c r="AE176" s="791"/>
      <c r="AF176" s="791"/>
      <c r="AG176" s="791" t="s">
        <v>157</v>
      </c>
      <c r="AH176" s="791">
        <v>0</v>
      </c>
      <c r="AI176" s="791"/>
      <c r="AJ176" s="791"/>
      <c r="AK176" s="791"/>
      <c r="AL176" s="791"/>
      <c r="AM176" s="791"/>
      <c r="AN176" s="791"/>
      <c r="AO176" s="791"/>
      <c r="AP176" s="791"/>
      <c r="AQ176" s="791"/>
      <c r="AR176" s="791"/>
      <c r="AS176" s="791"/>
      <c r="AT176" s="791"/>
      <c r="AU176" s="791"/>
      <c r="AV176" s="791"/>
      <c r="AW176" s="791"/>
      <c r="AX176" s="791"/>
      <c r="AY176" s="791"/>
      <c r="AZ176" s="791"/>
      <c r="BA176" s="791"/>
      <c r="BB176" s="791"/>
      <c r="BC176" s="791"/>
      <c r="BD176" s="791"/>
      <c r="BE176" s="791"/>
      <c r="BF176" s="791"/>
      <c r="BG176" s="791"/>
      <c r="BH176" s="791"/>
    </row>
    <row r="177" spans="1:60" outlineLevel="1" x14ac:dyDescent="0.2">
      <c r="A177" s="792"/>
      <c r="B177" s="793"/>
      <c r="C177" s="794" t="s">
        <v>165</v>
      </c>
      <c r="D177" s="795"/>
      <c r="E177" s="796"/>
      <c r="F177" s="825"/>
      <c r="G177" s="789"/>
      <c r="H177" s="789"/>
      <c r="I177" s="789"/>
      <c r="J177" s="789"/>
      <c r="K177" s="789"/>
      <c r="L177" s="789"/>
      <c r="M177" s="789"/>
      <c r="N177" s="790"/>
      <c r="O177" s="790"/>
      <c r="P177" s="790"/>
      <c r="Q177" s="790"/>
      <c r="R177" s="789"/>
      <c r="S177" s="789"/>
      <c r="T177" s="789"/>
      <c r="U177" s="789"/>
      <c r="V177" s="789"/>
      <c r="W177" s="789"/>
      <c r="X177" s="789"/>
      <c r="Y177" s="791"/>
      <c r="Z177" s="791"/>
      <c r="AA177" s="791"/>
      <c r="AB177" s="791"/>
      <c r="AC177" s="791"/>
      <c r="AD177" s="791"/>
      <c r="AE177" s="791"/>
      <c r="AF177" s="791"/>
      <c r="AG177" s="791" t="s">
        <v>157</v>
      </c>
      <c r="AH177" s="791">
        <v>0</v>
      </c>
      <c r="AI177" s="791"/>
      <c r="AJ177" s="791"/>
      <c r="AK177" s="791"/>
      <c r="AL177" s="791"/>
      <c r="AM177" s="791"/>
      <c r="AN177" s="791"/>
      <c r="AO177" s="791"/>
      <c r="AP177" s="791"/>
      <c r="AQ177" s="791"/>
      <c r="AR177" s="791"/>
      <c r="AS177" s="791"/>
      <c r="AT177" s="791"/>
      <c r="AU177" s="791"/>
      <c r="AV177" s="791"/>
      <c r="AW177" s="791"/>
      <c r="AX177" s="791"/>
      <c r="AY177" s="791"/>
      <c r="AZ177" s="791"/>
      <c r="BA177" s="791"/>
      <c r="BB177" s="791"/>
      <c r="BC177" s="791"/>
      <c r="BD177" s="791"/>
      <c r="BE177" s="791"/>
      <c r="BF177" s="791"/>
      <c r="BG177" s="791"/>
      <c r="BH177" s="791"/>
    </row>
    <row r="178" spans="1:60" outlineLevel="1" x14ac:dyDescent="0.2">
      <c r="A178" s="792"/>
      <c r="B178" s="793"/>
      <c r="C178" s="794" t="s">
        <v>300</v>
      </c>
      <c r="D178" s="795"/>
      <c r="E178" s="796">
        <v>1.95</v>
      </c>
      <c r="F178" s="825"/>
      <c r="G178" s="789"/>
      <c r="H178" s="789"/>
      <c r="I178" s="789"/>
      <c r="J178" s="789"/>
      <c r="K178" s="789"/>
      <c r="L178" s="789"/>
      <c r="M178" s="789"/>
      <c r="N178" s="790"/>
      <c r="O178" s="790"/>
      <c r="P178" s="790"/>
      <c r="Q178" s="790"/>
      <c r="R178" s="789"/>
      <c r="S178" s="789"/>
      <c r="T178" s="789"/>
      <c r="U178" s="789"/>
      <c r="V178" s="789"/>
      <c r="W178" s="789"/>
      <c r="X178" s="789"/>
      <c r="Y178" s="791"/>
      <c r="Z178" s="791"/>
      <c r="AA178" s="791"/>
      <c r="AB178" s="791"/>
      <c r="AC178" s="791"/>
      <c r="AD178" s="791"/>
      <c r="AE178" s="791"/>
      <c r="AF178" s="791"/>
      <c r="AG178" s="791" t="s">
        <v>157</v>
      </c>
      <c r="AH178" s="791">
        <v>0</v>
      </c>
      <c r="AI178" s="791"/>
      <c r="AJ178" s="791"/>
      <c r="AK178" s="791"/>
      <c r="AL178" s="791"/>
      <c r="AM178" s="791"/>
      <c r="AN178" s="791"/>
      <c r="AO178" s="791"/>
      <c r="AP178" s="791"/>
      <c r="AQ178" s="791"/>
      <c r="AR178" s="791"/>
      <c r="AS178" s="791"/>
      <c r="AT178" s="791"/>
      <c r="AU178" s="791"/>
      <c r="AV178" s="791"/>
      <c r="AW178" s="791"/>
      <c r="AX178" s="791"/>
      <c r="AY178" s="791"/>
      <c r="AZ178" s="791"/>
      <c r="BA178" s="791"/>
      <c r="BB178" s="791"/>
      <c r="BC178" s="791"/>
      <c r="BD178" s="791"/>
      <c r="BE178" s="791"/>
      <c r="BF178" s="791"/>
      <c r="BG178" s="791"/>
      <c r="BH178" s="791"/>
    </row>
    <row r="179" spans="1:60" outlineLevel="1" x14ac:dyDescent="0.2">
      <c r="A179" s="792"/>
      <c r="B179" s="793"/>
      <c r="C179" s="794" t="s">
        <v>186</v>
      </c>
      <c r="D179" s="795"/>
      <c r="E179" s="796"/>
      <c r="F179" s="825"/>
      <c r="G179" s="789"/>
      <c r="H179" s="789"/>
      <c r="I179" s="789"/>
      <c r="J179" s="789"/>
      <c r="K179" s="789"/>
      <c r="L179" s="789"/>
      <c r="M179" s="789"/>
      <c r="N179" s="790"/>
      <c r="O179" s="790"/>
      <c r="P179" s="790"/>
      <c r="Q179" s="790"/>
      <c r="R179" s="789"/>
      <c r="S179" s="789"/>
      <c r="T179" s="789"/>
      <c r="U179" s="789"/>
      <c r="V179" s="789"/>
      <c r="W179" s="789"/>
      <c r="X179" s="789"/>
      <c r="Y179" s="791"/>
      <c r="Z179" s="791"/>
      <c r="AA179" s="791"/>
      <c r="AB179" s="791"/>
      <c r="AC179" s="791"/>
      <c r="AD179" s="791"/>
      <c r="AE179" s="791"/>
      <c r="AF179" s="791"/>
      <c r="AG179" s="791" t="s">
        <v>157</v>
      </c>
      <c r="AH179" s="791">
        <v>0</v>
      </c>
      <c r="AI179" s="791"/>
      <c r="AJ179" s="791"/>
      <c r="AK179" s="791"/>
      <c r="AL179" s="791"/>
      <c r="AM179" s="791"/>
      <c r="AN179" s="791"/>
      <c r="AO179" s="791"/>
      <c r="AP179" s="791"/>
      <c r="AQ179" s="791"/>
      <c r="AR179" s="791"/>
      <c r="AS179" s="791"/>
      <c r="AT179" s="791"/>
      <c r="AU179" s="791"/>
      <c r="AV179" s="791"/>
      <c r="AW179" s="791"/>
      <c r="AX179" s="791"/>
      <c r="AY179" s="791"/>
      <c r="AZ179" s="791"/>
      <c r="BA179" s="791"/>
      <c r="BB179" s="791"/>
      <c r="BC179" s="791"/>
      <c r="BD179" s="791"/>
      <c r="BE179" s="791"/>
      <c r="BF179" s="791"/>
      <c r="BG179" s="791"/>
      <c r="BH179" s="791"/>
    </row>
    <row r="180" spans="1:60" outlineLevel="1" x14ac:dyDescent="0.2">
      <c r="A180" s="792"/>
      <c r="B180" s="793"/>
      <c r="C180" s="794" t="s">
        <v>301</v>
      </c>
      <c r="D180" s="795"/>
      <c r="E180" s="796">
        <v>0.5</v>
      </c>
      <c r="F180" s="825"/>
      <c r="G180" s="789"/>
      <c r="H180" s="789"/>
      <c r="I180" s="789"/>
      <c r="J180" s="789"/>
      <c r="K180" s="789"/>
      <c r="L180" s="789"/>
      <c r="M180" s="789"/>
      <c r="N180" s="790"/>
      <c r="O180" s="790"/>
      <c r="P180" s="790"/>
      <c r="Q180" s="790"/>
      <c r="R180" s="789"/>
      <c r="S180" s="789"/>
      <c r="T180" s="789"/>
      <c r="U180" s="789"/>
      <c r="V180" s="789"/>
      <c r="W180" s="789"/>
      <c r="X180" s="789"/>
      <c r="Y180" s="791"/>
      <c r="Z180" s="791"/>
      <c r="AA180" s="791"/>
      <c r="AB180" s="791"/>
      <c r="AC180" s="791"/>
      <c r="AD180" s="791"/>
      <c r="AE180" s="791"/>
      <c r="AF180" s="791"/>
      <c r="AG180" s="791" t="s">
        <v>157</v>
      </c>
      <c r="AH180" s="791">
        <v>0</v>
      </c>
      <c r="AI180" s="791"/>
      <c r="AJ180" s="791"/>
      <c r="AK180" s="791"/>
      <c r="AL180" s="791"/>
      <c r="AM180" s="791"/>
      <c r="AN180" s="791"/>
      <c r="AO180" s="791"/>
      <c r="AP180" s="791"/>
      <c r="AQ180" s="791"/>
      <c r="AR180" s="791"/>
      <c r="AS180" s="791"/>
      <c r="AT180" s="791"/>
      <c r="AU180" s="791"/>
      <c r="AV180" s="791"/>
      <c r="AW180" s="791"/>
      <c r="AX180" s="791"/>
      <c r="AY180" s="791"/>
      <c r="AZ180" s="791"/>
      <c r="BA180" s="791"/>
      <c r="BB180" s="791"/>
      <c r="BC180" s="791"/>
      <c r="BD180" s="791"/>
      <c r="BE180" s="791"/>
      <c r="BF180" s="791"/>
      <c r="BG180" s="791"/>
      <c r="BH180" s="791"/>
    </row>
    <row r="181" spans="1:60" ht="22.5" outlineLevel="1" x14ac:dyDescent="0.2">
      <c r="A181" s="782">
        <v>42</v>
      </c>
      <c r="B181" s="783" t="s">
        <v>302</v>
      </c>
      <c r="C181" s="784" t="s">
        <v>303</v>
      </c>
      <c r="D181" s="785" t="s">
        <v>169</v>
      </c>
      <c r="E181" s="786">
        <v>2.7</v>
      </c>
      <c r="F181" s="11"/>
      <c r="G181" s="787">
        <f>ROUND(E181*F181,2)</f>
        <v>0</v>
      </c>
      <c r="H181" s="788">
        <v>9.66</v>
      </c>
      <c r="I181" s="789">
        <f>ROUND(E181*H181,2)</f>
        <v>26.08</v>
      </c>
      <c r="J181" s="788">
        <v>118.34</v>
      </c>
      <c r="K181" s="789">
        <f>ROUND(E181*J181,2)</f>
        <v>319.52</v>
      </c>
      <c r="L181" s="789">
        <v>21</v>
      </c>
      <c r="M181" s="789">
        <f>G181*(1+L181/100)</f>
        <v>0</v>
      </c>
      <c r="N181" s="790">
        <v>3.3E-4</v>
      </c>
      <c r="O181" s="790">
        <f>ROUND(E181*N181,2)</f>
        <v>0</v>
      </c>
      <c r="P181" s="790">
        <v>1.223E-2</v>
      </c>
      <c r="Q181" s="790">
        <f>ROUND(E181*P181,2)</f>
        <v>0.03</v>
      </c>
      <c r="R181" s="789"/>
      <c r="S181" s="789" t="s">
        <v>153</v>
      </c>
      <c r="T181" s="789" t="s">
        <v>153</v>
      </c>
      <c r="U181" s="789">
        <v>0.26800000000000002</v>
      </c>
      <c r="V181" s="789">
        <f>ROUND(E181*U181,2)</f>
        <v>0.72</v>
      </c>
      <c r="W181" s="789"/>
      <c r="X181" s="789" t="s">
        <v>154</v>
      </c>
      <c r="Y181" s="791"/>
      <c r="Z181" s="791"/>
      <c r="AA181" s="791"/>
      <c r="AB181" s="791"/>
      <c r="AC181" s="791"/>
      <c r="AD181" s="791"/>
      <c r="AE181" s="791"/>
      <c r="AF181" s="791"/>
      <c r="AG181" s="791" t="s">
        <v>155</v>
      </c>
      <c r="AH181" s="791"/>
      <c r="AI181" s="791"/>
      <c r="AJ181" s="791"/>
      <c r="AK181" s="791"/>
      <c r="AL181" s="791"/>
      <c r="AM181" s="791"/>
      <c r="AN181" s="791"/>
      <c r="AO181" s="791"/>
      <c r="AP181" s="791"/>
      <c r="AQ181" s="791"/>
      <c r="AR181" s="791"/>
      <c r="AS181" s="791"/>
      <c r="AT181" s="791"/>
      <c r="AU181" s="791"/>
      <c r="AV181" s="791"/>
      <c r="AW181" s="791"/>
      <c r="AX181" s="791"/>
      <c r="AY181" s="791"/>
      <c r="AZ181" s="791"/>
      <c r="BA181" s="791"/>
      <c r="BB181" s="791"/>
      <c r="BC181" s="791"/>
      <c r="BD181" s="791"/>
      <c r="BE181" s="791"/>
      <c r="BF181" s="791"/>
      <c r="BG181" s="791"/>
      <c r="BH181" s="791"/>
    </row>
    <row r="182" spans="1:60" outlineLevel="1" x14ac:dyDescent="0.2">
      <c r="A182" s="792"/>
      <c r="B182" s="793"/>
      <c r="C182" s="794" t="s">
        <v>186</v>
      </c>
      <c r="D182" s="795"/>
      <c r="E182" s="796"/>
      <c r="F182" s="825"/>
      <c r="G182" s="789"/>
      <c r="H182" s="789"/>
      <c r="I182" s="789"/>
      <c r="J182" s="789"/>
      <c r="K182" s="789"/>
      <c r="L182" s="789"/>
      <c r="M182" s="789"/>
      <c r="N182" s="790"/>
      <c r="O182" s="790"/>
      <c r="P182" s="790"/>
      <c r="Q182" s="790"/>
      <c r="R182" s="789"/>
      <c r="S182" s="789"/>
      <c r="T182" s="789"/>
      <c r="U182" s="789"/>
      <c r="V182" s="789"/>
      <c r="W182" s="789"/>
      <c r="X182" s="789"/>
      <c r="Y182" s="791"/>
      <c r="Z182" s="791"/>
      <c r="AA182" s="791"/>
      <c r="AB182" s="791"/>
      <c r="AC182" s="791"/>
      <c r="AD182" s="791"/>
      <c r="AE182" s="791"/>
      <c r="AF182" s="791"/>
      <c r="AG182" s="791" t="s">
        <v>157</v>
      </c>
      <c r="AH182" s="791">
        <v>0</v>
      </c>
      <c r="AI182" s="791"/>
      <c r="AJ182" s="791"/>
      <c r="AK182" s="791"/>
      <c r="AL182" s="791"/>
      <c r="AM182" s="791"/>
      <c r="AN182" s="791"/>
      <c r="AO182" s="791"/>
      <c r="AP182" s="791"/>
      <c r="AQ182" s="791"/>
      <c r="AR182" s="791"/>
      <c r="AS182" s="791"/>
      <c r="AT182" s="791"/>
      <c r="AU182" s="791"/>
      <c r="AV182" s="791"/>
      <c r="AW182" s="791"/>
      <c r="AX182" s="791"/>
      <c r="AY182" s="791"/>
      <c r="AZ182" s="791"/>
      <c r="BA182" s="791"/>
      <c r="BB182" s="791"/>
      <c r="BC182" s="791"/>
      <c r="BD182" s="791"/>
      <c r="BE182" s="791"/>
      <c r="BF182" s="791"/>
      <c r="BG182" s="791"/>
      <c r="BH182" s="791"/>
    </row>
    <row r="183" spans="1:60" outlineLevel="1" x14ac:dyDescent="0.2">
      <c r="A183" s="792"/>
      <c r="B183" s="793"/>
      <c r="C183" s="794" t="s">
        <v>304</v>
      </c>
      <c r="D183" s="795"/>
      <c r="E183" s="796">
        <v>2.7</v>
      </c>
      <c r="F183" s="825"/>
      <c r="G183" s="789"/>
      <c r="H183" s="789"/>
      <c r="I183" s="789"/>
      <c r="J183" s="789"/>
      <c r="K183" s="789"/>
      <c r="L183" s="789"/>
      <c r="M183" s="789"/>
      <c r="N183" s="790"/>
      <c r="O183" s="790"/>
      <c r="P183" s="790"/>
      <c r="Q183" s="790"/>
      <c r="R183" s="789"/>
      <c r="S183" s="789"/>
      <c r="T183" s="789"/>
      <c r="U183" s="789"/>
      <c r="V183" s="789"/>
      <c r="W183" s="789"/>
      <c r="X183" s="789"/>
      <c r="Y183" s="791"/>
      <c r="Z183" s="791"/>
      <c r="AA183" s="791"/>
      <c r="AB183" s="791"/>
      <c r="AC183" s="791"/>
      <c r="AD183" s="791"/>
      <c r="AE183" s="791"/>
      <c r="AF183" s="791"/>
      <c r="AG183" s="791" t="s">
        <v>157</v>
      </c>
      <c r="AH183" s="791">
        <v>0</v>
      </c>
      <c r="AI183" s="791"/>
      <c r="AJ183" s="791"/>
      <c r="AK183" s="791"/>
      <c r="AL183" s="791"/>
      <c r="AM183" s="791"/>
      <c r="AN183" s="791"/>
      <c r="AO183" s="791"/>
      <c r="AP183" s="791"/>
      <c r="AQ183" s="791"/>
      <c r="AR183" s="791"/>
      <c r="AS183" s="791"/>
      <c r="AT183" s="791"/>
      <c r="AU183" s="791"/>
      <c r="AV183" s="791"/>
      <c r="AW183" s="791"/>
      <c r="AX183" s="791"/>
      <c r="AY183" s="791"/>
      <c r="AZ183" s="791"/>
      <c r="BA183" s="791"/>
      <c r="BB183" s="791"/>
      <c r="BC183" s="791"/>
      <c r="BD183" s="791"/>
      <c r="BE183" s="791"/>
      <c r="BF183" s="791"/>
      <c r="BG183" s="791"/>
      <c r="BH183" s="791"/>
    </row>
    <row r="184" spans="1:60" ht="22.5" outlineLevel="1" x14ac:dyDescent="0.2">
      <c r="A184" s="782">
        <v>43</v>
      </c>
      <c r="B184" s="783" t="s">
        <v>305</v>
      </c>
      <c r="C184" s="784" t="s">
        <v>306</v>
      </c>
      <c r="D184" s="785" t="s">
        <v>169</v>
      </c>
      <c r="E184" s="786">
        <v>63</v>
      </c>
      <c r="F184" s="11"/>
      <c r="G184" s="787">
        <f>ROUND(E184*F184,2)</f>
        <v>0</v>
      </c>
      <c r="H184" s="788">
        <v>9.66</v>
      </c>
      <c r="I184" s="789">
        <f>ROUND(E184*H184,2)</f>
        <v>608.58000000000004</v>
      </c>
      <c r="J184" s="788">
        <v>214.84</v>
      </c>
      <c r="K184" s="789">
        <f>ROUND(E184*J184,2)</f>
        <v>13534.92</v>
      </c>
      <c r="L184" s="789">
        <v>21</v>
      </c>
      <c r="M184" s="789">
        <f>G184*(1+L184/100)</f>
        <v>0</v>
      </c>
      <c r="N184" s="790">
        <v>3.3E-4</v>
      </c>
      <c r="O184" s="790">
        <f>ROUND(E184*N184,2)</f>
        <v>0.02</v>
      </c>
      <c r="P184" s="790">
        <v>2.2210000000000001E-2</v>
      </c>
      <c r="Q184" s="790">
        <f>ROUND(E184*P184,2)</f>
        <v>1.4</v>
      </c>
      <c r="R184" s="789"/>
      <c r="S184" s="789" t="s">
        <v>153</v>
      </c>
      <c r="T184" s="789" t="s">
        <v>153</v>
      </c>
      <c r="U184" s="789">
        <v>0.49299999999999999</v>
      </c>
      <c r="V184" s="789">
        <f>ROUND(E184*U184,2)</f>
        <v>31.06</v>
      </c>
      <c r="W184" s="789"/>
      <c r="X184" s="789" t="s">
        <v>154</v>
      </c>
      <c r="Y184" s="791"/>
      <c r="Z184" s="791"/>
      <c r="AA184" s="791"/>
      <c r="AB184" s="791"/>
      <c r="AC184" s="791"/>
      <c r="AD184" s="791"/>
      <c r="AE184" s="791"/>
      <c r="AF184" s="791"/>
      <c r="AG184" s="791" t="s">
        <v>155</v>
      </c>
      <c r="AH184" s="791"/>
      <c r="AI184" s="791"/>
      <c r="AJ184" s="791"/>
      <c r="AK184" s="791"/>
      <c r="AL184" s="791"/>
      <c r="AM184" s="791"/>
      <c r="AN184" s="791"/>
      <c r="AO184" s="791"/>
      <c r="AP184" s="791"/>
      <c r="AQ184" s="791"/>
      <c r="AR184" s="791"/>
      <c r="AS184" s="791"/>
      <c r="AT184" s="791"/>
      <c r="AU184" s="791"/>
      <c r="AV184" s="791"/>
      <c r="AW184" s="791"/>
      <c r="AX184" s="791"/>
      <c r="AY184" s="791"/>
      <c r="AZ184" s="791"/>
      <c r="BA184" s="791"/>
      <c r="BB184" s="791"/>
      <c r="BC184" s="791"/>
      <c r="BD184" s="791"/>
      <c r="BE184" s="791"/>
      <c r="BF184" s="791"/>
      <c r="BG184" s="791"/>
      <c r="BH184" s="791"/>
    </row>
    <row r="185" spans="1:60" outlineLevel="1" x14ac:dyDescent="0.2">
      <c r="A185" s="792"/>
      <c r="B185" s="793"/>
      <c r="C185" s="794" t="s">
        <v>165</v>
      </c>
      <c r="D185" s="795"/>
      <c r="E185" s="796"/>
      <c r="F185" s="825"/>
      <c r="G185" s="789"/>
      <c r="H185" s="789"/>
      <c r="I185" s="789"/>
      <c r="J185" s="789"/>
      <c r="K185" s="789"/>
      <c r="L185" s="789"/>
      <c r="M185" s="789"/>
      <c r="N185" s="790"/>
      <c r="O185" s="790"/>
      <c r="P185" s="790"/>
      <c r="Q185" s="790"/>
      <c r="R185" s="789"/>
      <c r="S185" s="789"/>
      <c r="T185" s="789"/>
      <c r="U185" s="789"/>
      <c r="V185" s="789"/>
      <c r="W185" s="789"/>
      <c r="X185" s="789"/>
      <c r="Y185" s="791"/>
      <c r="Z185" s="791"/>
      <c r="AA185" s="791"/>
      <c r="AB185" s="791"/>
      <c r="AC185" s="791"/>
      <c r="AD185" s="791"/>
      <c r="AE185" s="791"/>
      <c r="AF185" s="791"/>
      <c r="AG185" s="791" t="s">
        <v>157</v>
      </c>
      <c r="AH185" s="791">
        <v>0</v>
      </c>
      <c r="AI185" s="791"/>
      <c r="AJ185" s="791"/>
      <c r="AK185" s="791"/>
      <c r="AL185" s="791"/>
      <c r="AM185" s="791"/>
      <c r="AN185" s="791"/>
      <c r="AO185" s="791"/>
      <c r="AP185" s="791"/>
      <c r="AQ185" s="791"/>
      <c r="AR185" s="791"/>
      <c r="AS185" s="791"/>
      <c r="AT185" s="791"/>
      <c r="AU185" s="791"/>
      <c r="AV185" s="791"/>
      <c r="AW185" s="791"/>
      <c r="AX185" s="791"/>
      <c r="AY185" s="791"/>
      <c r="AZ185" s="791"/>
      <c r="BA185" s="791"/>
      <c r="BB185" s="791"/>
      <c r="BC185" s="791"/>
      <c r="BD185" s="791"/>
      <c r="BE185" s="791"/>
      <c r="BF185" s="791"/>
      <c r="BG185" s="791"/>
      <c r="BH185" s="791"/>
    </row>
    <row r="186" spans="1:60" outlineLevel="1" x14ac:dyDescent="0.2">
      <c r="A186" s="792"/>
      <c r="B186" s="793"/>
      <c r="C186" s="794" t="s">
        <v>307</v>
      </c>
      <c r="D186" s="795"/>
      <c r="E186" s="796">
        <v>63</v>
      </c>
      <c r="F186" s="825"/>
      <c r="G186" s="789"/>
      <c r="H186" s="789"/>
      <c r="I186" s="789"/>
      <c r="J186" s="789"/>
      <c r="K186" s="789"/>
      <c r="L186" s="789"/>
      <c r="M186" s="789"/>
      <c r="N186" s="790"/>
      <c r="O186" s="790"/>
      <c r="P186" s="790"/>
      <c r="Q186" s="790"/>
      <c r="R186" s="789"/>
      <c r="S186" s="789"/>
      <c r="T186" s="789"/>
      <c r="U186" s="789"/>
      <c r="V186" s="789"/>
      <c r="W186" s="789"/>
      <c r="X186" s="789"/>
      <c r="Y186" s="791"/>
      <c r="Z186" s="791"/>
      <c r="AA186" s="791"/>
      <c r="AB186" s="791"/>
      <c r="AC186" s="791"/>
      <c r="AD186" s="791"/>
      <c r="AE186" s="791"/>
      <c r="AF186" s="791"/>
      <c r="AG186" s="791" t="s">
        <v>157</v>
      </c>
      <c r="AH186" s="791">
        <v>0</v>
      </c>
      <c r="AI186" s="791"/>
      <c r="AJ186" s="791"/>
      <c r="AK186" s="791"/>
      <c r="AL186" s="791"/>
      <c r="AM186" s="791"/>
      <c r="AN186" s="791"/>
      <c r="AO186" s="791"/>
      <c r="AP186" s="791"/>
      <c r="AQ186" s="791"/>
      <c r="AR186" s="791"/>
      <c r="AS186" s="791"/>
      <c r="AT186" s="791"/>
      <c r="AU186" s="791"/>
      <c r="AV186" s="791"/>
      <c r="AW186" s="791"/>
      <c r="AX186" s="791"/>
      <c r="AY186" s="791"/>
      <c r="AZ186" s="791"/>
      <c r="BA186" s="791"/>
      <c r="BB186" s="791"/>
      <c r="BC186" s="791"/>
      <c r="BD186" s="791"/>
      <c r="BE186" s="791"/>
      <c r="BF186" s="791"/>
      <c r="BG186" s="791"/>
      <c r="BH186" s="791"/>
    </row>
    <row r="187" spans="1:60" ht="22.5" outlineLevel="1" x14ac:dyDescent="0.2">
      <c r="A187" s="782">
        <v>44</v>
      </c>
      <c r="B187" s="783" t="s">
        <v>308</v>
      </c>
      <c r="C187" s="784" t="s">
        <v>309</v>
      </c>
      <c r="D187" s="785" t="s">
        <v>152</v>
      </c>
      <c r="E187" s="786">
        <v>1</v>
      </c>
      <c r="F187" s="11"/>
      <c r="G187" s="787">
        <f>ROUND(E187*F187,2)</f>
        <v>0</v>
      </c>
      <c r="H187" s="788">
        <v>0</v>
      </c>
      <c r="I187" s="789">
        <f>ROUND(E187*H187,2)</f>
        <v>0</v>
      </c>
      <c r="J187" s="788">
        <v>19.600000000000001</v>
      </c>
      <c r="K187" s="789">
        <f>ROUND(E187*J187,2)</f>
        <v>19.600000000000001</v>
      </c>
      <c r="L187" s="789">
        <v>21</v>
      </c>
      <c r="M187" s="789">
        <f>G187*(1+L187/100)</f>
        <v>0</v>
      </c>
      <c r="N187" s="790">
        <v>0</v>
      </c>
      <c r="O187" s="790">
        <f>ROUND(E187*N187,2)</f>
        <v>0</v>
      </c>
      <c r="P187" s="790">
        <v>0.02</v>
      </c>
      <c r="Q187" s="790">
        <f>ROUND(E187*P187,2)</f>
        <v>0.02</v>
      </c>
      <c r="R187" s="789"/>
      <c r="S187" s="789" t="s">
        <v>153</v>
      </c>
      <c r="T187" s="789" t="s">
        <v>153</v>
      </c>
      <c r="U187" s="789">
        <v>0.05</v>
      </c>
      <c r="V187" s="789">
        <f>ROUND(E187*U187,2)</f>
        <v>0.05</v>
      </c>
      <c r="W187" s="789"/>
      <c r="X187" s="789" t="s">
        <v>154</v>
      </c>
      <c r="Y187" s="791"/>
      <c r="Z187" s="791"/>
      <c r="AA187" s="791"/>
      <c r="AB187" s="791"/>
      <c r="AC187" s="791"/>
      <c r="AD187" s="791"/>
      <c r="AE187" s="791"/>
      <c r="AF187" s="791"/>
      <c r="AG187" s="791" t="s">
        <v>155</v>
      </c>
      <c r="AH187" s="791"/>
      <c r="AI187" s="791"/>
      <c r="AJ187" s="791"/>
      <c r="AK187" s="791"/>
      <c r="AL187" s="791"/>
      <c r="AM187" s="791"/>
      <c r="AN187" s="791"/>
      <c r="AO187" s="791"/>
      <c r="AP187" s="791"/>
      <c r="AQ187" s="791"/>
      <c r="AR187" s="791"/>
      <c r="AS187" s="791"/>
      <c r="AT187" s="791"/>
      <c r="AU187" s="791"/>
      <c r="AV187" s="791"/>
      <c r="AW187" s="791"/>
      <c r="AX187" s="791"/>
      <c r="AY187" s="791"/>
      <c r="AZ187" s="791"/>
      <c r="BA187" s="791"/>
      <c r="BB187" s="791"/>
      <c r="BC187" s="791"/>
      <c r="BD187" s="791"/>
      <c r="BE187" s="791"/>
      <c r="BF187" s="791"/>
      <c r="BG187" s="791"/>
      <c r="BH187" s="791"/>
    </row>
    <row r="188" spans="1:60" outlineLevel="1" x14ac:dyDescent="0.2">
      <c r="A188" s="792"/>
      <c r="B188" s="793"/>
      <c r="C188" s="794" t="s">
        <v>162</v>
      </c>
      <c r="D188" s="795"/>
      <c r="E188" s="796"/>
      <c r="F188" s="825"/>
      <c r="G188" s="789"/>
      <c r="H188" s="789"/>
      <c r="I188" s="789"/>
      <c r="J188" s="789"/>
      <c r="K188" s="789"/>
      <c r="L188" s="789"/>
      <c r="M188" s="789"/>
      <c r="N188" s="790"/>
      <c r="O188" s="790"/>
      <c r="P188" s="790"/>
      <c r="Q188" s="790"/>
      <c r="R188" s="789"/>
      <c r="S188" s="789"/>
      <c r="T188" s="789"/>
      <c r="U188" s="789"/>
      <c r="V188" s="789"/>
      <c r="W188" s="789"/>
      <c r="X188" s="789"/>
      <c r="Y188" s="791"/>
      <c r="Z188" s="791"/>
      <c r="AA188" s="791"/>
      <c r="AB188" s="791"/>
      <c r="AC188" s="791"/>
      <c r="AD188" s="791"/>
      <c r="AE188" s="791"/>
      <c r="AF188" s="791"/>
      <c r="AG188" s="791" t="s">
        <v>157</v>
      </c>
      <c r="AH188" s="791">
        <v>0</v>
      </c>
      <c r="AI188" s="791"/>
      <c r="AJ188" s="791"/>
      <c r="AK188" s="791"/>
      <c r="AL188" s="791"/>
      <c r="AM188" s="791"/>
      <c r="AN188" s="791"/>
      <c r="AO188" s="791"/>
      <c r="AP188" s="791"/>
      <c r="AQ188" s="791"/>
      <c r="AR188" s="791"/>
      <c r="AS188" s="791"/>
      <c r="AT188" s="791"/>
      <c r="AU188" s="791"/>
      <c r="AV188" s="791"/>
      <c r="AW188" s="791"/>
      <c r="AX188" s="791"/>
      <c r="AY188" s="791"/>
      <c r="AZ188" s="791"/>
      <c r="BA188" s="791"/>
      <c r="BB188" s="791"/>
      <c r="BC188" s="791"/>
      <c r="BD188" s="791"/>
      <c r="BE188" s="791"/>
      <c r="BF188" s="791"/>
      <c r="BG188" s="791"/>
      <c r="BH188" s="791"/>
    </row>
    <row r="189" spans="1:60" outlineLevel="1" x14ac:dyDescent="0.2">
      <c r="A189" s="792"/>
      <c r="B189" s="793"/>
      <c r="C189" s="794" t="s">
        <v>158</v>
      </c>
      <c r="D189" s="795"/>
      <c r="E189" s="796">
        <v>1</v>
      </c>
      <c r="F189" s="825"/>
      <c r="G189" s="789"/>
      <c r="H189" s="789"/>
      <c r="I189" s="789"/>
      <c r="J189" s="789"/>
      <c r="K189" s="789"/>
      <c r="L189" s="789"/>
      <c r="M189" s="789"/>
      <c r="N189" s="790"/>
      <c r="O189" s="790"/>
      <c r="P189" s="790"/>
      <c r="Q189" s="790"/>
      <c r="R189" s="789"/>
      <c r="S189" s="789"/>
      <c r="T189" s="789"/>
      <c r="U189" s="789"/>
      <c r="V189" s="789"/>
      <c r="W189" s="789"/>
      <c r="X189" s="789"/>
      <c r="Y189" s="791"/>
      <c r="Z189" s="791"/>
      <c r="AA189" s="791"/>
      <c r="AB189" s="791"/>
      <c r="AC189" s="791"/>
      <c r="AD189" s="791"/>
      <c r="AE189" s="791"/>
      <c r="AF189" s="791"/>
      <c r="AG189" s="791" t="s">
        <v>157</v>
      </c>
      <c r="AH189" s="791">
        <v>0</v>
      </c>
      <c r="AI189" s="791"/>
      <c r="AJ189" s="791"/>
      <c r="AK189" s="791"/>
      <c r="AL189" s="791"/>
      <c r="AM189" s="791"/>
      <c r="AN189" s="791"/>
      <c r="AO189" s="791"/>
      <c r="AP189" s="791"/>
      <c r="AQ189" s="791"/>
      <c r="AR189" s="791"/>
      <c r="AS189" s="791"/>
      <c r="AT189" s="791"/>
      <c r="AU189" s="791"/>
      <c r="AV189" s="791"/>
      <c r="AW189" s="791"/>
      <c r="AX189" s="791"/>
      <c r="AY189" s="791"/>
      <c r="AZ189" s="791"/>
      <c r="BA189" s="791"/>
      <c r="BB189" s="791"/>
      <c r="BC189" s="791"/>
      <c r="BD189" s="791"/>
      <c r="BE189" s="791"/>
      <c r="BF189" s="791"/>
      <c r="BG189" s="791"/>
      <c r="BH189" s="791"/>
    </row>
    <row r="190" spans="1:60" outlineLevel="1" x14ac:dyDescent="0.2">
      <c r="A190" s="782">
        <v>45</v>
      </c>
      <c r="B190" s="783" t="s">
        <v>310</v>
      </c>
      <c r="C190" s="784" t="s">
        <v>311</v>
      </c>
      <c r="D190" s="785" t="s">
        <v>169</v>
      </c>
      <c r="E190" s="786">
        <v>1.98</v>
      </c>
      <c r="F190" s="11"/>
      <c r="G190" s="787">
        <f>ROUND(E190*F190,2)</f>
        <v>0</v>
      </c>
      <c r="H190" s="788">
        <v>34.200000000000003</v>
      </c>
      <c r="I190" s="789">
        <f>ROUND(E190*H190,2)</f>
        <v>67.72</v>
      </c>
      <c r="J190" s="788">
        <v>408.8</v>
      </c>
      <c r="K190" s="789">
        <f>ROUND(E190*J190,2)</f>
        <v>809.42</v>
      </c>
      <c r="L190" s="789">
        <v>21</v>
      </c>
      <c r="M190" s="789">
        <f>G190*(1+L190/100)</f>
        <v>0</v>
      </c>
      <c r="N190" s="790">
        <v>1.17E-3</v>
      </c>
      <c r="O190" s="790">
        <f>ROUND(E190*N190,2)</f>
        <v>0</v>
      </c>
      <c r="P190" s="790">
        <v>7.5999999999999998E-2</v>
      </c>
      <c r="Q190" s="790">
        <f>ROUND(E190*P190,2)</f>
        <v>0.15</v>
      </c>
      <c r="R190" s="789"/>
      <c r="S190" s="789" t="s">
        <v>153</v>
      </c>
      <c r="T190" s="789" t="s">
        <v>153</v>
      </c>
      <c r="U190" s="789">
        <v>0.93899999999999995</v>
      </c>
      <c r="V190" s="789">
        <f>ROUND(E190*U190,2)</f>
        <v>1.86</v>
      </c>
      <c r="W190" s="789"/>
      <c r="X190" s="789" t="s">
        <v>154</v>
      </c>
      <c r="Y190" s="791"/>
      <c r="Z190" s="791"/>
      <c r="AA190" s="791"/>
      <c r="AB190" s="791"/>
      <c r="AC190" s="791"/>
      <c r="AD190" s="791"/>
      <c r="AE190" s="791"/>
      <c r="AF190" s="791"/>
      <c r="AG190" s="791" t="s">
        <v>155</v>
      </c>
      <c r="AH190" s="791"/>
      <c r="AI190" s="791"/>
      <c r="AJ190" s="791"/>
      <c r="AK190" s="791"/>
      <c r="AL190" s="791"/>
      <c r="AM190" s="791"/>
      <c r="AN190" s="791"/>
      <c r="AO190" s="791"/>
      <c r="AP190" s="791"/>
      <c r="AQ190" s="791"/>
      <c r="AR190" s="791"/>
      <c r="AS190" s="791"/>
      <c r="AT190" s="791"/>
      <c r="AU190" s="791"/>
      <c r="AV190" s="791"/>
      <c r="AW190" s="791"/>
      <c r="AX190" s="791"/>
      <c r="AY190" s="791"/>
      <c r="AZ190" s="791"/>
      <c r="BA190" s="791"/>
      <c r="BB190" s="791"/>
      <c r="BC190" s="791"/>
      <c r="BD190" s="791"/>
      <c r="BE190" s="791"/>
      <c r="BF190" s="791"/>
      <c r="BG190" s="791"/>
      <c r="BH190" s="791"/>
    </row>
    <row r="191" spans="1:60" outlineLevel="1" x14ac:dyDescent="0.2">
      <c r="A191" s="792"/>
      <c r="B191" s="793"/>
      <c r="C191" s="794" t="s">
        <v>162</v>
      </c>
      <c r="D191" s="795"/>
      <c r="E191" s="796"/>
      <c r="F191" s="825"/>
      <c r="G191" s="789"/>
      <c r="H191" s="789"/>
      <c r="I191" s="789"/>
      <c r="J191" s="789"/>
      <c r="K191" s="789"/>
      <c r="L191" s="789"/>
      <c r="M191" s="789"/>
      <c r="N191" s="790"/>
      <c r="O191" s="790"/>
      <c r="P191" s="790"/>
      <c r="Q191" s="790"/>
      <c r="R191" s="789"/>
      <c r="S191" s="789"/>
      <c r="T191" s="789"/>
      <c r="U191" s="789"/>
      <c r="V191" s="789"/>
      <c r="W191" s="789"/>
      <c r="X191" s="789"/>
      <c r="Y191" s="791"/>
      <c r="Z191" s="791"/>
      <c r="AA191" s="791"/>
      <c r="AB191" s="791"/>
      <c r="AC191" s="791"/>
      <c r="AD191" s="791"/>
      <c r="AE191" s="791"/>
      <c r="AF191" s="791"/>
      <c r="AG191" s="791" t="s">
        <v>157</v>
      </c>
      <c r="AH191" s="791">
        <v>0</v>
      </c>
      <c r="AI191" s="791"/>
      <c r="AJ191" s="791"/>
      <c r="AK191" s="791"/>
      <c r="AL191" s="791"/>
      <c r="AM191" s="791"/>
      <c r="AN191" s="791"/>
      <c r="AO191" s="791"/>
      <c r="AP191" s="791"/>
      <c r="AQ191" s="791"/>
      <c r="AR191" s="791"/>
      <c r="AS191" s="791"/>
      <c r="AT191" s="791"/>
      <c r="AU191" s="791"/>
      <c r="AV191" s="791"/>
      <c r="AW191" s="791"/>
      <c r="AX191" s="791"/>
      <c r="AY191" s="791"/>
      <c r="AZ191" s="791"/>
      <c r="BA191" s="791"/>
      <c r="BB191" s="791"/>
      <c r="BC191" s="791"/>
      <c r="BD191" s="791"/>
      <c r="BE191" s="791"/>
      <c r="BF191" s="791"/>
      <c r="BG191" s="791"/>
      <c r="BH191" s="791"/>
    </row>
    <row r="192" spans="1:60" outlineLevel="1" x14ac:dyDescent="0.2">
      <c r="A192" s="792"/>
      <c r="B192" s="793"/>
      <c r="C192" s="794" t="s">
        <v>312</v>
      </c>
      <c r="D192" s="795"/>
      <c r="E192" s="796">
        <v>1.98</v>
      </c>
      <c r="F192" s="825"/>
      <c r="G192" s="789"/>
      <c r="H192" s="789"/>
      <c r="I192" s="789"/>
      <c r="J192" s="789"/>
      <c r="K192" s="789"/>
      <c r="L192" s="789"/>
      <c r="M192" s="789"/>
      <c r="N192" s="790"/>
      <c r="O192" s="790"/>
      <c r="P192" s="790"/>
      <c r="Q192" s="790"/>
      <c r="R192" s="789"/>
      <c r="S192" s="789"/>
      <c r="T192" s="789"/>
      <c r="U192" s="789"/>
      <c r="V192" s="789"/>
      <c r="W192" s="789"/>
      <c r="X192" s="789"/>
      <c r="Y192" s="791"/>
      <c r="Z192" s="791"/>
      <c r="AA192" s="791"/>
      <c r="AB192" s="791"/>
      <c r="AC192" s="791"/>
      <c r="AD192" s="791"/>
      <c r="AE192" s="791"/>
      <c r="AF192" s="791"/>
      <c r="AG192" s="791" t="s">
        <v>157</v>
      </c>
      <c r="AH192" s="791">
        <v>0</v>
      </c>
      <c r="AI192" s="791"/>
      <c r="AJ192" s="791"/>
      <c r="AK192" s="791"/>
      <c r="AL192" s="791"/>
      <c r="AM192" s="791"/>
      <c r="AN192" s="791"/>
      <c r="AO192" s="791"/>
      <c r="AP192" s="791"/>
      <c r="AQ192" s="791"/>
      <c r="AR192" s="791"/>
      <c r="AS192" s="791"/>
      <c r="AT192" s="791"/>
      <c r="AU192" s="791"/>
      <c r="AV192" s="791"/>
      <c r="AW192" s="791"/>
      <c r="AX192" s="791"/>
      <c r="AY192" s="791"/>
      <c r="AZ192" s="791"/>
      <c r="BA192" s="791"/>
      <c r="BB192" s="791"/>
      <c r="BC192" s="791"/>
      <c r="BD192" s="791"/>
      <c r="BE192" s="791"/>
      <c r="BF192" s="791"/>
      <c r="BG192" s="791"/>
      <c r="BH192" s="791"/>
    </row>
    <row r="193" spans="1:60" outlineLevel="1" x14ac:dyDescent="0.2">
      <c r="A193" s="782">
        <v>46</v>
      </c>
      <c r="B193" s="783" t="s">
        <v>313</v>
      </c>
      <c r="C193" s="784" t="s">
        <v>314</v>
      </c>
      <c r="D193" s="785" t="s">
        <v>315</v>
      </c>
      <c r="E193" s="786">
        <v>0.25</v>
      </c>
      <c r="F193" s="11"/>
      <c r="G193" s="787">
        <f>ROUND(E193*F193,2)</f>
        <v>0</v>
      </c>
      <c r="H193" s="788">
        <v>935.88</v>
      </c>
      <c r="I193" s="789">
        <f>ROUND(E193*H193,2)</f>
        <v>233.97</v>
      </c>
      <c r="J193" s="788">
        <v>1929.12</v>
      </c>
      <c r="K193" s="789">
        <f>ROUND(E193*J193,2)</f>
        <v>482.28</v>
      </c>
      <c r="L193" s="789">
        <v>21</v>
      </c>
      <c r="M193" s="789">
        <f>G193*(1+L193/100)</f>
        <v>0</v>
      </c>
      <c r="N193" s="790">
        <v>0</v>
      </c>
      <c r="O193" s="790">
        <f>ROUND(E193*N193,2)</f>
        <v>0</v>
      </c>
      <c r="P193" s="790">
        <v>1.9630000000000002E-2</v>
      </c>
      <c r="Q193" s="790">
        <f>ROUND(E193*P193,2)</f>
        <v>0</v>
      </c>
      <c r="R193" s="789"/>
      <c r="S193" s="789" t="s">
        <v>153</v>
      </c>
      <c r="T193" s="789" t="s">
        <v>153</v>
      </c>
      <c r="U193" s="789">
        <v>3.25</v>
      </c>
      <c r="V193" s="789">
        <f>ROUND(E193*U193,2)</f>
        <v>0.81</v>
      </c>
      <c r="W193" s="789"/>
      <c r="X193" s="789" t="s">
        <v>154</v>
      </c>
      <c r="Y193" s="791"/>
      <c r="Z193" s="791"/>
      <c r="AA193" s="791"/>
      <c r="AB193" s="791"/>
      <c r="AC193" s="791"/>
      <c r="AD193" s="791"/>
      <c r="AE193" s="791"/>
      <c r="AF193" s="791"/>
      <c r="AG193" s="791" t="s">
        <v>155</v>
      </c>
      <c r="AH193" s="791"/>
      <c r="AI193" s="791"/>
      <c r="AJ193" s="791"/>
      <c r="AK193" s="791"/>
      <c r="AL193" s="791"/>
      <c r="AM193" s="791"/>
      <c r="AN193" s="791"/>
      <c r="AO193" s="791"/>
      <c r="AP193" s="791"/>
      <c r="AQ193" s="791"/>
      <c r="AR193" s="791"/>
      <c r="AS193" s="791"/>
      <c r="AT193" s="791"/>
      <c r="AU193" s="791"/>
      <c r="AV193" s="791"/>
      <c r="AW193" s="791"/>
      <c r="AX193" s="791"/>
      <c r="AY193" s="791"/>
      <c r="AZ193" s="791"/>
      <c r="BA193" s="791"/>
      <c r="BB193" s="791"/>
      <c r="BC193" s="791"/>
      <c r="BD193" s="791"/>
      <c r="BE193" s="791"/>
      <c r="BF193" s="791"/>
      <c r="BG193" s="791"/>
      <c r="BH193" s="791"/>
    </row>
    <row r="194" spans="1:60" outlineLevel="1" x14ac:dyDescent="0.2">
      <c r="A194" s="792"/>
      <c r="B194" s="793"/>
      <c r="C194" s="794" t="s">
        <v>162</v>
      </c>
      <c r="D194" s="795"/>
      <c r="E194" s="796"/>
      <c r="F194" s="825"/>
      <c r="G194" s="789"/>
      <c r="H194" s="789"/>
      <c r="I194" s="789"/>
      <c r="J194" s="789"/>
      <c r="K194" s="789"/>
      <c r="L194" s="789"/>
      <c r="M194" s="789"/>
      <c r="N194" s="790"/>
      <c r="O194" s="790"/>
      <c r="P194" s="790"/>
      <c r="Q194" s="790"/>
      <c r="R194" s="789"/>
      <c r="S194" s="789"/>
      <c r="T194" s="789"/>
      <c r="U194" s="789"/>
      <c r="V194" s="789"/>
      <c r="W194" s="789"/>
      <c r="X194" s="789"/>
      <c r="Y194" s="791"/>
      <c r="Z194" s="791"/>
      <c r="AA194" s="791"/>
      <c r="AB194" s="791"/>
      <c r="AC194" s="791"/>
      <c r="AD194" s="791"/>
      <c r="AE194" s="791"/>
      <c r="AF194" s="791"/>
      <c r="AG194" s="791" t="s">
        <v>157</v>
      </c>
      <c r="AH194" s="791">
        <v>0</v>
      </c>
      <c r="AI194" s="791"/>
      <c r="AJ194" s="791"/>
      <c r="AK194" s="791"/>
      <c r="AL194" s="791"/>
      <c r="AM194" s="791"/>
      <c r="AN194" s="791"/>
      <c r="AO194" s="791"/>
      <c r="AP194" s="791"/>
      <c r="AQ194" s="791"/>
      <c r="AR194" s="791"/>
      <c r="AS194" s="791"/>
      <c r="AT194" s="791"/>
      <c r="AU194" s="791"/>
      <c r="AV194" s="791"/>
      <c r="AW194" s="791"/>
      <c r="AX194" s="791"/>
      <c r="AY194" s="791"/>
      <c r="AZ194" s="791"/>
      <c r="BA194" s="791"/>
      <c r="BB194" s="791"/>
      <c r="BC194" s="791"/>
      <c r="BD194" s="791"/>
      <c r="BE194" s="791"/>
      <c r="BF194" s="791"/>
      <c r="BG194" s="791"/>
      <c r="BH194" s="791"/>
    </row>
    <row r="195" spans="1:60" outlineLevel="1" x14ac:dyDescent="0.2">
      <c r="A195" s="792"/>
      <c r="B195" s="793"/>
      <c r="C195" s="794" t="s">
        <v>316</v>
      </c>
      <c r="D195" s="795"/>
      <c r="E195" s="796">
        <v>0.25</v>
      </c>
      <c r="F195" s="825"/>
      <c r="G195" s="789"/>
      <c r="H195" s="789"/>
      <c r="I195" s="789"/>
      <c r="J195" s="789"/>
      <c r="K195" s="789"/>
      <c r="L195" s="789"/>
      <c r="M195" s="789"/>
      <c r="N195" s="790"/>
      <c r="O195" s="790"/>
      <c r="P195" s="790"/>
      <c r="Q195" s="790"/>
      <c r="R195" s="789"/>
      <c r="S195" s="789"/>
      <c r="T195" s="789"/>
      <c r="U195" s="789"/>
      <c r="V195" s="789"/>
      <c r="W195" s="789"/>
      <c r="X195" s="789"/>
      <c r="Y195" s="791"/>
      <c r="Z195" s="791"/>
      <c r="AA195" s="791"/>
      <c r="AB195" s="791"/>
      <c r="AC195" s="791"/>
      <c r="AD195" s="791"/>
      <c r="AE195" s="791"/>
      <c r="AF195" s="791"/>
      <c r="AG195" s="791" t="s">
        <v>157</v>
      </c>
      <c r="AH195" s="791">
        <v>0</v>
      </c>
      <c r="AI195" s="791"/>
      <c r="AJ195" s="791"/>
      <c r="AK195" s="791"/>
      <c r="AL195" s="791"/>
      <c r="AM195" s="791"/>
      <c r="AN195" s="791"/>
      <c r="AO195" s="791"/>
      <c r="AP195" s="791"/>
      <c r="AQ195" s="791"/>
      <c r="AR195" s="791"/>
      <c r="AS195" s="791"/>
      <c r="AT195" s="791"/>
      <c r="AU195" s="791"/>
      <c r="AV195" s="791"/>
      <c r="AW195" s="791"/>
      <c r="AX195" s="791"/>
      <c r="AY195" s="791"/>
      <c r="AZ195" s="791"/>
      <c r="BA195" s="791"/>
      <c r="BB195" s="791"/>
      <c r="BC195" s="791"/>
      <c r="BD195" s="791"/>
      <c r="BE195" s="791"/>
      <c r="BF195" s="791"/>
      <c r="BG195" s="791"/>
      <c r="BH195" s="791"/>
    </row>
    <row r="196" spans="1:60" outlineLevel="1" x14ac:dyDescent="0.2">
      <c r="A196" s="782">
        <v>47</v>
      </c>
      <c r="B196" s="783" t="s">
        <v>317</v>
      </c>
      <c r="C196" s="784" t="s">
        <v>318</v>
      </c>
      <c r="D196" s="785" t="s">
        <v>152</v>
      </c>
      <c r="E196" s="786">
        <v>2</v>
      </c>
      <c r="F196" s="11"/>
      <c r="G196" s="787">
        <f>ROUND(E196*F196,2)</f>
        <v>0</v>
      </c>
      <c r="H196" s="788">
        <v>9.7899999999999991</v>
      </c>
      <c r="I196" s="789">
        <f>ROUND(E196*H196,2)</f>
        <v>19.579999999999998</v>
      </c>
      <c r="J196" s="788">
        <v>152.21</v>
      </c>
      <c r="K196" s="789">
        <f>ROUND(E196*J196,2)</f>
        <v>304.42</v>
      </c>
      <c r="L196" s="789">
        <v>21</v>
      </c>
      <c r="M196" s="789">
        <f>G196*(1+L196/100)</f>
        <v>0</v>
      </c>
      <c r="N196" s="790">
        <v>3.4000000000000002E-4</v>
      </c>
      <c r="O196" s="790">
        <f>ROUND(E196*N196,2)</f>
        <v>0</v>
      </c>
      <c r="P196" s="790">
        <v>5.3999999999999999E-2</v>
      </c>
      <c r="Q196" s="790">
        <f>ROUND(E196*P196,2)</f>
        <v>0.11</v>
      </c>
      <c r="R196" s="789"/>
      <c r="S196" s="789" t="s">
        <v>153</v>
      </c>
      <c r="T196" s="789" t="s">
        <v>153</v>
      </c>
      <c r="U196" s="789">
        <v>0.38100000000000001</v>
      </c>
      <c r="V196" s="789">
        <f>ROUND(E196*U196,2)</f>
        <v>0.76</v>
      </c>
      <c r="W196" s="789"/>
      <c r="X196" s="789" t="s">
        <v>154</v>
      </c>
      <c r="Y196" s="791"/>
      <c r="Z196" s="791"/>
      <c r="AA196" s="791"/>
      <c r="AB196" s="791"/>
      <c r="AC196" s="791"/>
      <c r="AD196" s="791"/>
      <c r="AE196" s="791"/>
      <c r="AF196" s="791"/>
      <c r="AG196" s="791" t="s">
        <v>155</v>
      </c>
      <c r="AH196" s="791"/>
      <c r="AI196" s="791"/>
      <c r="AJ196" s="791"/>
      <c r="AK196" s="791"/>
      <c r="AL196" s="791"/>
      <c r="AM196" s="791"/>
      <c r="AN196" s="791"/>
      <c r="AO196" s="791"/>
      <c r="AP196" s="791"/>
      <c r="AQ196" s="791"/>
      <c r="AR196" s="791"/>
      <c r="AS196" s="791"/>
      <c r="AT196" s="791"/>
      <c r="AU196" s="791"/>
      <c r="AV196" s="791"/>
      <c r="AW196" s="791"/>
      <c r="AX196" s="791"/>
      <c r="AY196" s="791"/>
      <c r="AZ196" s="791"/>
      <c r="BA196" s="791"/>
      <c r="BB196" s="791"/>
      <c r="BC196" s="791"/>
      <c r="BD196" s="791"/>
      <c r="BE196" s="791"/>
      <c r="BF196" s="791"/>
      <c r="BG196" s="791"/>
      <c r="BH196" s="791"/>
    </row>
    <row r="197" spans="1:60" outlineLevel="1" x14ac:dyDescent="0.2">
      <c r="A197" s="792"/>
      <c r="B197" s="793"/>
      <c r="C197" s="794" t="s">
        <v>165</v>
      </c>
      <c r="D197" s="795"/>
      <c r="E197" s="796"/>
      <c r="F197" s="825"/>
      <c r="G197" s="789"/>
      <c r="H197" s="789"/>
      <c r="I197" s="789"/>
      <c r="J197" s="789"/>
      <c r="K197" s="789"/>
      <c r="L197" s="789"/>
      <c r="M197" s="789"/>
      <c r="N197" s="790"/>
      <c r="O197" s="790"/>
      <c r="P197" s="790"/>
      <c r="Q197" s="790"/>
      <c r="R197" s="789"/>
      <c r="S197" s="789"/>
      <c r="T197" s="789"/>
      <c r="U197" s="789"/>
      <c r="V197" s="789"/>
      <c r="W197" s="789"/>
      <c r="X197" s="789"/>
      <c r="Y197" s="791"/>
      <c r="Z197" s="791"/>
      <c r="AA197" s="791"/>
      <c r="AB197" s="791"/>
      <c r="AC197" s="791"/>
      <c r="AD197" s="791"/>
      <c r="AE197" s="791"/>
      <c r="AF197" s="791"/>
      <c r="AG197" s="791" t="s">
        <v>157</v>
      </c>
      <c r="AH197" s="791">
        <v>0</v>
      </c>
      <c r="AI197" s="791"/>
      <c r="AJ197" s="791"/>
      <c r="AK197" s="791"/>
      <c r="AL197" s="791"/>
      <c r="AM197" s="791"/>
      <c r="AN197" s="791"/>
      <c r="AO197" s="791"/>
      <c r="AP197" s="791"/>
      <c r="AQ197" s="791"/>
      <c r="AR197" s="791"/>
      <c r="AS197" s="791"/>
      <c r="AT197" s="791"/>
      <c r="AU197" s="791"/>
      <c r="AV197" s="791"/>
      <c r="AW197" s="791"/>
      <c r="AX197" s="791"/>
      <c r="AY197" s="791"/>
      <c r="AZ197" s="791"/>
      <c r="BA197" s="791"/>
      <c r="BB197" s="791"/>
      <c r="BC197" s="791"/>
      <c r="BD197" s="791"/>
      <c r="BE197" s="791"/>
      <c r="BF197" s="791"/>
      <c r="BG197" s="791"/>
      <c r="BH197" s="791"/>
    </row>
    <row r="198" spans="1:60" outlineLevel="1" x14ac:dyDescent="0.2">
      <c r="A198" s="792"/>
      <c r="B198" s="793"/>
      <c r="C198" s="794" t="s">
        <v>190</v>
      </c>
      <c r="D198" s="795"/>
      <c r="E198" s="796">
        <v>2</v>
      </c>
      <c r="F198" s="825"/>
      <c r="G198" s="789"/>
      <c r="H198" s="789"/>
      <c r="I198" s="789"/>
      <c r="J198" s="789"/>
      <c r="K198" s="789"/>
      <c r="L198" s="789"/>
      <c r="M198" s="789"/>
      <c r="N198" s="790"/>
      <c r="O198" s="790"/>
      <c r="P198" s="790"/>
      <c r="Q198" s="790"/>
      <c r="R198" s="789"/>
      <c r="S198" s="789"/>
      <c r="T198" s="789"/>
      <c r="U198" s="789"/>
      <c r="V198" s="789"/>
      <c r="W198" s="789"/>
      <c r="X198" s="789"/>
      <c r="Y198" s="791"/>
      <c r="Z198" s="791"/>
      <c r="AA198" s="791"/>
      <c r="AB198" s="791"/>
      <c r="AC198" s="791"/>
      <c r="AD198" s="791"/>
      <c r="AE198" s="791"/>
      <c r="AF198" s="791"/>
      <c r="AG198" s="791" t="s">
        <v>157</v>
      </c>
      <c r="AH198" s="791">
        <v>0</v>
      </c>
      <c r="AI198" s="791"/>
      <c r="AJ198" s="791"/>
      <c r="AK198" s="791"/>
      <c r="AL198" s="791"/>
      <c r="AM198" s="791"/>
      <c r="AN198" s="791"/>
      <c r="AO198" s="791"/>
      <c r="AP198" s="791"/>
      <c r="AQ198" s="791"/>
      <c r="AR198" s="791"/>
      <c r="AS198" s="791"/>
      <c r="AT198" s="791"/>
      <c r="AU198" s="791"/>
      <c r="AV198" s="791"/>
      <c r="AW198" s="791"/>
      <c r="AX198" s="791"/>
      <c r="AY198" s="791"/>
      <c r="AZ198" s="791"/>
      <c r="BA198" s="791"/>
      <c r="BB198" s="791"/>
      <c r="BC198" s="791"/>
      <c r="BD198" s="791"/>
      <c r="BE198" s="791"/>
      <c r="BF198" s="791"/>
      <c r="BG198" s="791"/>
      <c r="BH198" s="791"/>
    </row>
    <row r="199" spans="1:60" outlineLevel="1" x14ac:dyDescent="0.2">
      <c r="A199" s="782">
        <v>48</v>
      </c>
      <c r="B199" s="783" t="s">
        <v>319</v>
      </c>
      <c r="C199" s="784" t="s">
        <v>320</v>
      </c>
      <c r="D199" s="785" t="s">
        <v>152</v>
      </c>
      <c r="E199" s="786">
        <v>14</v>
      </c>
      <c r="F199" s="11"/>
      <c r="G199" s="787">
        <f>ROUND(E199*F199,2)</f>
        <v>0</v>
      </c>
      <c r="H199" s="788">
        <v>9.7899999999999991</v>
      </c>
      <c r="I199" s="789">
        <f>ROUND(E199*H199,2)</f>
        <v>137.06</v>
      </c>
      <c r="J199" s="788">
        <v>321.20999999999998</v>
      </c>
      <c r="K199" s="789">
        <f>ROUND(E199*J199,2)</f>
        <v>4496.9399999999996</v>
      </c>
      <c r="L199" s="789">
        <v>21</v>
      </c>
      <c r="M199" s="789">
        <f>G199*(1+L199/100)</f>
        <v>0</v>
      </c>
      <c r="N199" s="790">
        <v>3.4000000000000002E-4</v>
      </c>
      <c r="O199" s="790">
        <f>ROUND(E199*N199,2)</f>
        <v>0</v>
      </c>
      <c r="P199" s="790">
        <v>0.13800000000000001</v>
      </c>
      <c r="Q199" s="790">
        <f>ROUND(E199*P199,2)</f>
        <v>1.93</v>
      </c>
      <c r="R199" s="789"/>
      <c r="S199" s="789" t="s">
        <v>153</v>
      </c>
      <c r="T199" s="789" t="s">
        <v>153</v>
      </c>
      <c r="U199" s="789">
        <v>0.81299999999999994</v>
      </c>
      <c r="V199" s="789">
        <f>ROUND(E199*U199,2)</f>
        <v>11.38</v>
      </c>
      <c r="W199" s="789"/>
      <c r="X199" s="789" t="s">
        <v>154</v>
      </c>
      <c r="Y199" s="791"/>
      <c r="Z199" s="791"/>
      <c r="AA199" s="791"/>
      <c r="AB199" s="791"/>
      <c r="AC199" s="791"/>
      <c r="AD199" s="791"/>
      <c r="AE199" s="791"/>
      <c r="AF199" s="791"/>
      <c r="AG199" s="791" t="s">
        <v>155</v>
      </c>
      <c r="AH199" s="791"/>
      <c r="AI199" s="791"/>
      <c r="AJ199" s="791"/>
      <c r="AK199" s="791"/>
      <c r="AL199" s="791"/>
      <c r="AM199" s="791"/>
      <c r="AN199" s="791"/>
      <c r="AO199" s="791"/>
      <c r="AP199" s="791"/>
      <c r="AQ199" s="791"/>
      <c r="AR199" s="791"/>
      <c r="AS199" s="791"/>
      <c r="AT199" s="791"/>
      <c r="AU199" s="791"/>
      <c r="AV199" s="791"/>
      <c r="AW199" s="791"/>
      <c r="AX199" s="791"/>
      <c r="AY199" s="791"/>
      <c r="AZ199" s="791"/>
      <c r="BA199" s="791"/>
      <c r="BB199" s="791"/>
      <c r="BC199" s="791"/>
      <c r="BD199" s="791"/>
      <c r="BE199" s="791"/>
      <c r="BF199" s="791"/>
      <c r="BG199" s="791"/>
      <c r="BH199" s="791"/>
    </row>
    <row r="200" spans="1:60" outlineLevel="1" x14ac:dyDescent="0.2">
      <c r="A200" s="792"/>
      <c r="B200" s="793"/>
      <c r="C200" s="794" t="s">
        <v>162</v>
      </c>
      <c r="D200" s="795"/>
      <c r="E200" s="796"/>
      <c r="F200" s="825"/>
      <c r="G200" s="789"/>
      <c r="H200" s="789"/>
      <c r="I200" s="789"/>
      <c r="J200" s="789"/>
      <c r="K200" s="789"/>
      <c r="L200" s="789"/>
      <c r="M200" s="789"/>
      <c r="N200" s="790"/>
      <c r="O200" s="790"/>
      <c r="P200" s="790"/>
      <c r="Q200" s="790"/>
      <c r="R200" s="789"/>
      <c r="S200" s="789"/>
      <c r="T200" s="789"/>
      <c r="U200" s="789"/>
      <c r="V200" s="789"/>
      <c r="W200" s="789"/>
      <c r="X200" s="789"/>
      <c r="Y200" s="791"/>
      <c r="Z200" s="791"/>
      <c r="AA200" s="791"/>
      <c r="AB200" s="791"/>
      <c r="AC200" s="791"/>
      <c r="AD200" s="791"/>
      <c r="AE200" s="791"/>
      <c r="AF200" s="791"/>
      <c r="AG200" s="791" t="s">
        <v>157</v>
      </c>
      <c r="AH200" s="791">
        <v>0</v>
      </c>
      <c r="AI200" s="791"/>
      <c r="AJ200" s="791"/>
      <c r="AK200" s="791"/>
      <c r="AL200" s="791"/>
      <c r="AM200" s="791"/>
      <c r="AN200" s="791"/>
      <c r="AO200" s="791"/>
      <c r="AP200" s="791"/>
      <c r="AQ200" s="791"/>
      <c r="AR200" s="791"/>
      <c r="AS200" s="791"/>
      <c r="AT200" s="791"/>
      <c r="AU200" s="791"/>
      <c r="AV200" s="791"/>
      <c r="AW200" s="791"/>
      <c r="AX200" s="791"/>
      <c r="AY200" s="791"/>
      <c r="AZ200" s="791"/>
      <c r="BA200" s="791"/>
      <c r="BB200" s="791"/>
      <c r="BC200" s="791"/>
      <c r="BD200" s="791"/>
      <c r="BE200" s="791"/>
      <c r="BF200" s="791"/>
      <c r="BG200" s="791"/>
      <c r="BH200" s="791"/>
    </row>
    <row r="201" spans="1:60" outlineLevel="1" x14ac:dyDescent="0.2">
      <c r="A201" s="792"/>
      <c r="B201" s="793"/>
      <c r="C201" s="794" t="s">
        <v>321</v>
      </c>
      <c r="D201" s="795"/>
      <c r="E201" s="796">
        <v>10</v>
      </c>
      <c r="F201" s="825"/>
      <c r="G201" s="789"/>
      <c r="H201" s="789"/>
      <c r="I201" s="789"/>
      <c r="J201" s="789"/>
      <c r="K201" s="789"/>
      <c r="L201" s="789"/>
      <c r="M201" s="789"/>
      <c r="N201" s="790"/>
      <c r="O201" s="790"/>
      <c r="P201" s="790"/>
      <c r="Q201" s="790"/>
      <c r="R201" s="789"/>
      <c r="S201" s="789"/>
      <c r="T201" s="789"/>
      <c r="U201" s="789"/>
      <c r="V201" s="789"/>
      <c r="W201" s="789"/>
      <c r="X201" s="789"/>
      <c r="Y201" s="791"/>
      <c r="Z201" s="791"/>
      <c r="AA201" s="791"/>
      <c r="AB201" s="791"/>
      <c r="AC201" s="791"/>
      <c r="AD201" s="791"/>
      <c r="AE201" s="791"/>
      <c r="AF201" s="791"/>
      <c r="AG201" s="791" t="s">
        <v>157</v>
      </c>
      <c r="AH201" s="791">
        <v>0</v>
      </c>
      <c r="AI201" s="791"/>
      <c r="AJ201" s="791"/>
      <c r="AK201" s="791"/>
      <c r="AL201" s="791"/>
      <c r="AM201" s="791"/>
      <c r="AN201" s="791"/>
      <c r="AO201" s="791"/>
      <c r="AP201" s="791"/>
      <c r="AQ201" s="791"/>
      <c r="AR201" s="791"/>
      <c r="AS201" s="791"/>
      <c r="AT201" s="791"/>
      <c r="AU201" s="791"/>
      <c r="AV201" s="791"/>
      <c r="AW201" s="791"/>
      <c r="AX201" s="791"/>
      <c r="AY201" s="791"/>
      <c r="AZ201" s="791"/>
      <c r="BA201" s="791"/>
      <c r="BB201" s="791"/>
      <c r="BC201" s="791"/>
      <c r="BD201" s="791"/>
      <c r="BE201" s="791"/>
      <c r="BF201" s="791"/>
      <c r="BG201" s="791"/>
      <c r="BH201" s="791"/>
    </row>
    <row r="202" spans="1:60" outlineLevel="1" x14ac:dyDescent="0.2">
      <c r="A202" s="792"/>
      <c r="B202" s="793"/>
      <c r="C202" s="794" t="s">
        <v>186</v>
      </c>
      <c r="D202" s="795"/>
      <c r="E202" s="796"/>
      <c r="F202" s="825"/>
      <c r="G202" s="789"/>
      <c r="H202" s="789"/>
      <c r="I202" s="789"/>
      <c r="J202" s="789"/>
      <c r="K202" s="789"/>
      <c r="L202" s="789"/>
      <c r="M202" s="789"/>
      <c r="N202" s="790"/>
      <c r="O202" s="790"/>
      <c r="P202" s="790"/>
      <c r="Q202" s="790"/>
      <c r="R202" s="789"/>
      <c r="S202" s="789"/>
      <c r="T202" s="789"/>
      <c r="U202" s="789"/>
      <c r="V202" s="789"/>
      <c r="W202" s="789"/>
      <c r="X202" s="789"/>
      <c r="Y202" s="791"/>
      <c r="Z202" s="791"/>
      <c r="AA202" s="791"/>
      <c r="AB202" s="791"/>
      <c r="AC202" s="791"/>
      <c r="AD202" s="791"/>
      <c r="AE202" s="791"/>
      <c r="AF202" s="791"/>
      <c r="AG202" s="791" t="s">
        <v>157</v>
      </c>
      <c r="AH202" s="791">
        <v>0</v>
      </c>
      <c r="AI202" s="791"/>
      <c r="AJ202" s="791"/>
      <c r="AK202" s="791"/>
      <c r="AL202" s="791"/>
      <c r="AM202" s="791"/>
      <c r="AN202" s="791"/>
      <c r="AO202" s="791"/>
      <c r="AP202" s="791"/>
      <c r="AQ202" s="791"/>
      <c r="AR202" s="791"/>
      <c r="AS202" s="791"/>
      <c r="AT202" s="791"/>
      <c r="AU202" s="791"/>
      <c r="AV202" s="791"/>
      <c r="AW202" s="791"/>
      <c r="AX202" s="791"/>
      <c r="AY202" s="791"/>
      <c r="AZ202" s="791"/>
      <c r="BA202" s="791"/>
      <c r="BB202" s="791"/>
      <c r="BC202" s="791"/>
      <c r="BD202" s="791"/>
      <c r="BE202" s="791"/>
      <c r="BF202" s="791"/>
      <c r="BG202" s="791"/>
      <c r="BH202" s="791"/>
    </row>
    <row r="203" spans="1:60" outlineLevel="1" x14ac:dyDescent="0.2">
      <c r="A203" s="792"/>
      <c r="B203" s="793"/>
      <c r="C203" s="794" t="s">
        <v>193</v>
      </c>
      <c r="D203" s="795"/>
      <c r="E203" s="796">
        <v>4</v>
      </c>
      <c r="F203" s="825"/>
      <c r="G203" s="789"/>
      <c r="H203" s="789"/>
      <c r="I203" s="789"/>
      <c r="J203" s="789"/>
      <c r="K203" s="789"/>
      <c r="L203" s="789"/>
      <c r="M203" s="789"/>
      <c r="N203" s="790"/>
      <c r="O203" s="790"/>
      <c r="P203" s="790"/>
      <c r="Q203" s="790"/>
      <c r="R203" s="789"/>
      <c r="S203" s="789"/>
      <c r="T203" s="789"/>
      <c r="U203" s="789"/>
      <c r="V203" s="789"/>
      <c r="W203" s="789"/>
      <c r="X203" s="789"/>
      <c r="Y203" s="791"/>
      <c r="Z203" s="791"/>
      <c r="AA203" s="791"/>
      <c r="AB203" s="791"/>
      <c r="AC203" s="791"/>
      <c r="AD203" s="791"/>
      <c r="AE203" s="791"/>
      <c r="AF203" s="791"/>
      <c r="AG203" s="791" t="s">
        <v>157</v>
      </c>
      <c r="AH203" s="791">
        <v>0</v>
      </c>
      <c r="AI203" s="791"/>
      <c r="AJ203" s="791"/>
      <c r="AK203" s="791"/>
      <c r="AL203" s="791"/>
      <c r="AM203" s="791"/>
      <c r="AN203" s="791"/>
      <c r="AO203" s="791"/>
      <c r="AP203" s="791"/>
      <c r="AQ203" s="791"/>
      <c r="AR203" s="791"/>
      <c r="AS203" s="791"/>
      <c r="AT203" s="791"/>
      <c r="AU203" s="791"/>
      <c r="AV203" s="791"/>
      <c r="AW203" s="791"/>
      <c r="AX203" s="791"/>
      <c r="AY203" s="791"/>
      <c r="AZ203" s="791"/>
      <c r="BA203" s="791"/>
      <c r="BB203" s="791"/>
      <c r="BC203" s="791"/>
      <c r="BD203" s="791"/>
      <c r="BE203" s="791"/>
      <c r="BF203" s="791"/>
      <c r="BG203" s="791"/>
      <c r="BH203" s="791"/>
    </row>
    <row r="204" spans="1:60" outlineLevel="1" x14ac:dyDescent="0.2">
      <c r="A204" s="782">
        <v>49</v>
      </c>
      <c r="B204" s="783" t="s">
        <v>322</v>
      </c>
      <c r="C204" s="784" t="s">
        <v>323</v>
      </c>
      <c r="D204" s="785" t="s">
        <v>161</v>
      </c>
      <c r="E204" s="786">
        <v>0.32438</v>
      </c>
      <c r="F204" s="11"/>
      <c r="G204" s="787">
        <f>ROUND(E204*F204,2)</f>
        <v>0</v>
      </c>
      <c r="H204" s="788">
        <v>53.25</v>
      </c>
      <c r="I204" s="789">
        <f>ROUND(E204*H204,2)</f>
        <v>17.27</v>
      </c>
      <c r="J204" s="788">
        <v>2166.75</v>
      </c>
      <c r="K204" s="789">
        <f>ROUND(E204*J204,2)</f>
        <v>702.85</v>
      </c>
      <c r="L204" s="789">
        <v>21</v>
      </c>
      <c r="M204" s="789">
        <f>G204*(1+L204/100)</f>
        <v>0</v>
      </c>
      <c r="N204" s="790">
        <v>1.82E-3</v>
      </c>
      <c r="O204" s="790">
        <f>ROUND(E204*N204,2)</f>
        <v>0</v>
      </c>
      <c r="P204" s="790">
        <v>1.8</v>
      </c>
      <c r="Q204" s="790">
        <f>ROUND(E204*P204,2)</f>
        <v>0.57999999999999996</v>
      </c>
      <c r="R204" s="789"/>
      <c r="S204" s="789" t="s">
        <v>153</v>
      </c>
      <c r="T204" s="789" t="s">
        <v>153</v>
      </c>
      <c r="U204" s="789">
        <v>5.016</v>
      </c>
      <c r="V204" s="789">
        <f>ROUND(E204*U204,2)</f>
        <v>1.63</v>
      </c>
      <c r="W204" s="789"/>
      <c r="X204" s="789" t="s">
        <v>154</v>
      </c>
      <c r="Y204" s="791"/>
      <c r="Z204" s="791"/>
      <c r="AA204" s="791"/>
      <c r="AB204" s="791"/>
      <c r="AC204" s="791"/>
      <c r="AD204" s="791"/>
      <c r="AE204" s="791"/>
      <c r="AF204" s="791"/>
      <c r="AG204" s="791" t="s">
        <v>155</v>
      </c>
      <c r="AH204" s="791"/>
      <c r="AI204" s="791"/>
      <c r="AJ204" s="791"/>
      <c r="AK204" s="791"/>
      <c r="AL204" s="791"/>
      <c r="AM204" s="791"/>
      <c r="AN204" s="791"/>
      <c r="AO204" s="791"/>
      <c r="AP204" s="791"/>
      <c r="AQ204" s="791"/>
      <c r="AR204" s="791"/>
      <c r="AS204" s="791"/>
      <c r="AT204" s="791"/>
      <c r="AU204" s="791"/>
      <c r="AV204" s="791"/>
      <c r="AW204" s="791"/>
      <c r="AX204" s="791"/>
      <c r="AY204" s="791"/>
      <c r="AZ204" s="791"/>
      <c r="BA204" s="791"/>
      <c r="BB204" s="791"/>
      <c r="BC204" s="791"/>
      <c r="BD204" s="791"/>
      <c r="BE204" s="791"/>
      <c r="BF204" s="791"/>
      <c r="BG204" s="791"/>
      <c r="BH204" s="791"/>
    </row>
    <row r="205" spans="1:60" outlineLevel="1" x14ac:dyDescent="0.2">
      <c r="A205" s="792"/>
      <c r="B205" s="793"/>
      <c r="C205" s="794" t="s">
        <v>165</v>
      </c>
      <c r="D205" s="795"/>
      <c r="E205" s="796"/>
      <c r="F205" s="825"/>
      <c r="G205" s="789"/>
      <c r="H205" s="789"/>
      <c r="I205" s="789"/>
      <c r="J205" s="789"/>
      <c r="K205" s="789"/>
      <c r="L205" s="789"/>
      <c r="M205" s="789"/>
      <c r="N205" s="790"/>
      <c r="O205" s="790"/>
      <c r="P205" s="790"/>
      <c r="Q205" s="790"/>
      <c r="R205" s="789"/>
      <c r="S205" s="789"/>
      <c r="T205" s="789"/>
      <c r="U205" s="789"/>
      <c r="V205" s="789"/>
      <c r="W205" s="789"/>
      <c r="X205" s="789"/>
      <c r="Y205" s="791"/>
      <c r="Z205" s="791"/>
      <c r="AA205" s="791"/>
      <c r="AB205" s="791"/>
      <c r="AC205" s="791"/>
      <c r="AD205" s="791"/>
      <c r="AE205" s="791"/>
      <c r="AF205" s="791"/>
      <c r="AG205" s="791" t="s">
        <v>157</v>
      </c>
      <c r="AH205" s="791">
        <v>0</v>
      </c>
      <c r="AI205" s="791"/>
      <c r="AJ205" s="791"/>
      <c r="AK205" s="791"/>
      <c r="AL205" s="791"/>
      <c r="AM205" s="791"/>
      <c r="AN205" s="791"/>
      <c r="AO205" s="791"/>
      <c r="AP205" s="791"/>
      <c r="AQ205" s="791"/>
      <c r="AR205" s="791"/>
      <c r="AS205" s="791"/>
      <c r="AT205" s="791"/>
      <c r="AU205" s="791"/>
      <c r="AV205" s="791"/>
      <c r="AW205" s="791"/>
      <c r="AX205" s="791"/>
      <c r="AY205" s="791"/>
      <c r="AZ205" s="791"/>
      <c r="BA205" s="791"/>
      <c r="BB205" s="791"/>
      <c r="BC205" s="791"/>
      <c r="BD205" s="791"/>
      <c r="BE205" s="791"/>
      <c r="BF205" s="791"/>
      <c r="BG205" s="791"/>
      <c r="BH205" s="791"/>
    </row>
    <row r="206" spans="1:60" outlineLevel="1" x14ac:dyDescent="0.2">
      <c r="A206" s="792"/>
      <c r="B206" s="793"/>
      <c r="C206" s="794" t="s">
        <v>324</v>
      </c>
      <c r="D206" s="795"/>
      <c r="E206" s="796">
        <v>8.4379999999999997E-2</v>
      </c>
      <c r="F206" s="825"/>
      <c r="G206" s="789"/>
      <c r="H206" s="789"/>
      <c r="I206" s="789"/>
      <c r="J206" s="789"/>
      <c r="K206" s="789"/>
      <c r="L206" s="789"/>
      <c r="M206" s="789"/>
      <c r="N206" s="790"/>
      <c r="O206" s="790"/>
      <c r="P206" s="790"/>
      <c r="Q206" s="790"/>
      <c r="R206" s="789"/>
      <c r="S206" s="789"/>
      <c r="T206" s="789"/>
      <c r="U206" s="789"/>
      <c r="V206" s="789"/>
      <c r="W206" s="789"/>
      <c r="X206" s="789"/>
      <c r="Y206" s="791"/>
      <c r="Z206" s="791"/>
      <c r="AA206" s="791"/>
      <c r="AB206" s="791"/>
      <c r="AC206" s="791"/>
      <c r="AD206" s="791"/>
      <c r="AE206" s="791"/>
      <c r="AF206" s="791"/>
      <c r="AG206" s="791" t="s">
        <v>157</v>
      </c>
      <c r="AH206" s="791">
        <v>0</v>
      </c>
      <c r="AI206" s="791"/>
      <c r="AJ206" s="791"/>
      <c r="AK206" s="791"/>
      <c r="AL206" s="791"/>
      <c r="AM206" s="791"/>
      <c r="AN206" s="791"/>
      <c r="AO206" s="791"/>
      <c r="AP206" s="791"/>
      <c r="AQ206" s="791"/>
      <c r="AR206" s="791"/>
      <c r="AS206" s="791"/>
      <c r="AT206" s="791"/>
      <c r="AU206" s="791"/>
      <c r="AV206" s="791"/>
      <c r="AW206" s="791"/>
      <c r="AX206" s="791"/>
      <c r="AY206" s="791"/>
      <c r="AZ206" s="791"/>
      <c r="BA206" s="791"/>
      <c r="BB206" s="791"/>
      <c r="BC206" s="791"/>
      <c r="BD206" s="791"/>
      <c r="BE206" s="791"/>
      <c r="BF206" s="791"/>
      <c r="BG206" s="791"/>
      <c r="BH206" s="791"/>
    </row>
    <row r="207" spans="1:60" outlineLevel="1" x14ac:dyDescent="0.2">
      <c r="A207" s="792"/>
      <c r="B207" s="793"/>
      <c r="C207" s="794" t="s">
        <v>156</v>
      </c>
      <c r="D207" s="795"/>
      <c r="E207" s="796"/>
      <c r="F207" s="825"/>
      <c r="G207" s="789"/>
      <c r="H207" s="789"/>
      <c r="I207" s="789"/>
      <c r="J207" s="789"/>
      <c r="K207" s="789"/>
      <c r="L207" s="789"/>
      <c r="M207" s="789"/>
      <c r="N207" s="790"/>
      <c r="O207" s="790"/>
      <c r="P207" s="790"/>
      <c r="Q207" s="790"/>
      <c r="R207" s="789"/>
      <c r="S207" s="789"/>
      <c r="T207" s="789"/>
      <c r="U207" s="789"/>
      <c r="V207" s="789"/>
      <c r="W207" s="789"/>
      <c r="X207" s="789"/>
      <c r="Y207" s="791"/>
      <c r="Z207" s="791"/>
      <c r="AA207" s="791"/>
      <c r="AB207" s="791"/>
      <c r="AC207" s="791"/>
      <c r="AD207" s="791"/>
      <c r="AE207" s="791"/>
      <c r="AF207" s="791"/>
      <c r="AG207" s="791" t="s">
        <v>157</v>
      </c>
      <c r="AH207" s="791">
        <v>0</v>
      </c>
      <c r="AI207" s="791"/>
      <c r="AJ207" s="791"/>
      <c r="AK207" s="791"/>
      <c r="AL207" s="791"/>
      <c r="AM207" s="791"/>
      <c r="AN207" s="791"/>
      <c r="AO207" s="791"/>
      <c r="AP207" s="791"/>
      <c r="AQ207" s="791"/>
      <c r="AR207" s="791"/>
      <c r="AS207" s="791"/>
      <c r="AT207" s="791"/>
      <c r="AU207" s="791"/>
      <c r="AV207" s="791"/>
      <c r="AW207" s="791"/>
      <c r="AX207" s="791"/>
      <c r="AY207" s="791"/>
      <c r="AZ207" s="791"/>
      <c r="BA207" s="791"/>
      <c r="BB207" s="791"/>
      <c r="BC207" s="791"/>
      <c r="BD207" s="791"/>
      <c r="BE207" s="791"/>
      <c r="BF207" s="791"/>
      <c r="BG207" s="791"/>
      <c r="BH207" s="791"/>
    </row>
    <row r="208" spans="1:60" outlineLevel="1" x14ac:dyDescent="0.2">
      <c r="A208" s="792"/>
      <c r="B208" s="793"/>
      <c r="C208" s="794" t="s">
        <v>325</v>
      </c>
      <c r="D208" s="795"/>
      <c r="E208" s="796">
        <v>0.24</v>
      </c>
      <c r="F208" s="825"/>
      <c r="G208" s="789"/>
      <c r="H208" s="789"/>
      <c r="I208" s="789"/>
      <c r="J208" s="789"/>
      <c r="K208" s="789"/>
      <c r="L208" s="789"/>
      <c r="M208" s="789"/>
      <c r="N208" s="790"/>
      <c r="O208" s="790"/>
      <c r="P208" s="790"/>
      <c r="Q208" s="790"/>
      <c r="R208" s="789"/>
      <c r="S208" s="789"/>
      <c r="T208" s="789"/>
      <c r="U208" s="789"/>
      <c r="V208" s="789"/>
      <c r="W208" s="789"/>
      <c r="X208" s="789"/>
      <c r="Y208" s="791"/>
      <c r="Z208" s="791"/>
      <c r="AA208" s="791"/>
      <c r="AB208" s="791"/>
      <c r="AC208" s="791"/>
      <c r="AD208" s="791"/>
      <c r="AE208" s="791"/>
      <c r="AF208" s="791"/>
      <c r="AG208" s="791" t="s">
        <v>157</v>
      </c>
      <c r="AH208" s="791">
        <v>0</v>
      </c>
      <c r="AI208" s="791"/>
      <c r="AJ208" s="791"/>
      <c r="AK208" s="791"/>
      <c r="AL208" s="791"/>
      <c r="AM208" s="791"/>
      <c r="AN208" s="791"/>
      <c r="AO208" s="791"/>
      <c r="AP208" s="791"/>
      <c r="AQ208" s="791"/>
      <c r="AR208" s="791"/>
      <c r="AS208" s="791"/>
      <c r="AT208" s="791"/>
      <c r="AU208" s="791"/>
      <c r="AV208" s="791"/>
      <c r="AW208" s="791"/>
      <c r="AX208" s="791"/>
      <c r="AY208" s="791"/>
      <c r="AZ208" s="791"/>
      <c r="BA208" s="791"/>
      <c r="BB208" s="791"/>
      <c r="BC208" s="791"/>
      <c r="BD208" s="791"/>
      <c r="BE208" s="791"/>
      <c r="BF208" s="791"/>
      <c r="BG208" s="791"/>
      <c r="BH208" s="791"/>
    </row>
    <row r="209" spans="1:60" outlineLevel="1" x14ac:dyDescent="0.2">
      <c r="A209" s="782">
        <v>50</v>
      </c>
      <c r="B209" s="783" t="s">
        <v>326</v>
      </c>
      <c r="C209" s="784" t="s">
        <v>327</v>
      </c>
      <c r="D209" s="785" t="s">
        <v>161</v>
      </c>
      <c r="E209" s="786">
        <v>0.30937999999999999</v>
      </c>
      <c r="F209" s="11"/>
      <c r="G209" s="787">
        <f>ROUND(E209*F209,2)</f>
        <v>0</v>
      </c>
      <c r="H209" s="788">
        <v>53.25</v>
      </c>
      <c r="I209" s="789">
        <f>ROUND(E209*H209,2)</f>
        <v>16.47</v>
      </c>
      <c r="J209" s="788">
        <v>1382.75</v>
      </c>
      <c r="K209" s="789">
        <f>ROUND(E209*J209,2)</f>
        <v>427.8</v>
      </c>
      <c r="L209" s="789">
        <v>21</v>
      </c>
      <c r="M209" s="789">
        <f>G209*(1+L209/100)</f>
        <v>0</v>
      </c>
      <c r="N209" s="790">
        <v>1.82E-3</v>
      </c>
      <c r="O209" s="790">
        <f>ROUND(E209*N209,2)</f>
        <v>0</v>
      </c>
      <c r="P209" s="790">
        <v>1.8</v>
      </c>
      <c r="Q209" s="790">
        <f>ROUND(E209*P209,2)</f>
        <v>0.56000000000000005</v>
      </c>
      <c r="R209" s="789"/>
      <c r="S209" s="789" t="s">
        <v>153</v>
      </c>
      <c r="T209" s="789" t="s">
        <v>153</v>
      </c>
      <c r="U209" s="789">
        <v>3.1960000000000002</v>
      </c>
      <c r="V209" s="789">
        <f>ROUND(E209*U209,2)</f>
        <v>0.99</v>
      </c>
      <c r="W209" s="789"/>
      <c r="X209" s="789" t="s">
        <v>154</v>
      </c>
      <c r="Y209" s="791"/>
      <c r="Z209" s="791"/>
      <c r="AA209" s="791"/>
      <c r="AB209" s="791"/>
      <c r="AC209" s="791"/>
      <c r="AD209" s="791"/>
      <c r="AE209" s="791"/>
      <c r="AF209" s="791"/>
      <c r="AG209" s="791" t="s">
        <v>155</v>
      </c>
      <c r="AH209" s="791"/>
      <c r="AI209" s="791"/>
      <c r="AJ209" s="791"/>
      <c r="AK209" s="791"/>
      <c r="AL209" s="791"/>
      <c r="AM209" s="791"/>
      <c r="AN209" s="791"/>
      <c r="AO209" s="791"/>
      <c r="AP209" s="791"/>
      <c r="AQ209" s="791"/>
      <c r="AR209" s="791"/>
      <c r="AS209" s="791"/>
      <c r="AT209" s="791"/>
      <c r="AU209" s="791"/>
      <c r="AV209" s="791"/>
      <c r="AW209" s="791"/>
      <c r="AX209" s="791"/>
      <c r="AY209" s="791"/>
      <c r="AZ209" s="791"/>
      <c r="BA209" s="791"/>
      <c r="BB209" s="791"/>
      <c r="BC209" s="791"/>
      <c r="BD209" s="791"/>
      <c r="BE209" s="791"/>
      <c r="BF209" s="791"/>
      <c r="BG209" s="791"/>
      <c r="BH209" s="791"/>
    </row>
    <row r="210" spans="1:60" outlineLevel="1" x14ac:dyDescent="0.2">
      <c r="A210" s="792"/>
      <c r="B210" s="793"/>
      <c r="C210" s="794" t="s">
        <v>162</v>
      </c>
      <c r="D210" s="795"/>
      <c r="E210" s="796"/>
      <c r="F210" s="825"/>
      <c r="G210" s="789"/>
      <c r="H210" s="789"/>
      <c r="I210" s="789"/>
      <c r="J210" s="789"/>
      <c r="K210" s="789"/>
      <c r="L210" s="789"/>
      <c r="M210" s="789"/>
      <c r="N210" s="790"/>
      <c r="O210" s="790"/>
      <c r="P210" s="790"/>
      <c r="Q210" s="790"/>
      <c r="R210" s="789"/>
      <c r="S210" s="789"/>
      <c r="T210" s="789"/>
      <c r="U210" s="789"/>
      <c r="V210" s="789"/>
      <c r="W210" s="789"/>
      <c r="X210" s="789"/>
      <c r="Y210" s="791"/>
      <c r="Z210" s="791"/>
      <c r="AA210" s="791"/>
      <c r="AB210" s="791"/>
      <c r="AC210" s="791"/>
      <c r="AD210" s="791"/>
      <c r="AE210" s="791"/>
      <c r="AF210" s="791"/>
      <c r="AG210" s="791" t="s">
        <v>157</v>
      </c>
      <c r="AH210" s="791">
        <v>0</v>
      </c>
      <c r="AI210" s="791"/>
      <c r="AJ210" s="791"/>
      <c r="AK210" s="791"/>
      <c r="AL210" s="791"/>
      <c r="AM210" s="791"/>
      <c r="AN210" s="791"/>
      <c r="AO210" s="791"/>
      <c r="AP210" s="791"/>
      <c r="AQ210" s="791"/>
      <c r="AR210" s="791"/>
      <c r="AS210" s="791"/>
      <c r="AT210" s="791"/>
      <c r="AU210" s="791"/>
      <c r="AV210" s="791"/>
      <c r="AW210" s="791"/>
      <c r="AX210" s="791"/>
      <c r="AY210" s="791"/>
      <c r="AZ210" s="791"/>
      <c r="BA210" s="791"/>
      <c r="BB210" s="791"/>
      <c r="BC210" s="791"/>
      <c r="BD210" s="791"/>
      <c r="BE210" s="791"/>
      <c r="BF210" s="791"/>
      <c r="BG210" s="791"/>
      <c r="BH210" s="791"/>
    </row>
    <row r="211" spans="1:60" outlineLevel="1" x14ac:dyDescent="0.2">
      <c r="A211" s="792"/>
      <c r="B211" s="793"/>
      <c r="C211" s="794" t="s">
        <v>328</v>
      </c>
      <c r="D211" s="795"/>
      <c r="E211" s="796">
        <v>0.30937999999999999</v>
      </c>
      <c r="F211" s="825"/>
      <c r="G211" s="789"/>
      <c r="H211" s="789"/>
      <c r="I211" s="789"/>
      <c r="J211" s="789"/>
      <c r="K211" s="789"/>
      <c r="L211" s="789"/>
      <c r="M211" s="789"/>
      <c r="N211" s="790"/>
      <c r="O211" s="790"/>
      <c r="P211" s="790"/>
      <c r="Q211" s="790"/>
      <c r="R211" s="789"/>
      <c r="S211" s="789"/>
      <c r="T211" s="789"/>
      <c r="U211" s="789"/>
      <c r="V211" s="789"/>
      <c r="W211" s="789"/>
      <c r="X211" s="789"/>
      <c r="Y211" s="791"/>
      <c r="Z211" s="791"/>
      <c r="AA211" s="791"/>
      <c r="AB211" s="791"/>
      <c r="AC211" s="791"/>
      <c r="AD211" s="791"/>
      <c r="AE211" s="791"/>
      <c r="AF211" s="791"/>
      <c r="AG211" s="791" t="s">
        <v>157</v>
      </c>
      <c r="AH211" s="791">
        <v>0</v>
      </c>
      <c r="AI211" s="791"/>
      <c r="AJ211" s="791"/>
      <c r="AK211" s="791"/>
      <c r="AL211" s="791"/>
      <c r="AM211" s="791"/>
      <c r="AN211" s="791"/>
      <c r="AO211" s="791"/>
      <c r="AP211" s="791"/>
      <c r="AQ211" s="791"/>
      <c r="AR211" s="791"/>
      <c r="AS211" s="791"/>
      <c r="AT211" s="791"/>
      <c r="AU211" s="791"/>
      <c r="AV211" s="791"/>
      <c r="AW211" s="791"/>
      <c r="AX211" s="791"/>
      <c r="AY211" s="791"/>
      <c r="AZ211" s="791"/>
      <c r="BA211" s="791"/>
      <c r="BB211" s="791"/>
      <c r="BC211" s="791"/>
      <c r="BD211" s="791"/>
      <c r="BE211" s="791"/>
      <c r="BF211" s="791"/>
      <c r="BG211" s="791"/>
      <c r="BH211" s="791"/>
    </row>
    <row r="212" spans="1:60" outlineLevel="1" x14ac:dyDescent="0.2">
      <c r="A212" s="782">
        <v>51</v>
      </c>
      <c r="B212" s="783" t="s">
        <v>329</v>
      </c>
      <c r="C212" s="784" t="s">
        <v>330</v>
      </c>
      <c r="D212" s="785" t="s">
        <v>152</v>
      </c>
      <c r="E212" s="786">
        <v>10</v>
      </c>
      <c r="F212" s="11"/>
      <c r="G212" s="787">
        <f>ROUND(E212*F212,2)</f>
        <v>0</v>
      </c>
      <c r="H212" s="788">
        <v>9.7899999999999991</v>
      </c>
      <c r="I212" s="789">
        <f>ROUND(E212*H212,2)</f>
        <v>97.9</v>
      </c>
      <c r="J212" s="788">
        <v>73.510000000000005</v>
      </c>
      <c r="K212" s="789">
        <f>ROUND(E212*J212,2)</f>
        <v>735.1</v>
      </c>
      <c r="L212" s="789">
        <v>21</v>
      </c>
      <c r="M212" s="789">
        <f>G212*(1+L212/100)</f>
        <v>0</v>
      </c>
      <c r="N212" s="790">
        <v>3.4000000000000002E-4</v>
      </c>
      <c r="O212" s="790">
        <f>ROUND(E212*N212,2)</f>
        <v>0</v>
      </c>
      <c r="P212" s="790">
        <v>0.01</v>
      </c>
      <c r="Q212" s="790">
        <f>ROUND(E212*P212,2)</f>
        <v>0.1</v>
      </c>
      <c r="R212" s="789"/>
      <c r="S212" s="789" t="s">
        <v>153</v>
      </c>
      <c r="T212" s="789" t="s">
        <v>153</v>
      </c>
      <c r="U212" s="789">
        <v>0.18099999999999999</v>
      </c>
      <c r="V212" s="789">
        <f>ROUND(E212*U212,2)</f>
        <v>1.81</v>
      </c>
      <c r="W212" s="789"/>
      <c r="X212" s="789" t="s">
        <v>154</v>
      </c>
      <c r="Y212" s="791"/>
      <c r="Z212" s="791"/>
      <c r="AA212" s="791"/>
      <c r="AB212" s="791"/>
      <c r="AC212" s="791"/>
      <c r="AD212" s="791"/>
      <c r="AE212" s="791"/>
      <c r="AF212" s="791"/>
      <c r="AG212" s="791" t="s">
        <v>155</v>
      </c>
      <c r="AH212" s="791"/>
      <c r="AI212" s="791"/>
      <c r="AJ212" s="791"/>
      <c r="AK212" s="791"/>
      <c r="AL212" s="791"/>
      <c r="AM212" s="791"/>
      <c r="AN212" s="791"/>
      <c r="AO212" s="791"/>
      <c r="AP212" s="791"/>
      <c r="AQ212" s="791"/>
      <c r="AR212" s="791"/>
      <c r="AS212" s="791"/>
      <c r="AT212" s="791"/>
      <c r="AU212" s="791"/>
      <c r="AV212" s="791"/>
      <c r="AW212" s="791"/>
      <c r="AX212" s="791"/>
      <c r="AY212" s="791"/>
      <c r="AZ212" s="791"/>
      <c r="BA212" s="791"/>
      <c r="BB212" s="791"/>
      <c r="BC212" s="791"/>
      <c r="BD212" s="791"/>
      <c r="BE212" s="791"/>
      <c r="BF212" s="791"/>
      <c r="BG212" s="791"/>
      <c r="BH212" s="791"/>
    </row>
    <row r="213" spans="1:60" outlineLevel="1" x14ac:dyDescent="0.2">
      <c r="A213" s="792"/>
      <c r="B213" s="793"/>
      <c r="C213" s="794" t="s">
        <v>165</v>
      </c>
      <c r="D213" s="795"/>
      <c r="E213" s="796"/>
      <c r="F213" s="825"/>
      <c r="G213" s="789"/>
      <c r="H213" s="789"/>
      <c r="I213" s="789"/>
      <c r="J213" s="789"/>
      <c r="K213" s="789"/>
      <c r="L213" s="789"/>
      <c r="M213" s="789"/>
      <c r="N213" s="790"/>
      <c r="O213" s="790"/>
      <c r="P213" s="790"/>
      <c r="Q213" s="790"/>
      <c r="R213" s="789"/>
      <c r="S213" s="789"/>
      <c r="T213" s="789"/>
      <c r="U213" s="789"/>
      <c r="V213" s="789"/>
      <c r="W213" s="789"/>
      <c r="X213" s="789"/>
      <c r="Y213" s="791"/>
      <c r="Z213" s="791"/>
      <c r="AA213" s="791"/>
      <c r="AB213" s="791"/>
      <c r="AC213" s="791"/>
      <c r="AD213" s="791"/>
      <c r="AE213" s="791"/>
      <c r="AF213" s="791"/>
      <c r="AG213" s="791" t="s">
        <v>157</v>
      </c>
      <c r="AH213" s="791">
        <v>0</v>
      </c>
      <c r="AI213" s="791"/>
      <c r="AJ213" s="791"/>
      <c r="AK213" s="791"/>
      <c r="AL213" s="791"/>
      <c r="AM213" s="791"/>
      <c r="AN213" s="791"/>
      <c r="AO213" s="791"/>
      <c r="AP213" s="791"/>
      <c r="AQ213" s="791"/>
      <c r="AR213" s="791"/>
      <c r="AS213" s="791"/>
      <c r="AT213" s="791"/>
      <c r="AU213" s="791"/>
      <c r="AV213" s="791"/>
      <c r="AW213" s="791"/>
      <c r="AX213" s="791"/>
      <c r="AY213" s="791"/>
      <c r="AZ213" s="791"/>
      <c r="BA213" s="791"/>
      <c r="BB213" s="791"/>
      <c r="BC213" s="791"/>
      <c r="BD213" s="791"/>
      <c r="BE213" s="791"/>
      <c r="BF213" s="791"/>
      <c r="BG213" s="791"/>
      <c r="BH213" s="791"/>
    </row>
    <row r="214" spans="1:60" outlineLevel="1" x14ac:dyDescent="0.2">
      <c r="A214" s="792"/>
      <c r="B214" s="793"/>
      <c r="C214" s="794" t="s">
        <v>321</v>
      </c>
      <c r="D214" s="795"/>
      <c r="E214" s="796">
        <v>10</v>
      </c>
      <c r="F214" s="825"/>
      <c r="G214" s="789"/>
      <c r="H214" s="789"/>
      <c r="I214" s="789"/>
      <c r="J214" s="789"/>
      <c r="K214" s="789"/>
      <c r="L214" s="789"/>
      <c r="M214" s="789"/>
      <c r="N214" s="790"/>
      <c r="O214" s="790"/>
      <c r="P214" s="790"/>
      <c r="Q214" s="790"/>
      <c r="R214" s="789"/>
      <c r="S214" s="789"/>
      <c r="T214" s="789"/>
      <c r="U214" s="789"/>
      <c r="V214" s="789"/>
      <c r="W214" s="789"/>
      <c r="X214" s="789"/>
      <c r="Y214" s="791"/>
      <c r="Z214" s="791"/>
      <c r="AA214" s="791"/>
      <c r="AB214" s="791"/>
      <c r="AC214" s="791"/>
      <c r="AD214" s="791"/>
      <c r="AE214" s="791"/>
      <c r="AF214" s="791"/>
      <c r="AG214" s="791" t="s">
        <v>157</v>
      </c>
      <c r="AH214" s="791">
        <v>0</v>
      </c>
      <c r="AI214" s="791"/>
      <c r="AJ214" s="791"/>
      <c r="AK214" s="791"/>
      <c r="AL214" s="791"/>
      <c r="AM214" s="791"/>
      <c r="AN214" s="791"/>
      <c r="AO214" s="791"/>
      <c r="AP214" s="791"/>
      <c r="AQ214" s="791"/>
      <c r="AR214" s="791"/>
      <c r="AS214" s="791"/>
      <c r="AT214" s="791"/>
      <c r="AU214" s="791"/>
      <c r="AV214" s="791"/>
      <c r="AW214" s="791"/>
      <c r="AX214" s="791"/>
      <c r="AY214" s="791"/>
      <c r="AZ214" s="791"/>
      <c r="BA214" s="791"/>
      <c r="BB214" s="791"/>
      <c r="BC214" s="791"/>
      <c r="BD214" s="791"/>
      <c r="BE214" s="791"/>
      <c r="BF214" s="791"/>
      <c r="BG214" s="791"/>
      <c r="BH214" s="791"/>
    </row>
    <row r="215" spans="1:60" outlineLevel="1" x14ac:dyDescent="0.2">
      <c r="A215" s="782">
        <v>52</v>
      </c>
      <c r="B215" s="783" t="s">
        <v>331</v>
      </c>
      <c r="C215" s="784" t="s">
        <v>332</v>
      </c>
      <c r="D215" s="785" t="s">
        <v>152</v>
      </c>
      <c r="E215" s="786">
        <v>20</v>
      </c>
      <c r="F215" s="11"/>
      <c r="G215" s="787">
        <f>ROUND(E215*F215,2)</f>
        <v>0</v>
      </c>
      <c r="H215" s="788">
        <v>9.7899999999999991</v>
      </c>
      <c r="I215" s="789">
        <f>ROUND(E215*H215,2)</f>
        <v>195.8</v>
      </c>
      <c r="J215" s="788">
        <v>100.71</v>
      </c>
      <c r="K215" s="789">
        <f>ROUND(E215*J215,2)</f>
        <v>2014.2</v>
      </c>
      <c r="L215" s="789">
        <v>21</v>
      </c>
      <c r="M215" s="789">
        <f>G215*(1+L215/100)</f>
        <v>0</v>
      </c>
      <c r="N215" s="790">
        <v>3.4000000000000002E-4</v>
      </c>
      <c r="O215" s="790">
        <f>ROUND(E215*N215,2)</f>
        <v>0.01</v>
      </c>
      <c r="P215" s="790">
        <v>2.8000000000000001E-2</v>
      </c>
      <c r="Q215" s="790">
        <f>ROUND(E215*P215,2)</f>
        <v>0.56000000000000005</v>
      </c>
      <c r="R215" s="789"/>
      <c r="S215" s="789" t="s">
        <v>153</v>
      </c>
      <c r="T215" s="789" t="s">
        <v>153</v>
      </c>
      <c r="U215" s="789">
        <v>0.25</v>
      </c>
      <c r="V215" s="789">
        <f>ROUND(E215*U215,2)</f>
        <v>5</v>
      </c>
      <c r="W215" s="789"/>
      <c r="X215" s="789" t="s">
        <v>154</v>
      </c>
      <c r="Y215" s="791"/>
      <c r="Z215" s="791"/>
      <c r="AA215" s="791"/>
      <c r="AB215" s="791"/>
      <c r="AC215" s="791"/>
      <c r="AD215" s="791"/>
      <c r="AE215" s="791"/>
      <c r="AF215" s="791"/>
      <c r="AG215" s="791" t="s">
        <v>155</v>
      </c>
      <c r="AH215" s="791"/>
      <c r="AI215" s="791"/>
      <c r="AJ215" s="791"/>
      <c r="AK215" s="791"/>
      <c r="AL215" s="791"/>
      <c r="AM215" s="791"/>
      <c r="AN215" s="791"/>
      <c r="AO215" s="791"/>
      <c r="AP215" s="791"/>
      <c r="AQ215" s="791"/>
      <c r="AR215" s="791"/>
      <c r="AS215" s="791"/>
      <c r="AT215" s="791"/>
      <c r="AU215" s="791"/>
      <c r="AV215" s="791"/>
      <c r="AW215" s="791"/>
      <c r="AX215" s="791"/>
      <c r="AY215" s="791"/>
      <c r="AZ215" s="791"/>
      <c r="BA215" s="791"/>
      <c r="BB215" s="791"/>
      <c r="BC215" s="791"/>
      <c r="BD215" s="791"/>
      <c r="BE215" s="791"/>
      <c r="BF215" s="791"/>
      <c r="BG215" s="791"/>
      <c r="BH215" s="791"/>
    </row>
    <row r="216" spans="1:60" outlineLevel="1" x14ac:dyDescent="0.2">
      <c r="A216" s="792"/>
      <c r="B216" s="793"/>
      <c r="C216" s="794" t="s">
        <v>162</v>
      </c>
      <c r="D216" s="795"/>
      <c r="E216" s="796"/>
      <c r="F216" s="825"/>
      <c r="G216" s="789"/>
      <c r="H216" s="789"/>
      <c r="I216" s="789"/>
      <c r="J216" s="789"/>
      <c r="K216" s="789"/>
      <c r="L216" s="789"/>
      <c r="M216" s="789"/>
      <c r="N216" s="790"/>
      <c r="O216" s="790"/>
      <c r="P216" s="790"/>
      <c r="Q216" s="790"/>
      <c r="R216" s="789"/>
      <c r="S216" s="789"/>
      <c r="T216" s="789"/>
      <c r="U216" s="789"/>
      <c r="V216" s="789"/>
      <c r="W216" s="789"/>
      <c r="X216" s="789"/>
      <c r="Y216" s="791"/>
      <c r="Z216" s="791"/>
      <c r="AA216" s="791"/>
      <c r="AB216" s="791"/>
      <c r="AC216" s="791"/>
      <c r="AD216" s="791"/>
      <c r="AE216" s="791"/>
      <c r="AF216" s="791"/>
      <c r="AG216" s="791" t="s">
        <v>157</v>
      </c>
      <c r="AH216" s="791">
        <v>0</v>
      </c>
      <c r="AI216" s="791"/>
      <c r="AJ216" s="791"/>
      <c r="AK216" s="791"/>
      <c r="AL216" s="791"/>
      <c r="AM216" s="791"/>
      <c r="AN216" s="791"/>
      <c r="AO216" s="791"/>
      <c r="AP216" s="791"/>
      <c r="AQ216" s="791"/>
      <c r="AR216" s="791"/>
      <c r="AS216" s="791"/>
      <c r="AT216" s="791"/>
      <c r="AU216" s="791"/>
      <c r="AV216" s="791"/>
      <c r="AW216" s="791"/>
      <c r="AX216" s="791"/>
      <c r="AY216" s="791"/>
      <c r="AZ216" s="791"/>
      <c r="BA216" s="791"/>
      <c r="BB216" s="791"/>
      <c r="BC216" s="791"/>
      <c r="BD216" s="791"/>
      <c r="BE216" s="791"/>
      <c r="BF216" s="791"/>
      <c r="BG216" s="791"/>
      <c r="BH216" s="791"/>
    </row>
    <row r="217" spans="1:60" outlineLevel="1" x14ac:dyDescent="0.2">
      <c r="A217" s="792"/>
      <c r="B217" s="793"/>
      <c r="C217" s="794" t="s">
        <v>333</v>
      </c>
      <c r="D217" s="795"/>
      <c r="E217" s="796">
        <v>12</v>
      </c>
      <c r="F217" s="825"/>
      <c r="G217" s="789"/>
      <c r="H217" s="789"/>
      <c r="I217" s="789"/>
      <c r="J217" s="789"/>
      <c r="K217" s="789"/>
      <c r="L217" s="789"/>
      <c r="M217" s="789"/>
      <c r="N217" s="790"/>
      <c r="O217" s="790"/>
      <c r="P217" s="790"/>
      <c r="Q217" s="790"/>
      <c r="R217" s="789"/>
      <c r="S217" s="789"/>
      <c r="T217" s="789"/>
      <c r="U217" s="789"/>
      <c r="V217" s="789"/>
      <c r="W217" s="789"/>
      <c r="X217" s="789"/>
      <c r="Y217" s="791"/>
      <c r="Z217" s="791"/>
      <c r="AA217" s="791"/>
      <c r="AB217" s="791"/>
      <c r="AC217" s="791"/>
      <c r="AD217" s="791"/>
      <c r="AE217" s="791"/>
      <c r="AF217" s="791"/>
      <c r="AG217" s="791" t="s">
        <v>157</v>
      </c>
      <c r="AH217" s="791">
        <v>0</v>
      </c>
      <c r="AI217" s="791"/>
      <c r="AJ217" s="791"/>
      <c r="AK217" s="791"/>
      <c r="AL217" s="791"/>
      <c r="AM217" s="791"/>
      <c r="AN217" s="791"/>
      <c r="AO217" s="791"/>
      <c r="AP217" s="791"/>
      <c r="AQ217" s="791"/>
      <c r="AR217" s="791"/>
      <c r="AS217" s="791"/>
      <c r="AT217" s="791"/>
      <c r="AU217" s="791"/>
      <c r="AV217" s="791"/>
      <c r="AW217" s="791"/>
      <c r="AX217" s="791"/>
      <c r="AY217" s="791"/>
      <c r="AZ217" s="791"/>
      <c r="BA217" s="791"/>
      <c r="BB217" s="791"/>
      <c r="BC217" s="791"/>
      <c r="BD217" s="791"/>
      <c r="BE217" s="791"/>
      <c r="BF217" s="791"/>
      <c r="BG217" s="791"/>
      <c r="BH217" s="791"/>
    </row>
    <row r="218" spans="1:60" outlineLevel="1" x14ac:dyDescent="0.2">
      <c r="A218" s="792"/>
      <c r="B218" s="793"/>
      <c r="C218" s="794" t="s">
        <v>186</v>
      </c>
      <c r="D218" s="795"/>
      <c r="E218" s="796"/>
      <c r="F218" s="825"/>
      <c r="G218" s="789"/>
      <c r="H218" s="789"/>
      <c r="I218" s="789"/>
      <c r="J218" s="789"/>
      <c r="K218" s="789"/>
      <c r="L218" s="789"/>
      <c r="M218" s="789"/>
      <c r="N218" s="790"/>
      <c r="O218" s="790"/>
      <c r="P218" s="790"/>
      <c r="Q218" s="790"/>
      <c r="R218" s="789"/>
      <c r="S218" s="789"/>
      <c r="T218" s="789"/>
      <c r="U218" s="789"/>
      <c r="V218" s="789"/>
      <c r="W218" s="789"/>
      <c r="X218" s="789"/>
      <c r="Y218" s="791"/>
      <c r="Z218" s="791"/>
      <c r="AA218" s="791"/>
      <c r="AB218" s="791"/>
      <c r="AC218" s="791"/>
      <c r="AD218" s="791"/>
      <c r="AE218" s="791"/>
      <c r="AF218" s="791"/>
      <c r="AG218" s="791" t="s">
        <v>157</v>
      </c>
      <c r="AH218" s="791">
        <v>0</v>
      </c>
      <c r="AI218" s="791"/>
      <c r="AJ218" s="791"/>
      <c r="AK218" s="791"/>
      <c r="AL218" s="791"/>
      <c r="AM218" s="791"/>
      <c r="AN218" s="791"/>
      <c r="AO218" s="791"/>
      <c r="AP218" s="791"/>
      <c r="AQ218" s="791"/>
      <c r="AR218" s="791"/>
      <c r="AS218" s="791"/>
      <c r="AT218" s="791"/>
      <c r="AU218" s="791"/>
      <c r="AV218" s="791"/>
      <c r="AW218" s="791"/>
      <c r="AX218" s="791"/>
      <c r="AY218" s="791"/>
      <c r="AZ218" s="791"/>
      <c r="BA218" s="791"/>
      <c r="BB218" s="791"/>
      <c r="BC218" s="791"/>
      <c r="BD218" s="791"/>
      <c r="BE218" s="791"/>
      <c r="BF218" s="791"/>
      <c r="BG218" s="791"/>
      <c r="BH218" s="791"/>
    </row>
    <row r="219" spans="1:60" outlineLevel="1" x14ac:dyDescent="0.2">
      <c r="A219" s="792"/>
      <c r="B219" s="793"/>
      <c r="C219" s="794" t="s">
        <v>334</v>
      </c>
      <c r="D219" s="795"/>
      <c r="E219" s="796">
        <v>8</v>
      </c>
      <c r="F219" s="825"/>
      <c r="G219" s="789"/>
      <c r="H219" s="789"/>
      <c r="I219" s="789"/>
      <c r="J219" s="789"/>
      <c r="K219" s="789"/>
      <c r="L219" s="789"/>
      <c r="M219" s="789"/>
      <c r="N219" s="790"/>
      <c r="O219" s="790"/>
      <c r="P219" s="790"/>
      <c r="Q219" s="790"/>
      <c r="R219" s="789"/>
      <c r="S219" s="789"/>
      <c r="T219" s="789"/>
      <c r="U219" s="789"/>
      <c r="V219" s="789"/>
      <c r="W219" s="789"/>
      <c r="X219" s="789"/>
      <c r="Y219" s="791"/>
      <c r="Z219" s="791"/>
      <c r="AA219" s="791"/>
      <c r="AB219" s="791"/>
      <c r="AC219" s="791"/>
      <c r="AD219" s="791"/>
      <c r="AE219" s="791"/>
      <c r="AF219" s="791"/>
      <c r="AG219" s="791" t="s">
        <v>157</v>
      </c>
      <c r="AH219" s="791">
        <v>0</v>
      </c>
      <c r="AI219" s="791"/>
      <c r="AJ219" s="791"/>
      <c r="AK219" s="791"/>
      <c r="AL219" s="791"/>
      <c r="AM219" s="791"/>
      <c r="AN219" s="791"/>
      <c r="AO219" s="791"/>
      <c r="AP219" s="791"/>
      <c r="AQ219" s="791"/>
      <c r="AR219" s="791"/>
      <c r="AS219" s="791"/>
      <c r="AT219" s="791"/>
      <c r="AU219" s="791"/>
      <c r="AV219" s="791"/>
      <c r="AW219" s="791"/>
      <c r="AX219" s="791"/>
      <c r="AY219" s="791"/>
      <c r="AZ219" s="791"/>
      <c r="BA219" s="791"/>
      <c r="BB219" s="791"/>
      <c r="BC219" s="791"/>
      <c r="BD219" s="791"/>
      <c r="BE219" s="791"/>
      <c r="BF219" s="791"/>
      <c r="BG219" s="791"/>
      <c r="BH219" s="791"/>
    </row>
    <row r="220" spans="1:60" outlineLevel="1" x14ac:dyDescent="0.2">
      <c r="A220" s="782">
        <v>53</v>
      </c>
      <c r="B220" s="783" t="s">
        <v>335</v>
      </c>
      <c r="C220" s="784" t="s">
        <v>336</v>
      </c>
      <c r="D220" s="785" t="s">
        <v>315</v>
      </c>
      <c r="E220" s="786">
        <v>10</v>
      </c>
      <c r="F220" s="11"/>
      <c r="G220" s="787">
        <f>ROUND(E220*F220,2)</f>
        <v>0</v>
      </c>
      <c r="H220" s="788">
        <v>14.36</v>
      </c>
      <c r="I220" s="789">
        <f>ROUND(E220*H220,2)</f>
        <v>143.6</v>
      </c>
      <c r="J220" s="788">
        <v>138.13999999999999</v>
      </c>
      <c r="K220" s="789">
        <f>ROUND(E220*J220,2)</f>
        <v>1381.4</v>
      </c>
      <c r="L220" s="789">
        <v>21</v>
      </c>
      <c r="M220" s="789">
        <f>G220*(1+L220/100)</f>
        <v>0</v>
      </c>
      <c r="N220" s="790">
        <v>4.8999999999999998E-4</v>
      </c>
      <c r="O220" s="790">
        <f>ROUND(E220*N220,2)</f>
        <v>0</v>
      </c>
      <c r="P220" s="790">
        <v>1.7999999999999999E-2</v>
      </c>
      <c r="Q220" s="790">
        <f>ROUND(E220*P220,2)</f>
        <v>0.18</v>
      </c>
      <c r="R220" s="789"/>
      <c r="S220" s="789" t="s">
        <v>153</v>
      </c>
      <c r="T220" s="789" t="s">
        <v>153</v>
      </c>
      <c r="U220" s="789">
        <v>0.34200000000000003</v>
      </c>
      <c r="V220" s="789">
        <f>ROUND(E220*U220,2)</f>
        <v>3.42</v>
      </c>
      <c r="W220" s="789"/>
      <c r="X220" s="789" t="s">
        <v>154</v>
      </c>
      <c r="Y220" s="791"/>
      <c r="Z220" s="791"/>
      <c r="AA220" s="791"/>
      <c r="AB220" s="791"/>
      <c r="AC220" s="791"/>
      <c r="AD220" s="791"/>
      <c r="AE220" s="791"/>
      <c r="AF220" s="791"/>
      <c r="AG220" s="791" t="s">
        <v>155</v>
      </c>
      <c r="AH220" s="791"/>
      <c r="AI220" s="791"/>
      <c r="AJ220" s="791"/>
      <c r="AK220" s="791"/>
      <c r="AL220" s="791"/>
      <c r="AM220" s="791"/>
      <c r="AN220" s="791"/>
      <c r="AO220" s="791"/>
      <c r="AP220" s="791"/>
      <c r="AQ220" s="791"/>
      <c r="AR220" s="791"/>
      <c r="AS220" s="791"/>
      <c r="AT220" s="791"/>
      <c r="AU220" s="791"/>
      <c r="AV220" s="791"/>
      <c r="AW220" s="791"/>
      <c r="AX220" s="791"/>
      <c r="AY220" s="791"/>
      <c r="AZ220" s="791"/>
      <c r="BA220" s="791"/>
      <c r="BB220" s="791"/>
      <c r="BC220" s="791"/>
      <c r="BD220" s="791"/>
      <c r="BE220" s="791"/>
      <c r="BF220" s="791"/>
      <c r="BG220" s="791"/>
      <c r="BH220" s="791"/>
    </row>
    <row r="221" spans="1:60" outlineLevel="1" x14ac:dyDescent="0.2">
      <c r="A221" s="792"/>
      <c r="B221" s="793"/>
      <c r="C221" s="794" t="s">
        <v>162</v>
      </c>
      <c r="D221" s="795"/>
      <c r="E221" s="796"/>
      <c r="F221" s="825"/>
      <c r="G221" s="789"/>
      <c r="H221" s="789"/>
      <c r="I221" s="789"/>
      <c r="J221" s="789"/>
      <c r="K221" s="789"/>
      <c r="L221" s="789"/>
      <c r="M221" s="789"/>
      <c r="N221" s="790"/>
      <c r="O221" s="790"/>
      <c r="P221" s="790"/>
      <c r="Q221" s="790"/>
      <c r="R221" s="789"/>
      <c r="S221" s="789"/>
      <c r="T221" s="789"/>
      <c r="U221" s="789"/>
      <c r="V221" s="789"/>
      <c r="W221" s="789"/>
      <c r="X221" s="789"/>
      <c r="Y221" s="791"/>
      <c r="Z221" s="791"/>
      <c r="AA221" s="791"/>
      <c r="AB221" s="791"/>
      <c r="AC221" s="791"/>
      <c r="AD221" s="791"/>
      <c r="AE221" s="791"/>
      <c r="AF221" s="791"/>
      <c r="AG221" s="791" t="s">
        <v>157</v>
      </c>
      <c r="AH221" s="791">
        <v>0</v>
      </c>
      <c r="AI221" s="791"/>
      <c r="AJ221" s="791"/>
      <c r="AK221" s="791"/>
      <c r="AL221" s="791"/>
      <c r="AM221" s="791"/>
      <c r="AN221" s="791"/>
      <c r="AO221" s="791"/>
      <c r="AP221" s="791"/>
      <c r="AQ221" s="791"/>
      <c r="AR221" s="791"/>
      <c r="AS221" s="791"/>
      <c r="AT221" s="791"/>
      <c r="AU221" s="791"/>
      <c r="AV221" s="791"/>
      <c r="AW221" s="791"/>
      <c r="AX221" s="791"/>
      <c r="AY221" s="791"/>
      <c r="AZ221" s="791"/>
      <c r="BA221" s="791"/>
      <c r="BB221" s="791"/>
      <c r="BC221" s="791"/>
      <c r="BD221" s="791"/>
      <c r="BE221" s="791"/>
      <c r="BF221" s="791"/>
      <c r="BG221" s="791"/>
      <c r="BH221" s="791"/>
    </row>
    <row r="222" spans="1:60" outlineLevel="1" x14ac:dyDescent="0.2">
      <c r="A222" s="792"/>
      <c r="B222" s="793"/>
      <c r="C222" s="794" t="s">
        <v>337</v>
      </c>
      <c r="D222" s="795"/>
      <c r="E222" s="796">
        <v>10</v>
      </c>
      <c r="F222" s="825"/>
      <c r="G222" s="789"/>
      <c r="H222" s="789"/>
      <c r="I222" s="789"/>
      <c r="J222" s="789"/>
      <c r="K222" s="789"/>
      <c r="L222" s="789"/>
      <c r="M222" s="789"/>
      <c r="N222" s="790"/>
      <c r="O222" s="790"/>
      <c r="P222" s="790"/>
      <c r="Q222" s="790"/>
      <c r="R222" s="789"/>
      <c r="S222" s="789"/>
      <c r="T222" s="789"/>
      <c r="U222" s="789"/>
      <c r="V222" s="789"/>
      <c r="W222" s="789"/>
      <c r="X222" s="789"/>
      <c r="Y222" s="791"/>
      <c r="Z222" s="791"/>
      <c r="AA222" s="791"/>
      <c r="AB222" s="791"/>
      <c r="AC222" s="791"/>
      <c r="AD222" s="791"/>
      <c r="AE222" s="791"/>
      <c r="AF222" s="791"/>
      <c r="AG222" s="791" t="s">
        <v>157</v>
      </c>
      <c r="AH222" s="791">
        <v>0</v>
      </c>
      <c r="AI222" s="791"/>
      <c r="AJ222" s="791"/>
      <c r="AK222" s="791"/>
      <c r="AL222" s="791"/>
      <c r="AM222" s="791"/>
      <c r="AN222" s="791"/>
      <c r="AO222" s="791"/>
      <c r="AP222" s="791"/>
      <c r="AQ222" s="791"/>
      <c r="AR222" s="791"/>
      <c r="AS222" s="791"/>
      <c r="AT222" s="791"/>
      <c r="AU222" s="791"/>
      <c r="AV222" s="791"/>
      <c r="AW222" s="791"/>
      <c r="AX222" s="791"/>
      <c r="AY222" s="791"/>
      <c r="AZ222" s="791"/>
      <c r="BA222" s="791"/>
      <c r="BB222" s="791"/>
      <c r="BC222" s="791"/>
      <c r="BD222" s="791"/>
      <c r="BE222" s="791"/>
      <c r="BF222" s="791"/>
      <c r="BG222" s="791"/>
      <c r="BH222" s="791"/>
    </row>
    <row r="223" spans="1:60" x14ac:dyDescent="0.2">
      <c r="A223" s="773" t="s">
        <v>148</v>
      </c>
      <c r="B223" s="774" t="s">
        <v>82</v>
      </c>
      <c r="C223" s="775" t="s">
        <v>83</v>
      </c>
      <c r="D223" s="776"/>
      <c r="E223" s="777"/>
      <c r="F223" s="826"/>
      <c r="G223" s="779">
        <f>SUMIF(AG224:AG224,"&lt;&gt;NOR",G224:G224)</f>
        <v>0</v>
      </c>
      <c r="H223" s="780"/>
      <c r="I223" s="780">
        <f>SUM(I224:I224)</f>
        <v>0</v>
      </c>
      <c r="J223" s="780"/>
      <c r="K223" s="780">
        <f>SUM(K224:K224)</f>
        <v>32363.89</v>
      </c>
      <c r="L223" s="780"/>
      <c r="M223" s="780">
        <f>SUM(M224:M224)</f>
        <v>0</v>
      </c>
      <c r="N223" s="781"/>
      <c r="O223" s="781">
        <f>SUM(O224:O224)</f>
        <v>0</v>
      </c>
      <c r="P223" s="781"/>
      <c r="Q223" s="781">
        <f>SUM(Q224:Q224)</f>
        <v>0</v>
      </c>
      <c r="R223" s="780"/>
      <c r="S223" s="780"/>
      <c r="T223" s="780"/>
      <c r="U223" s="780"/>
      <c r="V223" s="780">
        <f>SUM(V224:V224)</f>
        <v>70.849999999999994</v>
      </c>
      <c r="W223" s="780"/>
      <c r="X223" s="780"/>
      <c r="AG223" s="750" t="s">
        <v>149</v>
      </c>
    </row>
    <row r="224" spans="1:60" ht="22.5" outlineLevel="1" x14ac:dyDescent="0.2">
      <c r="A224" s="797">
        <v>54</v>
      </c>
      <c r="B224" s="798" t="s">
        <v>338</v>
      </c>
      <c r="C224" s="799" t="s">
        <v>339</v>
      </c>
      <c r="D224" s="800" t="s">
        <v>340</v>
      </c>
      <c r="E224" s="801">
        <v>22.490539999999999</v>
      </c>
      <c r="F224" s="12"/>
      <c r="G224" s="802">
        <f>ROUND(E224*F224,2)</f>
        <v>0</v>
      </c>
      <c r="H224" s="788">
        <v>0</v>
      </c>
      <c r="I224" s="789">
        <f>ROUND(E224*H224,2)</f>
        <v>0</v>
      </c>
      <c r="J224" s="788">
        <v>1439</v>
      </c>
      <c r="K224" s="789">
        <f>ROUND(E224*J224,2)</f>
        <v>32363.89</v>
      </c>
      <c r="L224" s="789">
        <v>21</v>
      </c>
      <c r="M224" s="789">
        <f>G224*(1+L224/100)</f>
        <v>0</v>
      </c>
      <c r="N224" s="790">
        <v>0</v>
      </c>
      <c r="O224" s="790">
        <f>ROUND(E224*N224,2)</f>
        <v>0</v>
      </c>
      <c r="P224" s="790">
        <v>0</v>
      </c>
      <c r="Q224" s="790">
        <f>ROUND(E224*P224,2)</f>
        <v>0</v>
      </c>
      <c r="R224" s="789"/>
      <c r="S224" s="789" t="s">
        <v>153</v>
      </c>
      <c r="T224" s="789" t="s">
        <v>153</v>
      </c>
      <c r="U224" s="789">
        <v>3.15</v>
      </c>
      <c r="V224" s="789">
        <f>ROUND(E224*U224,2)</f>
        <v>70.849999999999994</v>
      </c>
      <c r="W224" s="789"/>
      <c r="X224" s="789" t="s">
        <v>341</v>
      </c>
      <c r="Y224" s="791"/>
      <c r="Z224" s="791"/>
      <c r="AA224" s="791"/>
      <c r="AB224" s="791"/>
      <c r="AC224" s="791"/>
      <c r="AD224" s="791"/>
      <c r="AE224" s="791"/>
      <c r="AF224" s="791"/>
      <c r="AG224" s="791" t="s">
        <v>342</v>
      </c>
      <c r="AH224" s="791"/>
      <c r="AI224" s="791"/>
      <c r="AJ224" s="791"/>
      <c r="AK224" s="791"/>
      <c r="AL224" s="791"/>
      <c r="AM224" s="791"/>
      <c r="AN224" s="791"/>
      <c r="AO224" s="791"/>
      <c r="AP224" s="791"/>
      <c r="AQ224" s="791"/>
      <c r="AR224" s="791"/>
      <c r="AS224" s="791"/>
      <c r="AT224" s="791"/>
      <c r="AU224" s="791"/>
      <c r="AV224" s="791"/>
      <c r="AW224" s="791"/>
      <c r="AX224" s="791"/>
      <c r="AY224" s="791"/>
      <c r="AZ224" s="791"/>
      <c r="BA224" s="791"/>
      <c r="BB224" s="791"/>
      <c r="BC224" s="791"/>
      <c r="BD224" s="791"/>
      <c r="BE224" s="791"/>
      <c r="BF224" s="791"/>
      <c r="BG224" s="791"/>
      <c r="BH224" s="791"/>
    </row>
    <row r="225" spans="1:60" x14ac:dyDescent="0.2">
      <c r="A225" s="773" t="s">
        <v>148</v>
      </c>
      <c r="B225" s="774" t="s">
        <v>84</v>
      </c>
      <c r="C225" s="775" t="s">
        <v>85</v>
      </c>
      <c r="D225" s="776"/>
      <c r="E225" s="777"/>
      <c r="F225" s="826"/>
      <c r="G225" s="779">
        <f>SUMIF(AG226:AG275,"&lt;&gt;NOR",G226:G275)</f>
        <v>0</v>
      </c>
      <c r="H225" s="780"/>
      <c r="I225" s="780">
        <f>SUM(I226:I275)</f>
        <v>256528.76</v>
      </c>
      <c r="J225" s="780"/>
      <c r="K225" s="780">
        <f>SUM(K226:K275)</f>
        <v>27368.670000000002</v>
      </c>
      <c r="L225" s="780"/>
      <c r="M225" s="780">
        <f>SUM(M226:M275)</f>
        <v>0</v>
      </c>
      <c r="N225" s="781"/>
      <c r="O225" s="781">
        <f>SUM(O226:O275)</f>
        <v>0.79</v>
      </c>
      <c r="P225" s="781"/>
      <c r="Q225" s="781">
        <f>SUM(Q226:Q275)</f>
        <v>0.19</v>
      </c>
      <c r="R225" s="780"/>
      <c r="S225" s="780"/>
      <c r="T225" s="780"/>
      <c r="U225" s="780"/>
      <c r="V225" s="780">
        <f>SUM(V226:V275)</f>
        <v>48.93</v>
      </c>
      <c r="W225" s="780"/>
      <c r="X225" s="780"/>
      <c r="AG225" s="750" t="s">
        <v>149</v>
      </c>
    </row>
    <row r="226" spans="1:60" ht="22.5" outlineLevel="1" x14ac:dyDescent="0.2">
      <c r="A226" s="782">
        <v>55</v>
      </c>
      <c r="B226" s="783" t="s">
        <v>343</v>
      </c>
      <c r="C226" s="784" t="s">
        <v>344</v>
      </c>
      <c r="D226" s="785" t="s">
        <v>169</v>
      </c>
      <c r="E226" s="786">
        <v>83</v>
      </c>
      <c r="F226" s="11"/>
      <c r="G226" s="787">
        <f>ROUND(E226*F226,2)</f>
        <v>0</v>
      </c>
      <c r="H226" s="788">
        <v>26.58</v>
      </c>
      <c r="I226" s="789">
        <f>ROUND(E226*H226,2)</f>
        <v>2206.14</v>
      </c>
      <c r="J226" s="788">
        <v>124.42</v>
      </c>
      <c r="K226" s="789">
        <f>ROUND(E226*J226,2)</f>
        <v>10326.86</v>
      </c>
      <c r="L226" s="789">
        <v>21</v>
      </c>
      <c r="M226" s="789">
        <f>G226*(1+L226/100)</f>
        <v>0</v>
      </c>
      <c r="N226" s="790">
        <v>5.2999999999999998E-4</v>
      </c>
      <c r="O226" s="790">
        <f>ROUND(E226*N226,2)</f>
        <v>0.04</v>
      </c>
      <c r="P226" s="790">
        <v>0</v>
      </c>
      <c r="Q226" s="790">
        <f>ROUND(E226*P226,2)</f>
        <v>0</v>
      </c>
      <c r="R226" s="789"/>
      <c r="S226" s="789" t="s">
        <v>153</v>
      </c>
      <c r="T226" s="789" t="s">
        <v>153</v>
      </c>
      <c r="U226" s="789">
        <v>0.23100000000000001</v>
      </c>
      <c r="V226" s="789">
        <f>ROUND(E226*U226,2)</f>
        <v>19.170000000000002</v>
      </c>
      <c r="W226" s="789"/>
      <c r="X226" s="789" t="s">
        <v>154</v>
      </c>
      <c r="Y226" s="791"/>
      <c r="Z226" s="791"/>
      <c r="AA226" s="791"/>
      <c r="AB226" s="791"/>
      <c r="AC226" s="791"/>
      <c r="AD226" s="791"/>
      <c r="AE226" s="791"/>
      <c r="AF226" s="791"/>
      <c r="AG226" s="791" t="s">
        <v>155</v>
      </c>
      <c r="AH226" s="791"/>
      <c r="AI226" s="791"/>
      <c r="AJ226" s="791"/>
      <c r="AK226" s="791"/>
      <c r="AL226" s="791"/>
      <c r="AM226" s="791"/>
      <c r="AN226" s="791"/>
      <c r="AO226" s="791"/>
      <c r="AP226" s="791"/>
      <c r="AQ226" s="791"/>
      <c r="AR226" s="791"/>
      <c r="AS226" s="791"/>
      <c r="AT226" s="791"/>
      <c r="AU226" s="791"/>
      <c r="AV226" s="791"/>
      <c r="AW226" s="791"/>
      <c r="AX226" s="791"/>
      <c r="AY226" s="791"/>
      <c r="AZ226" s="791"/>
      <c r="BA226" s="791"/>
      <c r="BB226" s="791"/>
      <c r="BC226" s="791"/>
      <c r="BD226" s="791"/>
      <c r="BE226" s="791"/>
      <c r="BF226" s="791"/>
      <c r="BG226" s="791"/>
      <c r="BH226" s="791"/>
    </row>
    <row r="227" spans="1:60" outlineLevel="1" x14ac:dyDescent="0.2">
      <c r="A227" s="792"/>
      <c r="B227" s="793"/>
      <c r="C227" s="794" t="s">
        <v>207</v>
      </c>
      <c r="D227" s="795"/>
      <c r="E227" s="796"/>
      <c r="F227" s="825"/>
      <c r="G227" s="789"/>
      <c r="H227" s="789"/>
      <c r="I227" s="789"/>
      <c r="J227" s="789"/>
      <c r="K227" s="789"/>
      <c r="L227" s="789"/>
      <c r="M227" s="789"/>
      <c r="N227" s="790"/>
      <c r="O227" s="790"/>
      <c r="P227" s="790"/>
      <c r="Q227" s="790"/>
      <c r="R227" s="789"/>
      <c r="S227" s="789"/>
      <c r="T227" s="789"/>
      <c r="U227" s="789"/>
      <c r="V227" s="789"/>
      <c r="W227" s="789"/>
      <c r="X227" s="789"/>
      <c r="Y227" s="791"/>
      <c r="Z227" s="791"/>
      <c r="AA227" s="791"/>
      <c r="AB227" s="791"/>
      <c r="AC227" s="791"/>
      <c r="AD227" s="791"/>
      <c r="AE227" s="791"/>
      <c r="AF227" s="791"/>
      <c r="AG227" s="791" t="s">
        <v>157</v>
      </c>
      <c r="AH227" s="791">
        <v>0</v>
      </c>
      <c r="AI227" s="791"/>
      <c r="AJ227" s="791"/>
      <c r="AK227" s="791"/>
      <c r="AL227" s="791"/>
      <c r="AM227" s="791"/>
      <c r="AN227" s="791"/>
      <c r="AO227" s="791"/>
      <c r="AP227" s="791"/>
      <c r="AQ227" s="791"/>
      <c r="AR227" s="791"/>
      <c r="AS227" s="791"/>
      <c r="AT227" s="791"/>
      <c r="AU227" s="791"/>
      <c r="AV227" s="791"/>
      <c r="AW227" s="791"/>
      <c r="AX227" s="791"/>
      <c r="AY227" s="791"/>
      <c r="AZ227" s="791"/>
      <c r="BA227" s="791"/>
      <c r="BB227" s="791"/>
      <c r="BC227" s="791"/>
      <c r="BD227" s="791"/>
      <c r="BE227" s="791"/>
      <c r="BF227" s="791"/>
      <c r="BG227" s="791"/>
      <c r="BH227" s="791"/>
    </row>
    <row r="228" spans="1:60" outlineLevel="1" x14ac:dyDescent="0.2">
      <c r="A228" s="792"/>
      <c r="B228" s="793"/>
      <c r="C228" s="794" t="s">
        <v>162</v>
      </c>
      <c r="D228" s="795"/>
      <c r="E228" s="796"/>
      <c r="F228" s="825"/>
      <c r="G228" s="789"/>
      <c r="H228" s="789"/>
      <c r="I228" s="789"/>
      <c r="J228" s="789"/>
      <c r="K228" s="789"/>
      <c r="L228" s="789"/>
      <c r="M228" s="789"/>
      <c r="N228" s="790"/>
      <c r="O228" s="790"/>
      <c r="P228" s="790"/>
      <c r="Q228" s="790"/>
      <c r="R228" s="789"/>
      <c r="S228" s="789"/>
      <c r="T228" s="789"/>
      <c r="U228" s="789"/>
      <c r="V228" s="789"/>
      <c r="W228" s="789"/>
      <c r="X228" s="789"/>
      <c r="Y228" s="791"/>
      <c r="Z228" s="791"/>
      <c r="AA228" s="791"/>
      <c r="AB228" s="791"/>
      <c r="AC228" s="791"/>
      <c r="AD228" s="791"/>
      <c r="AE228" s="791"/>
      <c r="AF228" s="791"/>
      <c r="AG228" s="791" t="s">
        <v>157</v>
      </c>
      <c r="AH228" s="791">
        <v>0</v>
      </c>
      <c r="AI228" s="791"/>
      <c r="AJ228" s="791"/>
      <c r="AK228" s="791"/>
      <c r="AL228" s="791"/>
      <c r="AM228" s="791"/>
      <c r="AN228" s="791"/>
      <c r="AO228" s="791"/>
      <c r="AP228" s="791"/>
      <c r="AQ228" s="791"/>
      <c r="AR228" s="791"/>
      <c r="AS228" s="791"/>
      <c r="AT228" s="791"/>
      <c r="AU228" s="791"/>
      <c r="AV228" s="791"/>
      <c r="AW228" s="791"/>
      <c r="AX228" s="791"/>
      <c r="AY228" s="791"/>
      <c r="AZ228" s="791"/>
      <c r="BA228" s="791"/>
      <c r="BB228" s="791"/>
      <c r="BC228" s="791"/>
      <c r="BD228" s="791"/>
      <c r="BE228" s="791"/>
      <c r="BF228" s="791"/>
      <c r="BG228" s="791"/>
      <c r="BH228" s="791"/>
    </row>
    <row r="229" spans="1:60" outlineLevel="1" x14ac:dyDescent="0.2">
      <c r="A229" s="792"/>
      <c r="B229" s="793"/>
      <c r="C229" s="794" t="s">
        <v>208</v>
      </c>
      <c r="D229" s="795"/>
      <c r="E229" s="796">
        <v>83</v>
      </c>
      <c r="F229" s="825"/>
      <c r="G229" s="789"/>
      <c r="H229" s="789"/>
      <c r="I229" s="789"/>
      <c r="J229" s="789"/>
      <c r="K229" s="789"/>
      <c r="L229" s="789"/>
      <c r="M229" s="789"/>
      <c r="N229" s="790"/>
      <c r="O229" s="790"/>
      <c r="P229" s="790"/>
      <c r="Q229" s="790"/>
      <c r="R229" s="789"/>
      <c r="S229" s="789"/>
      <c r="T229" s="789"/>
      <c r="U229" s="789"/>
      <c r="V229" s="789"/>
      <c r="W229" s="789"/>
      <c r="X229" s="789"/>
      <c r="Y229" s="791"/>
      <c r="Z229" s="791"/>
      <c r="AA229" s="791"/>
      <c r="AB229" s="791"/>
      <c r="AC229" s="791"/>
      <c r="AD229" s="791"/>
      <c r="AE229" s="791"/>
      <c r="AF229" s="791"/>
      <c r="AG229" s="791" t="s">
        <v>157</v>
      </c>
      <c r="AH229" s="791">
        <v>0</v>
      </c>
      <c r="AI229" s="791"/>
      <c r="AJ229" s="791"/>
      <c r="AK229" s="791"/>
      <c r="AL229" s="791"/>
      <c r="AM229" s="791"/>
      <c r="AN229" s="791"/>
      <c r="AO229" s="791"/>
      <c r="AP229" s="791"/>
      <c r="AQ229" s="791"/>
      <c r="AR229" s="791"/>
      <c r="AS229" s="791"/>
      <c r="AT229" s="791"/>
      <c r="AU229" s="791"/>
      <c r="AV229" s="791"/>
      <c r="AW229" s="791"/>
      <c r="AX229" s="791"/>
      <c r="AY229" s="791"/>
      <c r="AZ229" s="791"/>
      <c r="BA229" s="791"/>
      <c r="BB229" s="791"/>
      <c r="BC229" s="791"/>
      <c r="BD229" s="791"/>
      <c r="BE229" s="791"/>
      <c r="BF229" s="791"/>
      <c r="BG229" s="791"/>
      <c r="BH229" s="791"/>
    </row>
    <row r="230" spans="1:60" ht="22.5" outlineLevel="1" x14ac:dyDescent="0.2">
      <c r="A230" s="782">
        <v>56</v>
      </c>
      <c r="B230" s="783" t="s">
        <v>345</v>
      </c>
      <c r="C230" s="784" t="s">
        <v>346</v>
      </c>
      <c r="D230" s="785" t="s">
        <v>169</v>
      </c>
      <c r="E230" s="786">
        <v>43.9</v>
      </c>
      <c r="F230" s="11"/>
      <c r="G230" s="787">
        <f>ROUND(E230*F230,2)</f>
        <v>0</v>
      </c>
      <c r="H230" s="788">
        <v>76.41</v>
      </c>
      <c r="I230" s="789">
        <f>ROUND(E230*H230,2)</f>
        <v>3354.4</v>
      </c>
      <c r="J230" s="788">
        <v>162.59</v>
      </c>
      <c r="K230" s="789">
        <f>ROUND(E230*J230,2)</f>
        <v>7137.7</v>
      </c>
      <c r="L230" s="789">
        <v>21</v>
      </c>
      <c r="M230" s="789">
        <f>G230*(1+L230/100)</f>
        <v>0</v>
      </c>
      <c r="N230" s="790">
        <v>8.3000000000000001E-4</v>
      </c>
      <c r="O230" s="790">
        <f>ROUND(E230*N230,2)</f>
        <v>0.04</v>
      </c>
      <c r="P230" s="790">
        <v>0</v>
      </c>
      <c r="Q230" s="790">
        <f>ROUND(E230*P230,2)</f>
        <v>0</v>
      </c>
      <c r="R230" s="789"/>
      <c r="S230" s="789" t="s">
        <v>153</v>
      </c>
      <c r="T230" s="789" t="s">
        <v>153</v>
      </c>
      <c r="U230" s="789">
        <v>0.30099999999999999</v>
      </c>
      <c r="V230" s="789">
        <f>ROUND(E230*U230,2)</f>
        <v>13.21</v>
      </c>
      <c r="W230" s="789"/>
      <c r="X230" s="789" t="s">
        <v>154</v>
      </c>
      <c r="Y230" s="791"/>
      <c r="Z230" s="791"/>
      <c r="AA230" s="791"/>
      <c r="AB230" s="791"/>
      <c r="AC230" s="791"/>
      <c r="AD230" s="791"/>
      <c r="AE230" s="791"/>
      <c r="AF230" s="791"/>
      <c r="AG230" s="791" t="s">
        <v>155</v>
      </c>
      <c r="AH230" s="791"/>
      <c r="AI230" s="791"/>
      <c r="AJ230" s="791"/>
      <c r="AK230" s="791"/>
      <c r="AL230" s="791"/>
      <c r="AM230" s="791"/>
      <c r="AN230" s="791"/>
      <c r="AO230" s="791"/>
      <c r="AP230" s="791"/>
      <c r="AQ230" s="791"/>
      <c r="AR230" s="791"/>
      <c r="AS230" s="791"/>
      <c r="AT230" s="791"/>
      <c r="AU230" s="791"/>
      <c r="AV230" s="791"/>
      <c r="AW230" s="791"/>
      <c r="AX230" s="791"/>
      <c r="AY230" s="791"/>
      <c r="AZ230" s="791"/>
      <c r="BA230" s="791"/>
      <c r="BB230" s="791"/>
      <c r="BC230" s="791"/>
      <c r="BD230" s="791"/>
      <c r="BE230" s="791"/>
      <c r="BF230" s="791"/>
      <c r="BG230" s="791"/>
      <c r="BH230" s="791"/>
    </row>
    <row r="231" spans="1:60" outlineLevel="1" x14ac:dyDescent="0.2">
      <c r="A231" s="792"/>
      <c r="B231" s="793"/>
      <c r="C231" s="794" t="s">
        <v>207</v>
      </c>
      <c r="D231" s="795"/>
      <c r="E231" s="796"/>
      <c r="F231" s="825"/>
      <c r="G231" s="789"/>
      <c r="H231" s="789"/>
      <c r="I231" s="789"/>
      <c r="J231" s="789"/>
      <c r="K231" s="789"/>
      <c r="L231" s="789"/>
      <c r="M231" s="789"/>
      <c r="N231" s="790"/>
      <c r="O231" s="790"/>
      <c r="P231" s="790"/>
      <c r="Q231" s="790"/>
      <c r="R231" s="789"/>
      <c r="S231" s="789"/>
      <c r="T231" s="789"/>
      <c r="U231" s="789"/>
      <c r="V231" s="789"/>
      <c r="W231" s="789"/>
      <c r="X231" s="789"/>
      <c r="Y231" s="791"/>
      <c r="Z231" s="791"/>
      <c r="AA231" s="791"/>
      <c r="AB231" s="791"/>
      <c r="AC231" s="791"/>
      <c r="AD231" s="791"/>
      <c r="AE231" s="791"/>
      <c r="AF231" s="791"/>
      <c r="AG231" s="791" t="s">
        <v>157</v>
      </c>
      <c r="AH231" s="791">
        <v>0</v>
      </c>
      <c r="AI231" s="791"/>
      <c r="AJ231" s="791"/>
      <c r="AK231" s="791"/>
      <c r="AL231" s="791"/>
      <c r="AM231" s="791"/>
      <c r="AN231" s="791"/>
      <c r="AO231" s="791"/>
      <c r="AP231" s="791"/>
      <c r="AQ231" s="791"/>
      <c r="AR231" s="791"/>
      <c r="AS231" s="791"/>
      <c r="AT231" s="791"/>
      <c r="AU231" s="791"/>
      <c r="AV231" s="791"/>
      <c r="AW231" s="791"/>
      <c r="AX231" s="791"/>
      <c r="AY231" s="791"/>
      <c r="AZ231" s="791"/>
      <c r="BA231" s="791"/>
      <c r="BB231" s="791"/>
      <c r="BC231" s="791"/>
      <c r="BD231" s="791"/>
      <c r="BE231" s="791"/>
      <c r="BF231" s="791"/>
      <c r="BG231" s="791"/>
      <c r="BH231" s="791"/>
    </row>
    <row r="232" spans="1:60" outlineLevel="1" x14ac:dyDescent="0.2">
      <c r="A232" s="792"/>
      <c r="B232" s="793"/>
      <c r="C232" s="794" t="s">
        <v>165</v>
      </c>
      <c r="D232" s="795"/>
      <c r="E232" s="796"/>
      <c r="F232" s="825"/>
      <c r="G232" s="789"/>
      <c r="H232" s="789"/>
      <c r="I232" s="789"/>
      <c r="J232" s="789"/>
      <c r="K232" s="789"/>
      <c r="L232" s="789"/>
      <c r="M232" s="789"/>
      <c r="N232" s="790"/>
      <c r="O232" s="790"/>
      <c r="P232" s="790"/>
      <c r="Q232" s="790"/>
      <c r="R232" s="789"/>
      <c r="S232" s="789"/>
      <c r="T232" s="789"/>
      <c r="U232" s="789"/>
      <c r="V232" s="789"/>
      <c r="W232" s="789"/>
      <c r="X232" s="789"/>
      <c r="Y232" s="791"/>
      <c r="Z232" s="791"/>
      <c r="AA232" s="791"/>
      <c r="AB232" s="791"/>
      <c r="AC232" s="791"/>
      <c r="AD232" s="791"/>
      <c r="AE232" s="791"/>
      <c r="AF232" s="791"/>
      <c r="AG232" s="791" t="s">
        <v>157</v>
      </c>
      <c r="AH232" s="791">
        <v>0</v>
      </c>
      <c r="AI232" s="791"/>
      <c r="AJ232" s="791"/>
      <c r="AK232" s="791"/>
      <c r="AL232" s="791"/>
      <c r="AM232" s="791"/>
      <c r="AN232" s="791"/>
      <c r="AO232" s="791"/>
      <c r="AP232" s="791"/>
      <c r="AQ232" s="791"/>
      <c r="AR232" s="791"/>
      <c r="AS232" s="791"/>
      <c r="AT232" s="791"/>
      <c r="AU232" s="791"/>
      <c r="AV232" s="791"/>
      <c r="AW232" s="791"/>
      <c r="AX232" s="791"/>
      <c r="AY232" s="791"/>
      <c r="AZ232" s="791"/>
      <c r="BA232" s="791"/>
      <c r="BB232" s="791"/>
      <c r="BC232" s="791"/>
      <c r="BD232" s="791"/>
      <c r="BE232" s="791"/>
      <c r="BF232" s="791"/>
      <c r="BG232" s="791"/>
      <c r="BH232" s="791"/>
    </row>
    <row r="233" spans="1:60" outlineLevel="1" x14ac:dyDescent="0.2">
      <c r="A233" s="792"/>
      <c r="B233" s="793"/>
      <c r="C233" s="794" t="s">
        <v>347</v>
      </c>
      <c r="D233" s="795"/>
      <c r="E233" s="796">
        <v>43.9</v>
      </c>
      <c r="F233" s="825"/>
      <c r="G233" s="789"/>
      <c r="H233" s="789"/>
      <c r="I233" s="789"/>
      <c r="J233" s="789"/>
      <c r="K233" s="789"/>
      <c r="L233" s="789"/>
      <c r="M233" s="789"/>
      <c r="N233" s="790"/>
      <c r="O233" s="790"/>
      <c r="P233" s="790"/>
      <c r="Q233" s="790"/>
      <c r="R233" s="789"/>
      <c r="S233" s="789"/>
      <c r="T233" s="789"/>
      <c r="U233" s="789"/>
      <c r="V233" s="789"/>
      <c r="W233" s="789"/>
      <c r="X233" s="789"/>
      <c r="Y233" s="791"/>
      <c r="Z233" s="791"/>
      <c r="AA233" s="791"/>
      <c r="AB233" s="791"/>
      <c r="AC233" s="791"/>
      <c r="AD233" s="791"/>
      <c r="AE233" s="791"/>
      <c r="AF233" s="791"/>
      <c r="AG233" s="791" t="s">
        <v>157</v>
      </c>
      <c r="AH233" s="791">
        <v>0</v>
      </c>
      <c r="AI233" s="791"/>
      <c r="AJ233" s="791"/>
      <c r="AK233" s="791"/>
      <c r="AL233" s="791"/>
      <c r="AM233" s="791"/>
      <c r="AN233" s="791"/>
      <c r="AO233" s="791"/>
      <c r="AP233" s="791"/>
      <c r="AQ233" s="791"/>
      <c r="AR233" s="791"/>
      <c r="AS233" s="791"/>
      <c r="AT233" s="791"/>
      <c r="AU233" s="791"/>
      <c r="AV233" s="791"/>
      <c r="AW233" s="791"/>
      <c r="AX233" s="791"/>
      <c r="AY233" s="791"/>
      <c r="AZ233" s="791"/>
      <c r="BA233" s="791"/>
      <c r="BB233" s="791"/>
      <c r="BC233" s="791"/>
      <c r="BD233" s="791"/>
      <c r="BE233" s="791"/>
      <c r="BF233" s="791"/>
      <c r="BG233" s="791"/>
      <c r="BH233" s="791"/>
    </row>
    <row r="234" spans="1:60" ht="22.5" outlineLevel="1" x14ac:dyDescent="0.2">
      <c r="A234" s="782">
        <v>57</v>
      </c>
      <c r="B234" s="783" t="s">
        <v>348</v>
      </c>
      <c r="C234" s="784" t="s">
        <v>349</v>
      </c>
      <c r="D234" s="785" t="s">
        <v>169</v>
      </c>
      <c r="E234" s="786">
        <v>6.96</v>
      </c>
      <c r="F234" s="11"/>
      <c r="G234" s="787">
        <f>ROUND(E234*F234,2)</f>
        <v>0</v>
      </c>
      <c r="H234" s="788">
        <v>6.66</v>
      </c>
      <c r="I234" s="789">
        <f>ROUND(E234*H234,2)</f>
        <v>46.35</v>
      </c>
      <c r="J234" s="788">
        <v>97.34</v>
      </c>
      <c r="K234" s="789">
        <f>ROUND(E234*J234,2)</f>
        <v>677.49</v>
      </c>
      <c r="L234" s="789">
        <v>21</v>
      </c>
      <c r="M234" s="789">
        <f>G234*(1+L234/100)</f>
        <v>0</v>
      </c>
      <c r="N234" s="790">
        <v>2.3000000000000001E-4</v>
      </c>
      <c r="O234" s="790">
        <f>ROUND(E234*N234,2)</f>
        <v>0</v>
      </c>
      <c r="P234" s="790">
        <v>0</v>
      </c>
      <c r="Q234" s="790">
        <f>ROUND(E234*P234,2)</f>
        <v>0</v>
      </c>
      <c r="R234" s="789"/>
      <c r="S234" s="789" t="s">
        <v>153</v>
      </c>
      <c r="T234" s="789" t="s">
        <v>153</v>
      </c>
      <c r="U234" s="789">
        <v>0.18099999999999999</v>
      </c>
      <c r="V234" s="789">
        <f>ROUND(E234*U234,2)</f>
        <v>1.26</v>
      </c>
      <c r="W234" s="789"/>
      <c r="X234" s="789" t="s">
        <v>154</v>
      </c>
      <c r="Y234" s="791"/>
      <c r="Z234" s="791"/>
      <c r="AA234" s="791"/>
      <c r="AB234" s="791"/>
      <c r="AC234" s="791"/>
      <c r="AD234" s="791"/>
      <c r="AE234" s="791"/>
      <c r="AF234" s="791"/>
      <c r="AG234" s="791" t="s">
        <v>155</v>
      </c>
      <c r="AH234" s="791"/>
      <c r="AI234" s="791"/>
      <c r="AJ234" s="791"/>
      <c r="AK234" s="791"/>
      <c r="AL234" s="791"/>
      <c r="AM234" s="791"/>
      <c r="AN234" s="791"/>
      <c r="AO234" s="791"/>
      <c r="AP234" s="791"/>
      <c r="AQ234" s="791"/>
      <c r="AR234" s="791"/>
      <c r="AS234" s="791"/>
      <c r="AT234" s="791"/>
      <c r="AU234" s="791"/>
      <c r="AV234" s="791"/>
      <c r="AW234" s="791"/>
      <c r="AX234" s="791"/>
      <c r="AY234" s="791"/>
      <c r="AZ234" s="791"/>
      <c r="BA234" s="791"/>
      <c r="BB234" s="791"/>
      <c r="BC234" s="791"/>
      <c r="BD234" s="791"/>
      <c r="BE234" s="791"/>
      <c r="BF234" s="791"/>
      <c r="BG234" s="791"/>
      <c r="BH234" s="791"/>
    </row>
    <row r="235" spans="1:60" outlineLevel="1" x14ac:dyDescent="0.2">
      <c r="A235" s="792"/>
      <c r="B235" s="793"/>
      <c r="C235" s="794" t="s">
        <v>217</v>
      </c>
      <c r="D235" s="795"/>
      <c r="E235" s="796"/>
      <c r="F235" s="825"/>
      <c r="G235" s="789"/>
      <c r="H235" s="789"/>
      <c r="I235" s="789"/>
      <c r="J235" s="789"/>
      <c r="K235" s="789"/>
      <c r="L235" s="789"/>
      <c r="M235" s="789"/>
      <c r="N235" s="790"/>
      <c r="O235" s="790"/>
      <c r="P235" s="790"/>
      <c r="Q235" s="790"/>
      <c r="R235" s="789"/>
      <c r="S235" s="789"/>
      <c r="T235" s="789"/>
      <c r="U235" s="789"/>
      <c r="V235" s="789"/>
      <c r="W235" s="789"/>
      <c r="X235" s="789"/>
      <c r="Y235" s="791"/>
      <c r="Z235" s="791"/>
      <c r="AA235" s="791"/>
      <c r="AB235" s="791"/>
      <c r="AC235" s="791"/>
      <c r="AD235" s="791"/>
      <c r="AE235" s="791"/>
      <c r="AF235" s="791"/>
      <c r="AG235" s="791" t="s">
        <v>157</v>
      </c>
      <c r="AH235" s="791">
        <v>0</v>
      </c>
      <c r="AI235" s="791"/>
      <c r="AJ235" s="791"/>
      <c r="AK235" s="791"/>
      <c r="AL235" s="791"/>
      <c r="AM235" s="791"/>
      <c r="AN235" s="791"/>
      <c r="AO235" s="791"/>
      <c r="AP235" s="791"/>
      <c r="AQ235" s="791"/>
      <c r="AR235" s="791"/>
      <c r="AS235" s="791"/>
      <c r="AT235" s="791"/>
      <c r="AU235" s="791"/>
      <c r="AV235" s="791"/>
      <c r="AW235" s="791"/>
      <c r="AX235" s="791"/>
      <c r="AY235" s="791"/>
      <c r="AZ235" s="791"/>
      <c r="BA235" s="791"/>
      <c r="BB235" s="791"/>
      <c r="BC235" s="791"/>
      <c r="BD235" s="791"/>
      <c r="BE235" s="791"/>
      <c r="BF235" s="791"/>
      <c r="BG235" s="791"/>
      <c r="BH235" s="791"/>
    </row>
    <row r="236" spans="1:60" outlineLevel="1" x14ac:dyDescent="0.2">
      <c r="A236" s="792"/>
      <c r="B236" s="793"/>
      <c r="C236" s="794" t="s">
        <v>218</v>
      </c>
      <c r="D236" s="795"/>
      <c r="E236" s="796">
        <v>6.96</v>
      </c>
      <c r="F236" s="825"/>
      <c r="G236" s="789"/>
      <c r="H236" s="789"/>
      <c r="I236" s="789"/>
      <c r="J236" s="789"/>
      <c r="K236" s="789"/>
      <c r="L236" s="789"/>
      <c r="M236" s="789"/>
      <c r="N236" s="790"/>
      <c r="O236" s="790"/>
      <c r="P236" s="790"/>
      <c r="Q236" s="790"/>
      <c r="R236" s="789"/>
      <c r="S236" s="789"/>
      <c r="T236" s="789"/>
      <c r="U236" s="789"/>
      <c r="V236" s="789"/>
      <c r="W236" s="789"/>
      <c r="X236" s="789"/>
      <c r="Y236" s="791"/>
      <c r="Z236" s="791"/>
      <c r="AA236" s="791"/>
      <c r="AB236" s="791"/>
      <c r="AC236" s="791"/>
      <c r="AD236" s="791"/>
      <c r="AE236" s="791"/>
      <c r="AF236" s="791"/>
      <c r="AG236" s="791" t="s">
        <v>157</v>
      </c>
      <c r="AH236" s="791">
        <v>0</v>
      </c>
      <c r="AI236" s="791"/>
      <c r="AJ236" s="791"/>
      <c r="AK236" s="791"/>
      <c r="AL236" s="791"/>
      <c r="AM236" s="791"/>
      <c r="AN236" s="791"/>
      <c r="AO236" s="791"/>
      <c r="AP236" s="791"/>
      <c r="AQ236" s="791"/>
      <c r="AR236" s="791"/>
      <c r="AS236" s="791"/>
      <c r="AT236" s="791"/>
      <c r="AU236" s="791"/>
      <c r="AV236" s="791"/>
      <c r="AW236" s="791"/>
      <c r="AX236" s="791"/>
      <c r="AY236" s="791"/>
      <c r="AZ236" s="791"/>
      <c r="BA236" s="791"/>
      <c r="BB236" s="791"/>
      <c r="BC236" s="791"/>
      <c r="BD236" s="791"/>
      <c r="BE236" s="791"/>
      <c r="BF236" s="791"/>
      <c r="BG236" s="791"/>
      <c r="BH236" s="791"/>
    </row>
    <row r="237" spans="1:60" ht="22.5" outlineLevel="1" x14ac:dyDescent="0.2">
      <c r="A237" s="782">
        <v>58</v>
      </c>
      <c r="B237" s="783" t="s">
        <v>350</v>
      </c>
      <c r="C237" s="784" t="s">
        <v>351</v>
      </c>
      <c r="D237" s="785" t="s">
        <v>169</v>
      </c>
      <c r="E237" s="786">
        <v>6.96</v>
      </c>
      <c r="F237" s="11"/>
      <c r="G237" s="787">
        <f>ROUND(E237*F237,2)</f>
        <v>0</v>
      </c>
      <c r="H237" s="788">
        <v>6.66</v>
      </c>
      <c r="I237" s="789">
        <f>ROUND(E237*H237,2)</f>
        <v>46.35</v>
      </c>
      <c r="J237" s="788">
        <v>194.34</v>
      </c>
      <c r="K237" s="789">
        <f>ROUND(E237*J237,2)</f>
        <v>1352.61</v>
      </c>
      <c r="L237" s="789">
        <v>21</v>
      </c>
      <c r="M237" s="789">
        <f>G237*(1+L237/100)</f>
        <v>0</v>
      </c>
      <c r="N237" s="790">
        <v>2.3000000000000001E-4</v>
      </c>
      <c r="O237" s="790">
        <f>ROUND(E237*N237,2)</f>
        <v>0</v>
      </c>
      <c r="P237" s="790">
        <v>0</v>
      </c>
      <c r="Q237" s="790">
        <f>ROUND(E237*P237,2)</f>
        <v>0</v>
      </c>
      <c r="R237" s="789"/>
      <c r="S237" s="789" t="s">
        <v>153</v>
      </c>
      <c r="T237" s="789" t="s">
        <v>153</v>
      </c>
      <c r="U237" s="789">
        <v>0.36199999999999999</v>
      </c>
      <c r="V237" s="789">
        <f>ROUND(E237*U237,2)</f>
        <v>2.52</v>
      </c>
      <c r="W237" s="789"/>
      <c r="X237" s="789" t="s">
        <v>154</v>
      </c>
      <c r="Y237" s="791"/>
      <c r="Z237" s="791"/>
      <c r="AA237" s="791"/>
      <c r="AB237" s="791"/>
      <c r="AC237" s="791"/>
      <c r="AD237" s="791"/>
      <c r="AE237" s="791"/>
      <c r="AF237" s="791"/>
      <c r="AG237" s="791" t="s">
        <v>155</v>
      </c>
      <c r="AH237" s="791"/>
      <c r="AI237" s="791"/>
      <c r="AJ237" s="791"/>
      <c r="AK237" s="791"/>
      <c r="AL237" s="791"/>
      <c r="AM237" s="791"/>
      <c r="AN237" s="791"/>
      <c r="AO237" s="791"/>
      <c r="AP237" s="791"/>
      <c r="AQ237" s="791"/>
      <c r="AR237" s="791"/>
      <c r="AS237" s="791"/>
      <c r="AT237" s="791"/>
      <c r="AU237" s="791"/>
      <c r="AV237" s="791"/>
      <c r="AW237" s="791"/>
      <c r="AX237" s="791"/>
      <c r="AY237" s="791"/>
      <c r="AZ237" s="791"/>
      <c r="BA237" s="791"/>
      <c r="BB237" s="791"/>
      <c r="BC237" s="791"/>
      <c r="BD237" s="791"/>
      <c r="BE237" s="791"/>
      <c r="BF237" s="791"/>
      <c r="BG237" s="791"/>
      <c r="BH237" s="791"/>
    </row>
    <row r="238" spans="1:60" outlineLevel="1" x14ac:dyDescent="0.2">
      <c r="A238" s="792"/>
      <c r="B238" s="793"/>
      <c r="C238" s="794" t="s">
        <v>217</v>
      </c>
      <c r="D238" s="795"/>
      <c r="E238" s="796"/>
      <c r="F238" s="825"/>
      <c r="G238" s="789"/>
      <c r="H238" s="789"/>
      <c r="I238" s="789"/>
      <c r="J238" s="789"/>
      <c r="K238" s="789"/>
      <c r="L238" s="789"/>
      <c r="M238" s="789"/>
      <c r="N238" s="790"/>
      <c r="O238" s="790"/>
      <c r="P238" s="790"/>
      <c r="Q238" s="790"/>
      <c r="R238" s="789"/>
      <c r="S238" s="789"/>
      <c r="T238" s="789"/>
      <c r="U238" s="789"/>
      <c r="V238" s="789"/>
      <c r="W238" s="789"/>
      <c r="X238" s="789"/>
      <c r="Y238" s="791"/>
      <c r="Z238" s="791"/>
      <c r="AA238" s="791"/>
      <c r="AB238" s="791"/>
      <c r="AC238" s="791"/>
      <c r="AD238" s="791"/>
      <c r="AE238" s="791"/>
      <c r="AF238" s="791"/>
      <c r="AG238" s="791" t="s">
        <v>157</v>
      </c>
      <c r="AH238" s="791">
        <v>0</v>
      </c>
      <c r="AI238" s="791"/>
      <c r="AJ238" s="791"/>
      <c r="AK238" s="791"/>
      <c r="AL238" s="791"/>
      <c r="AM238" s="791"/>
      <c r="AN238" s="791"/>
      <c r="AO238" s="791"/>
      <c r="AP238" s="791"/>
      <c r="AQ238" s="791"/>
      <c r="AR238" s="791"/>
      <c r="AS238" s="791"/>
      <c r="AT238" s="791"/>
      <c r="AU238" s="791"/>
      <c r="AV238" s="791"/>
      <c r="AW238" s="791"/>
      <c r="AX238" s="791"/>
      <c r="AY238" s="791"/>
      <c r="AZ238" s="791"/>
      <c r="BA238" s="791"/>
      <c r="BB238" s="791"/>
      <c r="BC238" s="791"/>
      <c r="BD238" s="791"/>
      <c r="BE238" s="791"/>
      <c r="BF238" s="791"/>
      <c r="BG238" s="791"/>
      <c r="BH238" s="791"/>
    </row>
    <row r="239" spans="1:60" outlineLevel="1" x14ac:dyDescent="0.2">
      <c r="A239" s="792"/>
      <c r="B239" s="793"/>
      <c r="C239" s="794" t="s">
        <v>218</v>
      </c>
      <c r="D239" s="795"/>
      <c r="E239" s="796">
        <v>6.96</v>
      </c>
      <c r="F239" s="825"/>
      <c r="G239" s="789"/>
      <c r="H239" s="789"/>
      <c r="I239" s="789"/>
      <c r="J239" s="789"/>
      <c r="K239" s="789"/>
      <c r="L239" s="789"/>
      <c r="M239" s="789"/>
      <c r="N239" s="790"/>
      <c r="O239" s="790"/>
      <c r="P239" s="790"/>
      <c r="Q239" s="790"/>
      <c r="R239" s="789"/>
      <c r="S239" s="789"/>
      <c r="T239" s="789"/>
      <c r="U239" s="789"/>
      <c r="V239" s="789"/>
      <c r="W239" s="789"/>
      <c r="X239" s="789"/>
      <c r="Y239" s="791"/>
      <c r="Z239" s="791"/>
      <c r="AA239" s="791"/>
      <c r="AB239" s="791"/>
      <c r="AC239" s="791"/>
      <c r="AD239" s="791"/>
      <c r="AE239" s="791"/>
      <c r="AF239" s="791"/>
      <c r="AG239" s="791" t="s">
        <v>157</v>
      </c>
      <c r="AH239" s="791">
        <v>0</v>
      </c>
      <c r="AI239" s="791"/>
      <c r="AJ239" s="791"/>
      <c r="AK239" s="791"/>
      <c r="AL239" s="791"/>
      <c r="AM239" s="791"/>
      <c r="AN239" s="791"/>
      <c r="AO239" s="791"/>
      <c r="AP239" s="791"/>
      <c r="AQ239" s="791"/>
      <c r="AR239" s="791"/>
      <c r="AS239" s="791"/>
      <c r="AT239" s="791"/>
      <c r="AU239" s="791"/>
      <c r="AV239" s="791"/>
      <c r="AW239" s="791"/>
      <c r="AX239" s="791"/>
      <c r="AY239" s="791"/>
      <c r="AZ239" s="791"/>
      <c r="BA239" s="791"/>
      <c r="BB239" s="791"/>
      <c r="BC239" s="791"/>
      <c r="BD239" s="791"/>
      <c r="BE239" s="791"/>
      <c r="BF239" s="791"/>
      <c r="BG239" s="791"/>
      <c r="BH239" s="791"/>
    </row>
    <row r="240" spans="1:60" ht="22.5" outlineLevel="1" x14ac:dyDescent="0.2">
      <c r="A240" s="797">
        <v>59</v>
      </c>
      <c r="B240" s="798" t="s">
        <v>352</v>
      </c>
      <c r="C240" s="799" t="s">
        <v>353</v>
      </c>
      <c r="D240" s="800" t="s">
        <v>169</v>
      </c>
      <c r="E240" s="801">
        <v>6.96</v>
      </c>
      <c r="F240" s="12"/>
      <c r="G240" s="802">
        <f>ROUND(E240*F240,2)</f>
        <v>0</v>
      </c>
      <c r="H240" s="788">
        <v>7.57</v>
      </c>
      <c r="I240" s="789">
        <f>ROUND(E240*H240,2)</f>
        <v>52.69</v>
      </c>
      <c r="J240" s="788">
        <v>98.43</v>
      </c>
      <c r="K240" s="789">
        <f>ROUND(E240*J240,2)</f>
        <v>685.07</v>
      </c>
      <c r="L240" s="789">
        <v>21</v>
      </c>
      <c r="M240" s="789">
        <f>G240*(1+L240/100)</f>
        <v>0</v>
      </c>
      <c r="N240" s="790">
        <v>2.0000000000000002E-5</v>
      </c>
      <c r="O240" s="790">
        <f>ROUND(E240*N240,2)</f>
        <v>0</v>
      </c>
      <c r="P240" s="790">
        <v>0</v>
      </c>
      <c r="Q240" s="790">
        <f>ROUND(E240*P240,2)</f>
        <v>0</v>
      </c>
      <c r="R240" s="789"/>
      <c r="S240" s="789" t="s">
        <v>153</v>
      </c>
      <c r="T240" s="789" t="s">
        <v>153</v>
      </c>
      <c r="U240" s="789">
        <v>0.18</v>
      </c>
      <c r="V240" s="789">
        <f>ROUND(E240*U240,2)</f>
        <v>1.25</v>
      </c>
      <c r="W240" s="789"/>
      <c r="X240" s="789" t="s">
        <v>154</v>
      </c>
      <c r="Y240" s="791"/>
      <c r="Z240" s="791"/>
      <c r="AA240" s="791"/>
      <c r="AB240" s="791"/>
      <c r="AC240" s="791"/>
      <c r="AD240" s="791"/>
      <c r="AE240" s="791"/>
      <c r="AF240" s="791"/>
      <c r="AG240" s="791" t="s">
        <v>155</v>
      </c>
      <c r="AH240" s="791"/>
      <c r="AI240" s="791"/>
      <c r="AJ240" s="791"/>
      <c r="AK240" s="791"/>
      <c r="AL240" s="791"/>
      <c r="AM240" s="791"/>
      <c r="AN240" s="791"/>
      <c r="AO240" s="791"/>
      <c r="AP240" s="791"/>
      <c r="AQ240" s="791"/>
      <c r="AR240" s="791"/>
      <c r="AS240" s="791"/>
      <c r="AT240" s="791"/>
      <c r="AU240" s="791"/>
      <c r="AV240" s="791"/>
      <c r="AW240" s="791"/>
      <c r="AX240" s="791"/>
      <c r="AY240" s="791"/>
      <c r="AZ240" s="791"/>
      <c r="BA240" s="791"/>
      <c r="BB240" s="791"/>
      <c r="BC240" s="791"/>
      <c r="BD240" s="791"/>
      <c r="BE240" s="791"/>
      <c r="BF240" s="791"/>
      <c r="BG240" s="791"/>
      <c r="BH240" s="791"/>
    </row>
    <row r="241" spans="1:60" ht="22.5" outlineLevel="1" x14ac:dyDescent="0.2">
      <c r="A241" s="782">
        <v>60</v>
      </c>
      <c r="B241" s="783" t="s">
        <v>354</v>
      </c>
      <c r="C241" s="784" t="s">
        <v>355</v>
      </c>
      <c r="D241" s="785" t="s">
        <v>169</v>
      </c>
      <c r="E241" s="786">
        <v>10</v>
      </c>
      <c r="F241" s="11"/>
      <c r="G241" s="787">
        <f>ROUND(E241*F241,2)</f>
        <v>0</v>
      </c>
      <c r="H241" s="788">
        <v>0</v>
      </c>
      <c r="I241" s="789">
        <f>ROUND(E241*H241,2)</f>
        <v>0</v>
      </c>
      <c r="J241" s="788">
        <v>20.5</v>
      </c>
      <c r="K241" s="789">
        <f>ROUND(E241*J241,2)</f>
        <v>205</v>
      </c>
      <c r="L241" s="789">
        <v>21</v>
      </c>
      <c r="M241" s="789">
        <f>G241*(1+L241/100)</f>
        <v>0</v>
      </c>
      <c r="N241" s="790">
        <v>0</v>
      </c>
      <c r="O241" s="790">
        <f>ROUND(E241*N241,2)</f>
        <v>0</v>
      </c>
      <c r="P241" s="790">
        <v>2.3E-3</v>
      </c>
      <c r="Q241" s="790">
        <f>ROUND(E241*P241,2)</f>
        <v>0.02</v>
      </c>
      <c r="R241" s="789"/>
      <c r="S241" s="789" t="s">
        <v>153</v>
      </c>
      <c r="T241" s="789" t="s">
        <v>153</v>
      </c>
      <c r="U241" s="789">
        <v>4.2999999999999997E-2</v>
      </c>
      <c r="V241" s="789">
        <f>ROUND(E241*U241,2)</f>
        <v>0.43</v>
      </c>
      <c r="W241" s="789"/>
      <c r="X241" s="789" t="s">
        <v>154</v>
      </c>
      <c r="Y241" s="791"/>
      <c r="Z241" s="791"/>
      <c r="AA241" s="791"/>
      <c r="AB241" s="791"/>
      <c r="AC241" s="791"/>
      <c r="AD241" s="791"/>
      <c r="AE241" s="791"/>
      <c r="AF241" s="791"/>
      <c r="AG241" s="791" t="s">
        <v>155</v>
      </c>
      <c r="AH241" s="791"/>
      <c r="AI241" s="791"/>
      <c r="AJ241" s="791"/>
      <c r="AK241" s="791"/>
      <c r="AL241" s="791"/>
      <c r="AM241" s="791"/>
      <c r="AN241" s="791"/>
      <c r="AO241" s="791"/>
      <c r="AP241" s="791"/>
      <c r="AQ241" s="791"/>
      <c r="AR241" s="791"/>
      <c r="AS241" s="791"/>
      <c r="AT241" s="791"/>
      <c r="AU241" s="791"/>
      <c r="AV241" s="791"/>
      <c r="AW241" s="791"/>
      <c r="AX241" s="791"/>
      <c r="AY241" s="791"/>
      <c r="AZ241" s="791"/>
      <c r="BA241" s="791"/>
      <c r="BB241" s="791"/>
      <c r="BC241" s="791"/>
      <c r="BD241" s="791"/>
      <c r="BE241" s="791"/>
      <c r="BF241" s="791"/>
      <c r="BG241" s="791"/>
      <c r="BH241" s="791"/>
    </row>
    <row r="242" spans="1:60" outlineLevel="1" x14ac:dyDescent="0.2">
      <c r="A242" s="792"/>
      <c r="B242" s="793"/>
      <c r="C242" s="794" t="s">
        <v>165</v>
      </c>
      <c r="D242" s="795"/>
      <c r="E242" s="796"/>
      <c r="F242" s="825"/>
      <c r="G242" s="789"/>
      <c r="H242" s="789"/>
      <c r="I242" s="789"/>
      <c r="J242" s="789"/>
      <c r="K242" s="789"/>
      <c r="L242" s="789"/>
      <c r="M242" s="789"/>
      <c r="N242" s="790"/>
      <c r="O242" s="790"/>
      <c r="P242" s="790"/>
      <c r="Q242" s="790"/>
      <c r="R242" s="789"/>
      <c r="S242" s="789"/>
      <c r="T242" s="789"/>
      <c r="U242" s="789"/>
      <c r="V242" s="789"/>
      <c r="W242" s="789"/>
      <c r="X242" s="789"/>
      <c r="Y242" s="791"/>
      <c r="Z242" s="791"/>
      <c r="AA242" s="791"/>
      <c r="AB242" s="791"/>
      <c r="AC242" s="791"/>
      <c r="AD242" s="791"/>
      <c r="AE242" s="791"/>
      <c r="AF242" s="791"/>
      <c r="AG242" s="791" t="s">
        <v>157</v>
      </c>
      <c r="AH242" s="791">
        <v>0</v>
      </c>
      <c r="AI242" s="791"/>
      <c r="AJ242" s="791"/>
      <c r="AK242" s="791"/>
      <c r="AL242" s="791"/>
      <c r="AM242" s="791"/>
      <c r="AN242" s="791"/>
      <c r="AO242" s="791"/>
      <c r="AP242" s="791"/>
      <c r="AQ242" s="791"/>
      <c r="AR242" s="791"/>
      <c r="AS242" s="791"/>
      <c r="AT242" s="791"/>
      <c r="AU242" s="791"/>
      <c r="AV242" s="791"/>
      <c r="AW242" s="791"/>
      <c r="AX242" s="791"/>
      <c r="AY242" s="791"/>
      <c r="AZ242" s="791"/>
      <c r="BA242" s="791"/>
      <c r="BB242" s="791"/>
      <c r="BC242" s="791"/>
      <c r="BD242" s="791"/>
      <c r="BE242" s="791"/>
      <c r="BF242" s="791"/>
      <c r="BG242" s="791"/>
      <c r="BH242" s="791"/>
    </row>
    <row r="243" spans="1:60" outlineLevel="1" x14ac:dyDescent="0.2">
      <c r="A243" s="792"/>
      <c r="B243" s="793"/>
      <c r="C243" s="794" t="s">
        <v>356</v>
      </c>
      <c r="D243" s="795"/>
      <c r="E243" s="796">
        <v>10</v>
      </c>
      <c r="F243" s="825"/>
      <c r="G243" s="789"/>
      <c r="H243" s="789"/>
      <c r="I243" s="789"/>
      <c r="J243" s="789"/>
      <c r="K243" s="789"/>
      <c r="L243" s="789"/>
      <c r="M243" s="789"/>
      <c r="N243" s="790"/>
      <c r="O243" s="790"/>
      <c r="P243" s="790"/>
      <c r="Q243" s="790"/>
      <c r="R243" s="789"/>
      <c r="S243" s="789"/>
      <c r="T243" s="789"/>
      <c r="U243" s="789"/>
      <c r="V243" s="789"/>
      <c r="W243" s="789"/>
      <c r="X243" s="789"/>
      <c r="Y243" s="791"/>
      <c r="Z243" s="791"/>
      <c r="AA243" s="791"/>
      <c r="AB243" s="791"/>
      <c r="AC243" s="791"/>
      <c r="AD243" s="791"/>
      <c r="AE243" s="791"/>
      <c r="AF243" s="791"/>
      <c r="AG243" s="791" t="s">
        <v>157</v>
      </c>
      <c r="AH243" s="791">
        <v>0</v>
      </c>
      <c r="AI243" s="791"/>
      <c r="AJ243" s="791"/>
      <c r="AK243" s="791"/>
      <c r="AL243" s="791"/>
      <c r="AM243" s="791"/>
      <c r="AN243" s="791"/>
      <c r="AO243" s="791"/>
      <c r="AP243" s="791"/>
      <c r="AQ243" s="791"/>
      <c r="AR243" s="791"/>
      <c r="AS243" s="791"/>
      <c r="AT243" s="791"/>
      <c r="AU243" s="791"/>
      <c r="AV243" s="791"/>
      <c r="AW243" s="791"/>
      <c r="AX243" s="791"/>
      <c r="AY243" s="791"/>
      <c r="AZ243" s="791"/>
      <c r="BA243" s="791"/>
      <c r="BB243" s="791"/>
      <c r="BC243" s="791"/>
      <c r="BD243" s="791"/>
      <c r="BE243" s="791"/>
      <c r="BF243" s="791"/>
      <c r="BG243" s="791"/>
      <c r="BH243" s="791"/>
    </row>
    <row r="244" spans="1:60" ht="22.5" outlineLevel="1" x14ac:dyDescent="0.2">
      <c r="A244" s="782">
        <v>61</v>
      </c>
      <c r="B244" s="783" t="s">
        <v>357</v>
      </c>
      <c r="C244" s="784" t="s">
        <v>358</v>
      </c>
      <c r="D244" s="785" t="s">
        <v>169</v>
      </c>
      <c r="E244" s="786">
        <v>20</v>
      </c>
      <c r="F244" s="11"/>
      <c r="G244" s="787">
        <f>ROUND(E244*F244,2)</f>
        <v>0</v>
      </c>
      <c r="H244" s="788">
        <v>0</v>
      </c>
      <c r="I244" s="789">
        <f>ROUND(E244*H244,2)</f>
        <v>0</v>
      </c>
      <c r="J244" s="788">
        <v>23.9</v>
      </c>
      <c r="K244" s="789">
        <f>ROUND(E244*J244,2)</f>
        <v>478</v>
      </c>
      <c r="L244" s="789">
        <v>21</v>
      </c>
      <c r="M244" s="789">
        <f>G244*(1+L244/100)</f>
        <v>0</v>
      </c>
      <c r="N244" s="790">
        <v>0</v>
      </c>
      <c r="O244" s="790">
        <f>ROUND(E244*N244,2)</f>
        <v>0</v>
      </c>
      <c r="P244" s="790">
        <v>8.0000000000000002E-3</v>
      </c>
      <c r="Q244" s="790">
        <f>ROUND(E244*P244,2)</f>
        <v>0.16</v>
      </c>
      <c r="R244" s="789"/>
      <c r="S244" s="789" t="s">
        <v>153</v>
      </c>
      <c r="T244" s="789" t="s">
        <v>153</v>
      </c>
      <c r="U244" s="789">
        <v>0.05</v>
      </c>
      <c r="V244" s="789">
        <f>ROUND(E244*U244,2)</f>
        <v>1</v>
      </c>
      <c r="W244" s="789"/>
      <c r="X244" s="789" t="s">
        <v>154</v>
      </c>
      <c r="Y244" s="791"/>
      <c r="Z244" s="791"/>
      <c r="AA244" s="791"/>
      <c r="AB244" s="791"/>
      <c r="AC244" s="791"/>
      <c r="AD244" s="791"/>
      <c r="AE244" s="791"/>
      <c r="AF244" s="791"/>
      <c r="AG244" s="791" t="s">
        <v>155</v>
      </c>
      <c r="AH244" s="791"/>
      <c r="AI244" s="791"/>
      <c r="AJ244" s="791"/>
      <c r="AK244" s="791"/>
      <c r="AL244" s="791"/>
      <c r="AM244" s="791"/>
      <c r="AN244" s="791"/>
      <c r="AO244" s="791"/>
      <c r="AP244" s="791"/>
      <c r="AQ244" s="791"/>
      <c r="AR244" s="791"/>
      <c r="AS244" s="791"/>
      <c r="AT244" s="791"/>
      <c r="AU244" s="791"/>
      <c r="AV244" s="791"/>
      <c r="AW244" s="791"/>
      <c r="AX244" s="791"/>
      <c r="AY244" s="791"/>
      <c r="AZ244" s="791"/>
      <c r="BA244" s="791"/>
      <c r="BB244" s="791"/>
      <c r="BC244" s="791"/>
      <c r="BD244" s="791"/>
      <c r="BE244" s="791"/>
      <c r="BF244" s="791"/>
      <c r="BG244" s="791"/>
      <c r="BH244" s="791"/>
    </row>
    <row r="245" spans="1:60" outlineLevel="1" x14ac:dyDescent="0.2">
      <c r="A245" s="792"/>
      <c r="B245" s="793"/>
      <c r="C245" s="794" t="s">
        <v>165</v>
      </c>
      <c r="D245" s="795"/>
      <c r="E245" s="796"/>
      <c r="F245" s="825"/>
      <c r="G245" s="789"/>
      <c r="H245" s="789"/>
      <c r="I245" s="789"/>
      <c r="J245" s="789"/>
      <c r="K245" s="789"/>
      <c r="L245" s="789"/>
      <c r="M245" s="789"/>
      <c r="N245" s="790"/>
      <c r="O245" s="790"/>
      <c r="P245" s="790"/>
      <c r="Q245" s="790"/>
      <c r="R245" s="789"/>
      <c r="S245" s="789"/>
      <c r="T245" s="789"/>
      <c r="U245" s="789"/>
      <c r="V245" s="789"/>
      <c r="W245" s="789"/>
      <c r="X245" s="789"/>
      <c r="Y245" s="791"/>
      <c r="Z245" s="791"/>
      <c r="AA245" s="791"/>
      <c r="AB245" s="791"/>
      <c r="AC245" s="791"/>
      <c r="AD245" s="791"/>
      <c r="AE245" s="791"/>
      <c r="AF245" s="791"/>
      <c r="AG245" s="791" t="s">
        <v>157</v>
      </c>
      <c r="AH245" s="791">
        <v>0</v>
      </c>
      <c r="AI245" s="791"/>
      <c r="AJ245" s="791"/>
      <c r="AK245" s="791"/>
      <c r="AL245" s="791"/>
      <c r="AM245" s="791"/>
      <c r="AN245" s="791"/>
      <c r="AO245" s="791"/>
      <c r="AP245" s="791"/>
      <c r="AQ245" s="791"/>
      <c r="AR245" s="791"/>
      <c r="AS245" s="791"/>
      <c r="AT245" s="791"/>
      <c r="AU245" s="791"/>
      <c r="AV245" s="791"/>
      <c r="AW245" s="791"/>
      <c r="AX245" s="791"/>
      <c r="AY245" s="791"/>
      <c r="AZ245" s="791"/>
      <c r="BA245" s="791"/>
      <c r="BB245" s="791"/>
      <c r="BC245" s="791"/>
      <c r="BD245" s="791"/>
      <c r="BE245" s="791"/>
      <c r="BF245" s="791"/>
      <c r="BG245" s="791"/>
      <c r="BH245" s="791"/>
    </row>
    <row r="246" spans="1:60" outlineLevel="1" x14ac:dyDescent="0.2">
      <c r="A246" s="792"/>
      <c r="B246" s="793"/>
      <c r="C246" s="794" t="s">
        <v>359</v>
      </c>
      <c r="D246" s="795"/>
      <c r="E246" s="796">
        <v>20</v>
      </c>
      <c r="F246" s="825"/>
      <c r="G246" s="789"/>
      <c r="H246" s="789"/>
      <c r="I246" s="789"/>
      <c r="J246" s="789"/>
      <c r="K246" s="789"/>
      <c r="L246" s="789"/>
      <c r="M246" s="789"/>
      <c r="N246" s="790"/>
      <c r="O246" s="790"/>
      <c r="P246" s="790"/>
      <c r="Q246" s="790"/>
      <c r="R246" s="789"/>
      <c r="S246" s="789"/>
      <c r="T246" s="789"/>
      <c r="U246" s="789"/>
      <c r="V246" s="789"/>
      <c r="W246" s="789"/>
      <c r="X246" s="789"/>
      <c r="Y246" s="791"/>
      <c r="Z246" s="791"/>
      <c r="AA246" s="791"/>
      <c r="AB246" s="791"/>
      <c r="AC246" s="791"/>
      <c r="AD246" s="791"/>
      <c r="AE246" s="791"/>
      <c r="AF246" s="791"/>
      <c r="AG246" s="791" t="s">
        <v>157</v>
      </c>
      <c r="AH246" s="791">
        <v>0</v>
      </c>
      <c r="AI246" s="791"/>
      <c r="AJ246" s="791"/>
      <c r="AK246" s="791"/>
      <c r="AL246" s="791"/>
      <c r="AM246" s="791"/>
      <c r="AN246" s="791"/>
      <c r="AO246" s="791"/>
      <c r="AP246" s="791"/>
      <c r="AQ246" s="791"/>
      <c r="AR246" s="791"/>
      <c r="AS246" s="791"/>
      <c r="AT246" s="791"/>
      <c r="AU246" s="791"/>
      <c r="AV246" s="791"/>
      <c r="AW246" s="791"/>
      <c r="AX246" s="791"/>
      <c r="AY246" s="791"/>
      <c r="AZ246" s="791"/>
      <c r="BA246" s="791"/>
      <c r="BB246" s="791"/>
      <c r="BC246" s="791"/>
      <c r="BD246" s="791"/>
      <c r="BE246" s="791"/>
      <c r="BF246" s="791"/>
      <c r="BG246" s="791"/>
      <c r="BH246" s="791"/>
    </row>
    <row r="247" spans="1:60" ht="22.5" outlineLevel="1" x14ac:dyDescent="0.2">
      <c r="A247" s="782">
        <v>62</v>
      </c>
      <c r="B247" s="783" t="s">
        <v>360</v>
      </c>
      <c r="C247" s="784" t="s">
        <v>361</v>
      </c>
      <c r="D247" s="785" t="s">
        <v>169</v>
      </c>
      <c r="E247" s="786">
        <v>0.24</v>
      </c>
      <c r="F247" s="11"/>
      <c r="G247" s="787">
        <f>ROUND(E247*F247,2)</f>
        <v>0</v>
      </c>
      <c r="H247" s="788">
        <v>0</v>
      </c>
      <c r="I247" s="789">
        <f>ROUND(E247*H247,2)</f>
        <v>0</v>
      </c>
      <c r="J247" s="788">
        <v>22.9</v>
      </c>
      <c r="K247" s="789">
        <f>ROUND(E247*J247,2)</f>
        <v>5.5</v>
      </c>
      <c r="L247" s="789">
        <v>21</v>
      </c>
      <c r="M247" s="789">
        <f>G247*(1+L247/100)</f>
        <v>0</v>
      </c>
      <c r="N247" s="790">
        <v>0</v>
      </c>
      <c r="O247" s="790">
        <f>ROUND(E247*N247,2)</f>
        <v>0</v>
      </c>
      <c r="P247" s="790">
        <v>3.3529999999999997E-2</v>
      </c>
      <c r="Q247" s="790">
        <f>ROUND(E247*P247,2)</f>
        <v>0.01</v>
      </c>
      <c r="R247" s="789"/>
      <c r="S247" s="789" t="s">
        <v>153</v>
      </c>
      <c r="T247" s="789" t="s">
        <v>153</v>
      </c>
      <c r="U247" s="789">
        <v>4.8000000000000001E-2</v>
      </c>
      <c r="V247" s="789">
        <f>ROUND(E247*U247,2)</f>
        <v>0.01</v>
      </c>
      <c r="W247" s="789"/>
      <c r="X247" s="789" t="s">
        <v>154</v>
      </c>
      <c r="Y247" s="791"/>
      <c r="Z247" s="791"/>
      <c r="AA247" s="791"/>
      <c r="AB247" s="791"/>
      <c r="AC247" s="791"/>
      <c r="AD247" s="791"/>
      <c r="AE247" s="791"/>
      <c r="AF247" s="791"/>
      <c r="AG247" s="791" t="s">
        <v>155</v>
      </c>
      <c r="AH247" s="791"/>
      <c r="AI247" s="791"/>
      <c r="AJ247" s="791"/>
      <c r="AK247" s="791"/>
      <c r="AL247" s="791"/>
      <c r="AM247" s="791"/>
      <c r="AN247" s="791"/>
      <c r="AO247" s="791"/>
      <c r="AP247" s="791"/>
      <c r="AQ247" s="791"/>
      <c r="AR247" s="791"/>
      <c r="AS247" s="791"/>
      <c r="AT247" s="791"/>
      <c r="AU247" s="791"/>
      <c r="AV247" s="791"/>
      <c r="AW247" s="791"/>
      <c r="AX247" s="791"/>
      <c r="AY247" s="791"/>
      <c r="AZ247" s="791"/>
      <c r="BA247" s="791"/>
      <c r="BB247" s="791"/>
      <c r="BC247" s="791"/>
      <c r="BD247" s="791"/>
      <c r="BE247" s="791"/>
      <c r="BF247" s="791"/>
      <c r="BG247" s="791"/>
      <c r="BH247" s="791"/>
    </row>
    <row r="248" spans="1:60" outlineLevel="1" x14ac:dyDescent="0.2">
      <c r="A248" s="792"/>
      <c r="B248" s="793"/>
      <c r="C248" s="794" t="s">
        <v>156</v>
      </c>
      <c r="D248" s="795"/>
      <c r="E248" s="796"/>
      <c r="F248" s="825"/>
      <c r="G248" s="789"/>
      <c r="H248" s="789"/>
      <c r="I248" s="789"/>
      <c r="J248" s="789"/>
      <c r="K248" s="789"/>
      <c r="L248" s="789"/>
      <c r="M248" s="789"/>
      <c r="N248" s="790"/>
      <c r="O248" s="790"/>
      <c r="P248" s="790"/>
      <c r="Q248" s="790"/>
      <c r="R248" s="789"/>
      <c r="S248" s="789"/>
      <c r="T248" s="789"/>
      <c r="U248" s="789"/>
      <c r="V248" s="789"/>
      <c r="W248" s="789"/>
      <c r="X248" s="789"/>
      <c r="Y248" s="791"/>
      <c r="Z248" s="791"/>
      <c r="AA248" s="791"/>
      <c r="AB248" s="791"/>
      <c r="AC248" s="791"/>
      <c r="AD248" s="791"/>
      <c r="AE248" s="791"/>
      <c r="AF248" s="791"/>
      <c r="AG248" s="791" t="s">
        <v>157</v>
      </c>
      <c r="AH248" s="791">
        <v>0</v>
      </c>
      <c r="AI248" s="791"/>
      <c r="AJ248" s="791"/>
      <c r="AK248" s="791"/>
      <c r="AL248" s="791"/>
      <c r="AM248" s="791"/>
      <c r="AN248" s="791"/>
      <c r="AO248" s="791"/>
      <c r="AP248" s="791"/>
      <c r="AQ248" s="791"/>
      <c r="AR248" s="791"/>
      <c r="AS248" s="791"/>
      <c r="AT248" s="791"/>
      <c r="AU248" s="791"/>
      <c r="AV248" s="791"/>
      <c r="AW248" s="791"/>
      <c r="AX248" s="791"/>
      <c r="AY248" s="791"/>
      <c r="AZ248" s="791"/>
      <c r="BA248" s="791"/>
      <c r="BB248" s="791"/>
      <c r="BC248" s="791"/>
      <c r="BD248" s="791"/>
      <c r="BE248" s="791"/>
      <c r="BF248" s="791"/>
      <c r="BG248" s="791"/>
      <c r="BH248" s="791"/>
    </row>
    <row r="249" spans="1:60" outlineLevel="1" x14ac:dyDescent="0.2">
      <c r="A249" s="792"/>
      <c r="B249" s="793"/>
      <c r="C249" s="794" t="s">
        <v>325</v>
      </c>
      <c r="D249" s="795"/>
      <c r="E249" s="796">
        <v>0.24</v>
      </c>
      <c r="F249" s="825"/>
      <c r="G249" s="789"/>
      <c r="H249" s="789"/>
      <c r="I249" s="789"/>
      <c r="J249" s="789"/>
      <c r="K249" s="789"/>
      <c r="L249" s="789"/>
      <c r="M249" s="789"/>
      <c r="N249" s="790"/>
      <c r="O249" s="790"/>
      <c r="P249" s="790"/>
      <c r="Q249" s="790"/>
      <c r="R249" s="789"/>
      <c r="S249" s="789"/>
      <c r="T249" s="789"/>
      <c r="U249" s="789"/>
      <c r="V249" s="789"/>
      <c r="W249" s="789"/>
      <c r="X249" s="789"/>
      <c r="Y249" s="791"/>
      <c r="Z249" s="791"/>
      <c r="AA249" s="791"/>
      <c r="AB249" s="791"/>
      <c r="AC249" s="791"/>
      <c r="AD249" s="791"/>
      <c r="AE249" s="791"/>
      <c r="AF249" s="791"/>
      <c r="AG249" s="791" t="s">
        <v>157</v>
      </c>
      <c r="AH249" s="791">
        <v>0</v>
      </c>
      <c r="AI249" s="791"/>
      <c r="AJ249" s="791"/>
      <c r="AK249" s="791"/>
      <c r="AL249" s="791"/>
      <c r="AM249" s="791"/>
      <c r="AN249" s="791"/>
      <c r="AO249" s="791"/>
      <c r="AP249" s="791"/>
      <c r="AQ249" s="791"/>
      <c r="AR249" s="791"/>
      <c r="AS249" s="791"/>
      <c r="AT249" s="791"/>
      <c r="AU249" s="791"/>
      <c r="AV249" s="791"/>
      <c r="AW249" s="791"/>
      <c r="AX249" s="791"/>
      <c r="AY249" s="791"/>
      <c r="AZ249" s="791"/>
      <c r="BA249" s="791"/>
      <c r="BB249" s="791"/>
      <c r="BC249" s="791"/>
      <c r="BD249" s="791"/>
      <c r="BE249" s="791"/>
      <c r="BF249" s="791"/>
      <c r="BG249" s="791"/>
      <c r="BH249" s="791"/>
    </row>
    <row r="250" spans="1:60" outlineLevel="1" x14ac:dyDescent="0.2">
      <c r="A250" s="782">
        <v>63</v>
      </c>
      <c r="B250" s="783" t="s">
        <v>362</v>
      </c>
      <c r="C250" s="784" t="s">
        <v>363</v>
      </c>
      <c r="D250" s="785" t="s">
        <v>169</v>
      </c>
      <c r="E250" s="786">
        <v>36</v>
      </c>
      <c r="F250" s="11"/>
      <c r="G250" s="787">
        <f>ROUND(E250*F250,2)</f>
        <v>0</v>
      </c>
      <c r="H250" s="788">
        <v>47.21</v>
      </c>
      <c r="I250" s="789">
        <f>ROUND(E250*H250,2)</f>
        <v>1699.56</v>
      </c>
      <c r="J250" s="788">
        <v>152.79</v>
      </c>
      <c r="K250" s="789">
        <f>ROUND(E250*J250,2)</f>
        <v>5500.44</v>
      </c>
      <c r="L250" s="789">
        <v>21</v>
      </c>
      <c r="M250" s="789">
        <f>G250*(1+L250/100)</f>
        <v>0</v>
      </c>
      <c r="N250" s="790">
        <v>3.0000000000000001E-3</v>
      </c>
      <c r="O250" s="790">
        <f>ROUND(E250*N250,2)</f>
        <v>0.11</v>
      </c>
      <c r="P250" s="790">
        <v>0</v>
      </c>
      <c r="Q250" s="790">
        <f>ROUND(E250*P250,2)</f>
        <v>0</v>
      </c>
      <c r="R250" s="789"/>
      <c r="S250" s="789" t="s">
        <v>153</v>
      </c>
      <c r="T250" s="789" t="s">
        <v>153</v>
      </c>
      <c r="U250" s="789">
        <v>0.28000000000000003</v>
      </c>
      <c r="V250" s="789">
        <f>ROUND(E250*U250,2)</f>
        <v>10.08</v>
      </c>
      <c r="W250" s="789"/>
      <c r="X250" s="789" t="s">
        <v>154</v>
      </c>
      <c r="Y250" s="791"/>
      <c r="Z250" s="791"/>
      <c r="AA250" s="791"/>
      <c r="AB250" s="791"/>
      <c r="AC250" s="791"/>
      <c r="AD250" s="791"/>
      <c r="AE250" s="791"/>
      <c r="AF250" s="791"/>
      <c r="AG250" s="791" t="s">
        <v>155</v>
      </c>
      <c r="AH250" s="791"/>
      <c r="AI250" s="791"/>
      <c r="AJ250" s="791"/>
      <c r="AK250" s="791"/>
      <c r="AL250" s="791"/>
      <c r="AM250" s="791"/>
      <c r="AN250" s="791"/>
      <c r="AO250" s="791"/>
      <c r="AP250" s="791"/>
      <c r="AQ250" s="791"/>
      <c r="AR250" s="791"/>
      <c r="AS250" s="791"/>
      <c r="AT250" s="791"/>
      <c r="AU250" s="791"/>
      <c r="AV250" s="791"/>
      <c r="AW250" s="791"/>
      <c r="AX250" s="791"/>
      <c r="AY250" s="791"/>
      <c r="AZ250" s="791"/>
      <c r="BA250" s="791"/>
      <c r="BB250" s="791"/>
      <c r="BC250" s="791"/>
      <c r="BD250" s="791"/>
      <c r="BE250" s="791"/>
      <c r="BF250" s="791"/>
      <c r="BG250" s="791"/>
      <c r="BH250" s="791"/>
    </row>
    <row r="251" spans="1:60" outlineLevel="1" x14ac:dyDescent="0.2">
      <c r="A251" s="792"/>
      <c r="B251" s="793"/>
      <c r="C251" s="794" t="s">
        <v>364</v>
      </c>
      <c r="D251" s="795"/>
      <c r="E251" s="796"/>
      <c r="F251" s="825"/>
      <c r="G251" s="789"/>
      <c r="H251" s="789"/>
      <c r="I251" s="789"/>
      <c r="J251" s="789"/>
      <c r="K251" s="789"/>
      <c r="L251" s="789"/>
      <c r="M251" s="789"/>
      <c r="N251" s="790"/>
      <c r="O251" s="790"/>
      <c r="P251" s="790"/>
      <c r="Q251" s="790"/>
      <c r="R251" s="789"/>
      <c r="S251" s="789"/>
      <c r="T251" s="789"/>
      <c r="U251" s="789"/>
      <c r="V251" s="789"/>
      <c r="W251" s="789"/>
      <c r="X251" s="789"/>
      <c r="Y251" s="791"/>
      <c r="Z251" s="791"/>
      <c r="AA251" s="791"/>
      <c r="AB251" s="791"/>
      <c r="AC251" s="791"/>
      <c r="AD251" s="791"/>
      <c r="AE251" s="791"/>
      <c r="AF251" s="791"/>
      <c r="AG251" s="791" t="s">
        <v>157</v>
      </c>
      <c r="AH251" s="791">
        <v>0</v>
      </c>
      <c r="AI251" s="791"/>
      <c r="AJ251" s="791"/>
      <c r="AK251" s="791"/>
      <c r="AL251" s="791"/>
      <c r="AM251" s="791"/>
      <c r="AN251" s="791"/>
      <c r="AO251" s="791"/>
      <c r="AP251" s="791"/>
      <c r="AQ251" s="791"/>
      <c r="AR251" s="791"/>
      <c r="AS251" s="791"/>
      <c r="AT251" s="791"/>
      <c r="AU251" s="791"/>
      <c r="AV251" s="791"/>
      <c r="AW251" s="791"/>
      <c r="AX251" s="791"/>
      <c r="AY251" s="791"/>
      <c r="AZ251" s="791"/>
      <c r="BA251" s="791"/>
      <c r="BB251" s="791"/>
      <c r="BC251" s="791"/>
      <c r="BD251" s="791"/>
      <c r="BE251" s="791"/>
      <c r="BF251" s="791"/>
      <c r="BG251" s="791"/>
      <c r="BH251" s="791"/>
    </row>
    <row r="252" spans="1:60" ht="22.5" outlineLevel="1" x14ac:dyDescent="0.2">
      <c r="A252" s="792"/>
      <c r="B252" s="793"/>
      <c r="C252" s="794" t="s">
        <v>365</v>
      </c>
      <c r="D252" s="795"/>
      <c r="E252" s="796">
        <v>36</v>
      </c>
      <c r="F252" s="825"/>
      <c r="G252" s="789"/>
      <c r="H252" s="789"/>
      <c r="I252" s="789"/>
      <c r="J252" s="789"/>
      <c r="K252" s="789"/>
      <c r="L252" s="789"/>
      <c r="M252" s="789"/>
      <c r="N252" s="790"/>
      <c r="O252" s="790"/>
      <c r="P252" s="790"/>
      <c r="Q252" s="790"/>
      <c r="R252" s="789"/>
      <c r="S252" s="789"/>
      <c r="T252" s="789"/>
      <c r="U252" s="789"/>
      <c r="V252" s="789"/>
      <c r="W252" s="789"/>
      <c r="X252" s="789"/>
      <c r="Y252" s="791"/>
      <c r="Z252" s="791"/>
      <c r="AA252" s="791"/>
      <c r="AB252" s="791"/>
      <c r="AC252" s="791"/>
      <c r="AD252" s="791"/>
      <c r="AE252" s="791"/>
      <c r="AF252" s="791"/>
      <c r="AG252" s="791" t="s">
        <v>157</v>
      </c>
      <c r="AH252" s="791">
        <v>0</v>
      </c>
      <c r="AI252" s="791"/>
      <c r="AJ252" s="791"/>
      <c r="AK252" s="791"/>
      <c r="AL252" s="791"/>
      <c r="AM252" s="791"/>
      <c r="AN252" s="791"/>
      <c r="AO252" s="791"/>
      <c r="AP252" s="791"/>
      <c r="AQ252" s="791"/>
      <c r="AR252" s="791"/>
      <c r="AS252" s="791"/>
      <c r="AT252" s="791"/>
      <c r="AU252" s="791"/>
      <c r="AV252" s="791"/>
      <c r="AW252" s="791"/>
      <c r="AX252" s="791"/>
      <c r="AY252" s="791"/>
      <c r="AZ252" s="791"/>
      <c r="BA252" s="791"/>
      <c r="BB252" s="791"/>
      <c r="BC252" s="791"/>
      <c r="BD252" s="791"/>
      <c r="BE252" s="791"/>
      <c r="BF252" s="791"/>
      <c r="BG252" s="791"/>
      <c r="BH252" s="791"/>
    </row>
    <row r="253" spans="1:60" outlineLevel="1" x14ac:dyDescent="0.2">
      <c r="A253" s="782">
        <v>64</v>
      </c>
      <c r="B253" s="783" t="s">
        <v>366</v>
      </c>
      <c r="C253" s="784" t="s">
        <v>367</v>
      </c>
      <c r="D253" s="785" t="s">
        <v>368</v>
      </c>
      <c r="E253" s="786">
        <v>10</v>
      </c>
      <c r="F253" s="11"/>
      <c r="G253" s="787">
        <f>ROUND(E253*F253,2)</f>
        <v>0</v>
      </c>
      <c r="H253" s="788">
        <v>0</v>
      </c>
      <c r="I253" s="789">
        <f>ROUND(E253*H253,2)</f>
        <v>0</v>
      </c>
      <c r="J253" s="788">
        <v>100</v>
      </c>
      <c r="K253" s="789">
        <f>ROUND(E253*J253,2)</f>
        <v>1000</v>
      </c>
      <c r="L253" s="789">
        <v>21</v>
      </c>
      <c r="M253" s="789">
        <f>G253*(1+L253/100)</f>
        <v>0</v>
      </c>
      <c r="N253" s="790">
        <v>0</v>
      </c>
      <c r="O253" s="790">
        <f>ROUND(E253*N253,2)</f>
        <v>0</v>
      </c>
      <c r="P253" s="790">
        <v>0</v>
      </c>
      <c r="Q253" s="790">
        <f>ROUND(E253*P253,2)</f>
        <v>0</v>
      </c>
      <c r="R253" s="789"/>
      <c r="S253" s="789" t="s">
        <v>225</v>
      </c>
      <c r="T253" s="789" t="s">
        <v>226</v>
      </c>
      <c r="U253" s="789">
        <v>0</v>
      </c>
      <c r="V253" s="789">
        <f>ROUND(E253*U253,2)</f>
        <v>0</v>
      </c>
      <c r="W253" s="789"/>
      <c r="X253" s="789" t="s">
        <v>154</v>
      </c>
      <c r="Y253" s="791"/>
      <c r="Z253" s="791"/>
      <c r="AA253" s="791"/>
      <c r="AB253" s="791"/>
      <c r="AC253" s="791"/>
      <c r="AD253" s="791"/>
      <c r="AE253" s="791"/>
      <c r="AF253" s="791"/>
      <c r="AG253" s="791" t="s">
        <v>155</v>
      </c>
      <c r="AH253" s="791"/>
      <c r="AI253" s="791"/>
      <c r="AJ253" s="791"/>
      <c r="AK253" s="791"/>
      <c r="AL253" s="791"/>
      <c r="AM253" s="791"/>
      <c r="AN253" s="791"/>
      <c r="AO253" s="791"/>
      <c r="AP253" s="791"/>
      <c r="AQ253" s="791"/>
      <c r="AR253" s="791"/>
      <c r="AS253" s="791"/>
      <c r="AT253" s="791"/>
      <c r="AU253" s="791"/>
      <c r="AV253" s="791"/>
      <c r="AW253" s="791"/>
      <c r="AX253" s="791"/>
      <c r="AY253" s="791"/>
      <c r="AZ253" s="791"/>
      <c r="BA253" s="791"/>
      <c r="BB253" s="791"/>
      <c r="BC253" s="791"/>
      <c r="BD253" s="791"/>
      <c r="BE253" s="791"/>
      <c r="BF253" s="791"/>
      <c r="BG253" s="791"/>
      <c r="BH253" s="791"/>
    </row>
    <row r="254" spans="1:60" outlineLevel="1" x14ac:dyDescent="0.2">
      <c r="A254" s="792"/>
      <c r="B254" s="793"/>
      <c r="C254" s="794" t="s">
        <v>165</v>
      </c>
      <c r="D254" s="795"/>
      <c r="E254" s="796"/>
      <c r="F254" s="825"/>
      <c r="G254" s="789"/>
      <c r="H254" s="789"/>
      <c r="I254" s="789"/>
      <c r="J254" s="789"/>
      <c r="K254" s="789"/>
      <c r="L254" s="789"/>
      <c r="M254" s="789"/>
      <c r="N254" s="790"/>
      <c r="O254" s="790"/>
      <c r="P254" s="790"/>
      <c r="Q254" s="790"/>
      <c r="R254" s="789"/>
      <c r="S254" s="789"/>
      <c r="T254" s="789"/>
      <c r="U254" s="789"/>
      <c r="V254" s="789"/>
      <c r="W254" s="789"/>
      <c r="X254" s="789"/>
      <c r="Y254" s="791"/>
      <c r="Z254" s="791"/>
      <c r="AA254" s="791"/>
      <c r="AB254" s="791"/>
      <c r="AC254" s="791"/>
      <c r="AD254" s="791"/>
      <c r="AE254" s="791"/>
      <c r="AF254" s="791"/>
      <c r="AG254" s="791" t="s">
        <v>157</v>
      </c>
      <c r="AH254" s="791">
        <v>0</v>
      </c>
      <c r="AI254" s="791"/>
      <c r="AJ254" s="791"/>
      <c r="AK254" s="791"/>
      <c r="AL254" s="791"/>
      <c r="AM254" s="791"/>
      <c r="AN254" s="791"/>
      <c r="AO254" s="791"/>
      <c r="AP254" s="791"/>
      <c r="AQ254" s="791"/>
      <c r="AR254" s="791"/>
      <c r="AS254" s="791"/>
      <c r="AT254" s="791"/>
      <c r="AU254" s="791"/>
      <c r="AV254" s="791"/>
      <c r="AW254" s="791"/>
      <c r="AX254" s="791"/>
      <c r="AY254" s="791"/>
      <c r="AZ254" s="791"/>
      <c r="BA254" s="791"/>
      <c r="BB254" s="791"/>
      <c r="BC254" s="791"/>
      <c r="BD254" s="791"/>
      <c r="BE254" s="791"/>
      <c r="BF254" s="791"/>
      <c r="BG254" s="791"/>
      <c r="BH254" s="791"/>
    </row>
    <row r="255" spans="1:60" outlineLevel="1" x14ac:dyDescent="0.2">
      <c r="A255" s="792"/>
      <c r="B255" s="793"/>
      <c r="C255" s="794" t="s">
        <v>356</v>
      </c>
      <c r="D255" s="795"/>
      <c r="E255" s="796">
        <v>10</v>
      </c>
      <c r="F255" s="825"/>
      <c r="G255" s="789"/>
      <c r="H255" s="789"/>
      <c r="I255" s="789"/>
      <c r="J255" s="789"/>
      <c r="K255" s="789"/>
      <c r="L255" s="789"/>
      <c r="M255" s="789"/>
      <c r="N255" s="790"/>
      <c r="O255" s="790"/>
      <c r="P255" s="790"/>
      <c r="Q255" s="790"/>
      <c r="R255" s="789"/>
      <c r="S255" s="789"/>
      <c r="T255" s="789"/>
      <c r="U255" s="789"/>
      <c r="V255" s="789"/>
      <c r="W255" s="789"/>
      <c r="X255" s="789"/>
      <c r="Y255" s="791"/>
      <c r="Z255" s="791"/>
      <c r="AA255" s="791"/>
      <c r="AB255" s="791"/>
      <c r="AC255" s="791"/>
      <c r="AD255" s="791"/>
      <c r="AE255" s="791"/>
      <c r="AF255" s="791"/>
      <c r="AG255" s="791" t="s">
        <v>157</v>
      </c>
      <c r="AH255" s="791">
        <v>0</v>
      </c>
      <c r="AI255" s="791"/>
      <c r="AJ255" s="791"/>
      <c r="AK255" s="791"/>
      <c r="AL255" s="791"/>
      <c r="AM255" s="791"/>
      <c r="AN255" s="791"/>
      <c r="AO255" s="791"/>
      <c r="AP255" s="791"/>
      <c r="AQ255" s="791"/>
      <c r="AR255" s="791"/>
      <c r="AS255" s="791"/>
      <c r="AT255" s="791"/>
      <c r="AU255" s="791"/>
      <c r="AV255" s="791"/>
      <c r="AW255" s="791"/>
      <c r="AX255" s="791"/>
      <c r="AY255" s="791"/>
      <c r="AZ255" s="791"/>
      <c r="BA255" s="791"/>
      <c r="BB255" s="791"/>
      <c r="BC255" s="791"/>
      <c r="BD255" s="791"/>
      <c r="BE255" s="791"/>
      <c r="BF255" s="791"/>
      <c r="BG255" s="791"/>
      <c r="BH255" s="791"/>
    </row>
    <row r="256" spans="1:60" outlineLevel="1" x14ac:dyDescent="0.2">
      <c r="A256" s="782">
        <v>65</v>
      </c>
      <c r="B256" s="783" t="s">
        <v>369</v>
      </c>
      <c r="C256" s="784" t="s">
        <v>370</v>
      </c>
      <c r="D256" s="785" t="s">
        <v>169</v>
      </c>
      <c r="E256" s="786">
        <v>7.6559999999999997</v>
      </c>
      <c r="F256" s="11"/>
      <c r="G256" s="787">
        <f>ROUND(E256*F256,2)</f>
        <v>0</v>
      </c>
      <c r="H256" s="788">
        <v>388.5</v>
      </c>
      <c r="I256" s="789">
        <f>ROUND(E256*H256,2)</f>
        <v>2974.36</v>
      </c>
      <c r="J256" s="788">
        <v>0</v>
      </c>
      <c r="K256" s="789">
        <f>ROUND(E256*J256,2)</f>
        <v>0</v>
      </c>
      <c r="L256" s="789">
        <v>21</v>
      </c>
      <c r="M256" s="789">
        <f>G256*(1+L256/100)</f>
        <v>0</v>
      </c>
      <c r="N256" s="790">
        <v>1.1999999999999999E-3</v>
      </c>
      <c r="O256" s="790">
        <f>ROUND(E256*N256,2)</f>
        <v>0.01</v>
      </c>
      <c r="P256" s="790">
        <v>0</v>
      </c>
      <c r="Q256" s="790">
        <f>ROUND(E256*P256,2)</f>
        <v>0</v>
      </c>
      <c r="R256" s="789" t="s">
        <v>264</v>
      </c>
      <c r="S256" s="789" t="s">
        <v>153</v>
      </c>
      <c r="T256" s="789" t="s">
        <v>153</v>
      </c>
      <c r="U256" s="789">
        <v>0</v>
      </c>
      <c r="V256" s="789">
        <f>ROUND(E256*U256,2)</f>
        <v>0</v>
      </c>
      <c r="W256" s="789"/>
      <c r="X256" s="789" t="s">
        <v>265</v>
      </c>
      <c r="Y256" s="791"/>
      <c r="Z256" s="791"/>
      <c r="AA256" s="791"/>
      <c r="AB256" s="791"/>
      <c r="AC256" s="791"/>
      <c r="AD256" s="791"/>
      <c r="AE256" s="791"/>
      <c r="AF256" s="791"/>
      <c r="AG256" s="791" t="s">
        <v>266</v>
      </c>
      <c r="AH256" s="791"/>
      <c r="AI256" s="791"/>
      <c r="AJ256" s="791"/>
      <c r="AK256" s="791"/>
      <c r="AL256" s="791"/>
      <c r="AM256" s="791"/>
      <c r="AN256" s="791"/>
      <c r="AO256" s="791"/>
      <c r="AP256" s="791"/>
      <c r="AQ256" s="791"/>
      <c r="AR256" s="791"/>
      <c r="AS256" s="791"/>
      <c r="AT256" s="791"/>
      <c r="AU256" s="791"/>
      <c r="AV256" s="791"/>
      <c r="AW256" s="791"/>
      <c r="AX256" s="791"/>
      <c r="AY256" s="791"/>
      <c r="AZ256" s="791"/>
      <c r="BA256" s="791"/>
      <c r="BB256" s="791"/>
      <c r="BC256" s="791"/>
      <c r="BD256" s="791"/>
      <c r="BE256" s="791"/>
      <c r="BF256" s="791"/>
      <c r="BG256" s="791"/>
      <c r="BH256" s="791"/>
    </row>
    <row r="257" spans="1:60" outlineLevel="1" x14ac:dyDescent="0.2">
      <c r="A257" s="792"/>
      <c r="B257" s="793"/>
      <c r="C257" s="794" t="s">
        <v>217</v>
      </c>
      <c r="D257" s="795"/>
      <c r="E257" s="796"/>
      <c r="F257" s="825"/>
      <c r="G257" s="789"/>
      <c r="H257" s="789"/>
      <c r="I257" s="789"/>
      <c r="J257" s="789"/>
      <c r="K257" s="789"/>
      <c r="L257" s="789"/>
      <c r="M257" s="789"/>
      <c r="N257" s="790"/>
      <c r="O257" s="790"/>
      <c r="P257" s="790"/>
      <c r="Q257" s="790"/>
      <c r="R257" s="789"/>
      <c r="S257" s="789"/>
      <c r="T257" s="789"/>
      <c r="U257" s="789"/>
      <c r="V257" s="789"/>
      <c r="W257" s="789"/>
      <c r="X257" s="789"/>
      <c r="Y257" s="791"/>
      <c r="Z257" s="791"/>
      <c r="AA257" s="791"/>
      <c r="AB257" s="791"/>
      <c r="AC257" s="791"/>
      <c r="AD257" s="791"/>
      <c r="AE257" s="791"/>
      <c r="AF257" s="791"/>
      <c r="AG257" s="791" t="s">
        <v>157</v>
      </c>
      <c r="AH257" s="791">
        <v>0</v>
      </c>
      <c r="AI257" s="791"/>
      <c r="AJ257" s="791"/>
      <c r="AK257" s="791"/>
      <c r="AL257" s="791"/>
      <c r="AM257" s="791"/>
      <c r="AN257" s="791"/>
      <c r="AO257" s="791"/>
      <c r="AP257" s="791"/>
      <c r="AQ257" s="791"/>
      <c r="AR257" s="791"/>
      <c r="AS257" s="791"/>
      <c r="AT257" s="791"/>
      <c r="AU257" s="791"/>
      <c r="AV257" s="791"/>
      <c r="AW257" s="791"/>
      <c r="AX257" s="791"/>
      <c r="AY257" s="791"/>
      <c r="AZ257" s="791"/>
      <c r="BA257" s="791"/>
      <c r="BB257" s="791"/>
      <c r="BC257" s="791"/>
      <c r="BD257" s="791"/>
      <c r="BE257" s="791"/>
      <c r="BF257" s="791"/>
      <c r="BG257" s="791"/>
      <c r="BH257" s="791"/>
    </row>
    <row r="258" spans="1:60" outlineLevel="1" x14ac:dyDescent="0.2">
      <c r="A258" s="792"/>
      <c r="B258" s="793"/>
      <c r="C258" s="794" t="s">
        <v>371</v>
      </c>
      <c r="D258" s="795"/>
      <c r="E258" s="796">
        <v>7.6559999999999997</v>
      </c>
      <c r="F258" s="825"/>
      <c r="G258" s="789"/>
      <c r="H258" s="789"/>
      <c r="I258" s="789"/>
      <c r="J258" s="789"/>
      <c r="K258" s="789"/>
      <c r="L258" s="789"/>
      <c r="M258" s="789"/>
      <c r="N258" s="790"/>
      <c r="O258" s="790"/>
      <c r="P258" s="790"/>
      <c r="Q258" s="790"/>
      <c r="R258" s="789"/>
      <c r="S258" s="789"/>
      <c r="T258" s="789"/>
      <c r="U258" s="789"/>
      <c r="V258" s="789"/>
      <c r="W258" s="789"/>
      <c r="X258" s="789"/>
      <c r="Y258" s="791"/>
      <c r="Z258" s="791"/>
      <c r="AA258" s="791"/>
      <c r="AB258" s="791"/>
      <c r="AC258" s="791"/>
      <c r="AD258" s="791"/>
      <c r="AE258" s="791"/>
      <c r="AF258" s="791"/>
      <c r="AG258" s="791" t="s">
        <v>157</v>
      </c>
      <c r="AH258" s="791">
        <v>0</v>
      </c>
      <c r="AI258" s="791"/>
      <c r="AJ258" s="791"/>
      <c r="AK258" s="791"/>
      <c r="AL258" s="791"/>
      <c r="AM258" s="791"/>
      <c r="AN258" s="791"/>
      <c r="AO258" s="791"/>
      <c r="AP258" s="791"/>
      <c r="AQ258" s="791"/>
      <c r="AR258" s="791"/>
      <c r="AS258" s="791"/>
      <c r="AT258" s="791"/>
      <c r="AU258" s="791"/>
      <c r="AV258" s="791"/>
      <c r="AW258" s="791"/>
      <c r="AX258" s="791"/>
      <c r="AY258" s="791"/>
      <c r="AZ258" s="791"/>
      <c r="BA258" s="791"/>
      <c r="BB258" s="791"/>
      <c r="BC258" s="791"/>
      <c r="BD258" s="791"/>
      <c r="BE258" s="791"/>
      <c r="BF258" s="791"/>
      <c r="BG258" s="791"/>
      <c r="BH258" s="791"/>
    </row>
    <row r="259" spans="1:60" outlineLevel="1" x14ac:dyDescent="0.2">
      <c r="A259" s="782">
        <v>66</v>
      </c>
      <c r="B259" s="783" t="s">
        <v>372</v>
      </c>
      <c r="C259" s="784" t="s">
        <v>373</v>
      </c>
      <c r="D259" s="785" t="s">
        <v>169</v>
      </c>
      <c r="E259" s="786">
        <v>91.3</v>
      </c>
      <c r="F259" s="11"/>
      <c r="G259" s="787">
        <f>ROUND(E259*F259,2)</f>
        <v>0</v>
      </c>
      <c r="H259" s="788">
        <v>86.8</v>
      </c>
      <c r="I259" s="789">
        <f>ROUND(E259*H259,2)</f>
        <v>7924.84</v>
      </c>
      <c r="J259" s="788">
        <v>0</v>
      </c>
      <c r="K259" s="789">
        <f>ROUND(E259*J259,2)</f>
        <v>0</v>
      </c>
      <c r="L259" s="789">
        <v>21</v>
      </c>
      <c r="M259" s="789">
        <f>G259*(1+L259/100)</f>
        <v>0</v>
      </c>
      <c r="N259" s="790">
        <v>1.24E-3</v>
      </c>
      <c r="O259" s="790">
        <f>ROUND(E259*N259,2)</f>
        <v>0.11</v>
      </c>
      <c r="P259" s="790">
        <v>0</v>
      </c>
      <c r="Q259" s="790">
        <f>ROUND(E259*P259,2)</f>
        <v>0</v>
      </c>
      <c r="R259" s="789" t="s">
        <v>264</v>
      </c>
      <c r="S259" s="789" t="s">
        <v>153</v>
      </c>
      <c r="T259" s="789" t="s">
        <v>153</v>
      </c>
      <c r="U259" s="789">
        <v>0</v>
      </c>
      <c r="V259" s="789">
        <f>ROUND(E259*U259,2)</f>
        <v>0</v>
      </c>
      <c r="W259" s="789"/>
      <c r="X259" s="789" t="s">
        <v>265</v>
      </c>
      <c r="Y259" s="791"/>
      <c r="Z259" s="791"/>
      <c r="AA259" s="791"/>
      <c r="AB259" s="791"/>
      <c r="AC259" s="791"/>
      <c r="AD259" s="791"/>
      <c r="AE259" s="791"/>
      <c r="AF259" s="791"/>
      <c r="AG259" s="791" t="s">
        <v>266</v>
      </c>
      <c r="AH259" s="791"/>
      <c r="AI259" s="791"/>
      <c r="AJ259" s="791"/>
      <c r="AK259" s="791"/>
      <c r="AL259" s="791"/>
      <c r="AM259" s="791"/>
      <c r="AN259" s="791"/>
      <c r="AO259" s="791"/>
      <c r="AP259" s="791"/>
      <c r="AQ259" s="791"/>
      <c r="AR259" s="791"/>
      <c r="AS259" s="791"/>
      <c r="AT259" s="791"/>
      <c r="AU259" s="791"/>
      <c r="AV259" s="791"/>
      <c r="AW259" s="791"/>
      <c r="AX259" s="791"/>
      <c r="AY259" s="791"/>
      <c r="AZ259" s="791"/>
      <c r="BA259" s="791"/>
      <c r="BB259" s="791"/>
      <c r="BC259" s="791"/>
      <c r="BD259" s="791"/>
      <c r="BE259" s="791"/>
      <c r="BF259" s="791"/>
      <c r="BG259" s="791"/>
      <c r="BH259" s="791"/>
    </row>
    <row r="260" spans="1:60" outlineLevel="1" x14ac:dyDescent="0.2">
      <c r="A260" s="792"/>
      <c r="B260" s="793"/>
      <c r="C260" s="794" t="s">
        <v>207</v>
      </c>
      <c r="D260" s="795"/>
      <c r="E260" s="796"/>
      <c r="F260" s="825"/>
      <c r="G260" s="789"/>
      <c r="H260" s="789"/>
      <c r="I260" s="789"/>
      <c r="J260" s="789"/>
      <c r="K260" s="789"/>
      <c r="L260" s="789"/>
      <c r="M260" s="789"/>
      <c r="N260" s="790"/>
      <c r="O260" s="790"/>
      <c r="P260" s="790"/>
      <c r="Q260" s="790"/>
      <c r="R260" s="789"/>
      <c r="S260" s="789"/>
      <c r="T260" s="789"/>
      <c r="U260" s="789"/>
      <c r="V260" s="789"/>
      <c r="W260" s="789"/>
      <c r="X260" s="789"/>
      <c r="Y260" s="791"/>
      <c r="Z260" s="791"/>
      <c r="AA260" s="791"/>
      <c r="AB260" s="791"/>
      <c r="AC260" s="791"/>
      <c r="AD260" s="791"/>
      <c r="AE260" s="791"/>
      <c r="AF260" s="791"/>
      <c r="AG260" s="791" t="s">
        <v>157</v>
      </c>
      <c r="AH260" s="791">
        <v>0</v>
      </c>
      <c r="AI260" s="791"/>
      <c r="AJ260" s="791"/>
      <c r="AK260" s="791"/>
      <c r="AL260" s="791"/>
      <c r="AM260" s="791"/>
      <c r="AN260" s="791"/>
      <c r="AO260" s="791"/>
      <c r="AP260" s="791"/>
      <c r="AQ260" s="791"/>
      <c r="AR260" s="791"/>
      <c r="AS260" s="791"/>
      <c r="AT260" s="791"/>
      <c r="AU260" s="791"/>
      <c r="AV260" s="791"/>
      <c r="AW260" s="791"/>
      <c r="AX260" s="791"/>
      <c r="AY260" s="791"/>
      <c r="AZ260" s="791"/>
      <c r="BA260" s="791"/>
      <c r="BB260" s="791"/>
      <c r="BC260" s="791"/>
      <c r="BD260" s="791"/>
      <c r="BE260" s="791"/>
      <c r="BF260" s="791"/>
      <c r="BG260" s="791"/>
      <c r="BH260" s="791"/>
    </row>
    <row r="261" spans="1:60" outlineLevel="1" x14ac:dyDescent="0.2">
      <c r="A261" s="792"/>
      <c r="B261" s="793"/>
      <c r="C261" s="794" t="s">
        <v>162</v>
      </c>
      <c r="D261" s="795"/>
      <c r="E261" s="796"/>
      <c r="F261" s="825"/>
      <c r="G261" s="789"/>
      <c r="H261" s="789"/>
      <c r="I261" s="789"/>
      <c r="J261" s="789"/>
      <c r="K261" s="789"/>
      <c r="L261" s="789"/>
      <c r="M261" s="789"/>
      <c r="N261" s="790"/>
      <c r="O261" s="790"/>
      <c r="P261" s="790"/>
      <c r="Q261" s="790"/>
      <c r="R261" s="789"/>
      <c r="S261" s="789"/>
      <c r="T261" s="789"/>
      <c r="U261" s="789"/>
      <c r="V261" s="789"/>
      <c r="W261" s="789"/>
      <c r="X261" s="789"/>
      <c r="Y261" s="791"/>
      <c r="Z261" s="791"/>
      <c r="AA261" s="791"/>
      <c r="AB261" s="791"/>
      <c r="AC261" s="791"/>
      <c r="AD261" s="791"/>
      <c r="AE261" s="791"/>
      <c r="AF261" s="791"/>
      <c r="AG261" s="791" t="s">
        <v>157</v>
      </c>
      <c r="AH261" s="791">
        <v>0</v>
      </c>
      <c r="AI261" s="791"/>
      <c r="AJ261" s="791"/>
      <c r="AK261" s="791"/>
      <c r="AL261" s="791"/>
      <c r="AM261" s="791"/>
      <c r="AN261" s="791"/>
      <c r="AO261" s="791"/>
      <c r="AP261" s="791"/>
      <c r="AQ261" s="791"/>
      <c r="AR261" s="791"/>
      <c r="AS261" s="791"/>
      <c r="AT261" s="791"/>
      <c r="AU261" s="791"/>
      <c r="AV261" s="791"/>
      <c r="AW261" s="791"/>
      <c r="AX261" s="791"/>
      <c r="AY261" s="791"/>
      <c r="AZ261" s="791"/>
      <c r="BA261" s="791"/>
      <c r="BB261" s="791"/>
      <c r="BC261" s="791"/>
      <c r="BD261" s="791"/>
      <c r="BE261" s="791"/>
      <c r="BF261" s="791"/>
      <c r="BG261" s="791"/>
      <c r="BH261" s="791"/>
    </row>
    <row r="262" spans="1:60" outlineLevel="1" x14ac:dyDescent="0.2">
      <c r="A262" s="792"/>
      <c r="B262" s="793"/>
      <c r="C262" s="794" t="s">
        <v>374</v>
      </c>
      <c r="D262" s="795"/>
      <c r="E262" s="796">
        <v>91.3</v>
      </c>
      <c r="F262" s="825"/>
      <c r="G262" s="789"/>
      <c r="H262" s="789"/>
      <c r="I262" s="789"/>
      <c r="J262" s="789"/>
      <c r="K262" s="789"/>
      <c r="L262" s="789"/>
      <c r="M262" s="789"/>
      <c r="N262" s="790"/>
      <c r="O262" s="790"/>
      <c r="P262" s="790"/>
      <c r="Q262" s="790"/>
      <c r="R262" s="789"/>
      <c r="S262" s="789"/>
      <c r="T262" s="789"/>
      <c r="U262" s="789"/>
      <c r="V262" s="789"/>
      <c r="W262" s="789"/>
      <c r="X262" s="789"/>
      <c r="Y262" s="791"/>
      <c r="Z262" s="791"/>
      <c r="AA262" s="791"/>
      <c r="AB262" s="791"/>
      <c r="AC262" s="791"/>
      <c r="AD262" s="791"/>
      <c r="AE262" s="791"/>
      <c r="AF262" s="791"/>
      <c r="AG262" s="791" t="s">
        <v>157</v>
      </c>
      <c r="AH262" s="791">
        <v>0</v>
      </c>
      <c r="AI262" s="791"/>
      <c r="AJ262" s="791"/>
      <c r="AK262" s="791"/>
      <c r="AL262" s="791"/>
      <c r="AM262" s="791"/>
      <c r="AN262" s="791"/>
      <c r="AO262" s="791"/>
      <c r="AP262" s="791"/>
      <c r="AQ262" s="791"/>
      <c r="AR262" s="791"/>
      <c r="AS262" s="791"/>
      <c r="AT262" s="791"/>
      <c r="AU262" s="791"/>
      <c r="AV262" s="791"/>
      <c r="AW262" s="791"/>
      <c r="AX262" s="791"/>
      <c r="AY262" s="791"/>
      <c r="AZ262" s="791"/>
      <c r="BA262" s="791"/>
      <c r="BB262" s="791"/>
      <c r="BC262" s="791"/>
      <c r="BD262" s="791"/>
      <c r="BE262" s="791"/>
      <c r="BF262" s="791"/>
      <c r="BG262" s="791"/>
      <c r="BH262" s="791"/>
    </row>
    <row r="263" spans="1:60" outlineLevel="1" x14ac:dyDescent="0.2">
      <c r="A263" s="782">
        <v>67</v>
      </c>
      <c r="B263" s="783" t="s">
        <v>375</v>
      </c>
      <c r="C263" s="784" t="s">
        <v>376</v>
      </c>
      <c r="D263" s="785" t="s">
        <v>169</v>
      </c>
      <c r="E263" s="786">
        <v>7.6559999999999997</v>
      </c>
      <c r="F263" s="11"/>
      <c r="G263" s="787">
        <f>ROUND(E263*F263,2)</f>
        <v>0</v>
      </c>
      <c r="H263" s="788">
        <v>309.5</v>
      </c>
      <c r="I263" s="789">
        <f>ROUND(E263*H263,2)</f>
        <v>2369.5300000000002</v>
      </c>
      <c r="J263" s="788">
        <v>0</v>
      </c>
      <c r="K263" s="789">
        <f>ROUND(E263*J263,2)</f>
        <v>0</v>
      </c>
      <c r="L263" s="789">
        <v>21</v>
      </c>
      <c r="M263" s="789">
        <f>G263*(1+L263/100)</f>
        <v>0</v>
      </c>
      <c r="N263" s="790">
        <v>4.0000000000000001E-3</v>
      </c>
      <c r="O263" s="790">
        <f>ROUND(E263*N263,2)</f>
        <v>0.03</v>
      </c>
      <c r="P263" s="790">
        <v>0</v>
      </c>
      <c r="Q263" s="790">
        <f>ROUND(E263*P263,2)</f>
        <v>0</v>
      </c>
      <c r="R263" s="789" t="s">
        <v>264</v>
      </c>
      <c r="S263" s="789" t="s">
        <v>153</v>
      </c>
      <c r="T263" s="789" t="s">
        <v>153</v>
      </c>
      <c r="U263" s="789">
        <v>0</v>
      </c>
      <c r="V263" s="789">
        <f>ROUND(E263*U263,2)</f>
        <v>0</v>
      </c>
      <c r="W263" s="789"/>
      <c r="X263" s="789" t="s">
        <v>265</v>
      </c>
      <c r="Y263" s="791"/>
      <c r="Z263" s="791"/>
      <c r="AA263" s="791"/>
      <c r="AB263" s="791"/>
      <c r="AC263" s="791"/>
      <c r="AD263" s="791"/>
      <c r="AE263" s="791"/>
      <c r="AF263" s="791"/>
      <c r="AG263" s="791" t="s">
        <v>266</v>
      </c>
      <c r="AH263" s="791"/>
      <c r="AI263" s="791"/>
      <c r="AJ263" s="791"/>
      <c r="AK263" s="791"/>
      <c r="AL263" s="791"/>
      <c r="AM263" s="791"/>
      <c r="AN263" s="791"/>
      <c r="AO263" s="791"/>
      <c r="AP263" s="791"/>
      <c r="AQ263" s="791"/>
      <c r="AR263" s="791"/>
      <c r="AS263" s="791"/>
      <c r="AT263" s="791"/>
      <c r="AU263" s="791"/>
      <c r="AV263" s="791"/>
      <c r="AW263" s="791"/>
      <c r="AX263" s="791"/>
      <c r="AY263" s="791"/>
      <c r="AZ263" s="791"/>
      <c r="BA263" s="791"/>
      <c r="BB263" s="791"/>
      <c r="BC263" s="791"/>
      <c r="BD263" s="791"/>
      <c r="BE263" s="791"/>
      <c r="BF263" s="791"/>
      <c r="BG263" s="791"/>
      <c r="BH263" s="791"/>
    </row>
    <row r="264" spans="1:60" outlineLevel="1" x14ac:dyDescent="0.2">
      <c r="A264" s="792"/>
      <c r="B264" s="793"/>
      <c r="C264" s="794" t="s">
        <v>217</v>
      </c>
      <c r="D264" s="795"/>
      <c r="E264" s="796"/>
      <c r="F264" s="825"/>
      <c r="G264" s="789"/>
      <c r="H264" s="789"/>
      <c r="I264" s="789"/>
      <c r="J264" s="789"/>
      <c r="K264" s="789"/>
      <c r="L264" s="789"/>
      <c r="M264" s="789"/>
      <c r="N264" s="790"/>
      <c r="O264" s="790"/>
      <c r="P264" s="790"/>
      <c r="Q264" s="790"/>
      <c r="R264" s="789"/>
      <c r="S264" s="789"/>
      <c r="T264" s="789"/>
      <c r="U264" s="789"/>
      <c r="V264" s="789"/>
      <c r="W264" s="789"/>
      <c r="X264" s="789"/>
      <c r="Y264" s="791"/>
      <c r="Z264" s="791"/>
      <c r="AA264" s="791"/>
      <c r="AB264" s="791"/>
      <c r="AC264" s="791"/>
      <c r="AD264" s="791"/>
      <c r="AE264" s="791"/>
      <c r="AF264" s="791"/>
      <c r="AG264" s="791" t="s">
        <v>157</v>
      </c>
      <c r="AH264" s="791">
        <v>0</v>
      </c>
      <c r="AI264" s="791"/>
      <c r="AJ264" s="791"/>
      <c r="AK264" s="791"/>
      <c r="AL264" s="791"/>
      <c r="AM264" s="791"/>
      <c r="AN264" s="791"/>
      <c r="AO264" s="791"/>
      <c r="AP264" s="791"/>
      <c r="AQ264" s="791"/>
      <c r="AR264" s="791"/>
      <c r="AS264" s="791"/>
      <c r="AT264" s="791"/>
      <c r="AU264" s="791"/>
      <c r="AV264" s="791"/>
      <c r="AW264" s="791"/>
      <c r="AX264" s="791"/>
      <c r="AY264" s="791"/>
      <c r="AZ264" s="791"/>
      <c r="BA264" s="791"/>
      <c r="BB264" s="791"/>
      <c r="BC264" s="791"/>
      <c r="BD264" s="791"/>
      <c r="BE264" s="791"/>
      <c r="BF264" s="791"/>
      <c r="BG264" s="791"/>
      <c r="BH264" s="791"/>
    </row>
    <row r="265" spans="1:60" outlineLevel="1" x14ac:dyDescent="0.2">
      <c r="A265" s="792"/>
      <c r="B265" s="793"/>
      <c r="C265" s="794" t="s">
        <v>371</v>
      </c>
      <c r="D265" s="795"/>
      <c r="E265" s="796">
        <v>7.6559999999999997</v>
      </c>
      <c r="F265" s="825"/>
      <c r="G265" s="789"/>
      <c r="H265" s="789"/>
      <c r="I265" s="789"/>
      <c r="J265" s="789"/>
      <c r="K265" s="789"/>
      <c r="L265" s="789"/>
      <c r="M265" s="789"/>
      <c r="N265" s="790"/>
      <c r="O265" s="790"/>
      <c r="P265" s="790"/>
      <c r="Q265" s="790"/>
      <c r="R265" s="789"/>
      <c r="S265" s="789"/>
      <c r="T265" s="789"/>
      <c r="U265" s="789"/>
      <c r="V265" s="789"/>
      <c r="W265" s="789"/>
      <c r="X265" s="789"/>
      <c r="Y265" s="791"/>
      <c r="Z265" s="791"/>
      <c r="AA265" s="791"/>
      <c r="AB265" s="791"/>
      <c r="AC265" s="791"/>
      <c r="AD265" s="791"/>
      <c r="AE265" s="791"/>
      <c r="AF265" s="791"/>
      <c r="AG265" s="791" t="s">
        <v>157</v>
      </c>
      <c r="AH265" s="791">
        <v>0</v>
      </c>
      <c r="AI265" s="791"/>
      <c r="AJ265" s="791"/>
      <c r="AK265" s="791"/>
      <c r="AL265" s="791"/>
      <c r="AM265" s="791"/>
      <c r="AN265" s="791"/>
      <c r="AO265" s="791"/>
      <c r="AP265" s="791"/>
      <c r="AQ265" s="791"/>
      <c r="AR265" s="791"/>
      <c r="AS265" s="791"/>
      <c r="AT265" s="791"/>
      <c r="AU265" s="791"/>
      <c r="AV265" s="791"/>
      <c r="AW265" s="791"/>
      <c r="AX265" s="791"/>
      <c r="AY265" s="791"/>
      <c r="AZ265" s="791"/>
      <c r="BA265" s="791"/>
      <c r="BB265" s="791"/>
      <c r="BC265" s="791"/>
      <c r="BD265" s="791"/>
      <c r="BE265" s="791"/>
      <c r="BF265" s="791"/>
      <c r="BG265" s="791"/>
      <c r="BH265" s="791"/>
    </row>
    <row r="266" spans="1:60" outlineLevel="1" x14ac:dyDescent="0.2">
      <c r="A266" s="782">
        <v>68</v>
      </c>
      <c r="B266" s="783" t="s">
        <v>377</v>
      </c>
      <c r="C266" s="784" t="s">
        <v>378</v>
      </c>
      <c r="D266" s="785" t="s">
        <v>169</v>
      </c>
      <c r="E266" s="786">
        <v>7.6559999999999997</v>
      </c>
      <c r="F266" s="11"/>
      <c r="G266" s="787">
        <f>ROUND(E266*F266,2)</f>
        <v>0</v>
      </c>
      <c r="H266" s="788">
        <v>557</v>
      </c>
      <c r="I266" s="789">
        <f>ROUND(E266*H266,2)</f>
        <v>4264.3900000000003</v>
      </c>
      <c r="J266" s="788">
        <v>0</v>
      </c>
      <c r="K266" s="789">
        <f>ROUND(E266*J266,2)</f>
        <v>0</v>
      </c>
      <c r="L266" s="789">
        <v>21</v>
      </c>
      <c r="M266" s="789">
        <f>G266*(1+L266/100)</f>
        <v>0</v>
      </c>
      <c r="N266" s="790">
        <v>7.1999999999999998E-3</v>
      </c>
      <c r="O266" s="790">
        <f>ROUND(E266*N266,2)</f>
        <v>0.06</v>
      </c>
      <c r="P266" s="790">
        <v>0</v>
      </c>
      <c r="Q266" s="790">
        <f>ROUND(E266*P266,2)</f>
        <v>0</v>
      </c>
      <c r="R266" s="789" t="s">
        <v>264</v>
      </c>
      <c r="S266" s="789" t="s">
        <v>153</v>
      </c>
      <c r="T266" s="789" t="s">
        <v>153</v>
      </c>
      <c r="U266" s="789">
        <v>0</v>
      </c>
      <c r="V266" s="789">
        <f>ROUND(E266*U266,2)</f>
        <v>0</v>
      </c>
      <c r="W266" s="789"/>
      <c r="X266" s="789" t="s">
        <v>265</v>
      </c>
      <c r="Y266" s="791"/>
      <c r="Z266" s="791"/>
      <c r="AA266" s="791"/>
      <c r="AB266" s="791"/>
      <c r="AC266" s="791"/>
      <c r="AD266" s="791"/>
      <c r="AE266" s="791"/>
      <c r="AF266" s="791"/>
      <c r="AG266" s="791" t="s">
        <v>266</v>
      </c>
      <c r="AH266" s="791"/>
      <c r="AI266" s="791"/>
      <c r="AJ266" s="791"/>
      <c r="AK266" s="791"/>
      <c r="AL266" s="791"/>
      <c r="AM266" s="791"/>
      <c r="AN266" s="791"/>
      <c r="AO266" s="791"/>
      <c r="AP266" s="791"/>
      <c r="AQ266" s="791"/>
      <c r="AR266" s="791"/>
      <c r="AS266" s="791"/>
      <c r="AT266" s="791"/>
      <c r="AU266" s="791"/>
      <c r="AV266" s="791"/>
      <c r="AW266" s="791"/>
      <c r="AX266" s="791"/>
      <c r="AY266" s="791"/>
      <c r="AZ266" s="791"/>
      <c r="BA266" s="791"/>
      <c r="BB266" s="791"/>
      <c r="BC266" s="791"/>
      <c r="BD266" s="791"/>
      <c r="BE266" s="791"/>
      <c r="BF266" s="791"/>
      <c r="BG266" s="791"/>
      <c r="BH266" s="791"/>
    </row>
    <row r="267" spans="1:60" outlineLevel="1" x14ac:dyDescent="0.2">
      <c r="A267" s="792"/>
      <c r="B267" s="793"/>
      <c r="C267" s="794" t="s">
        <v>217</v>
      </c>
      <c r="D267" s="795"/>
      <c r="E267" s="796"/>
      <c r="F267" s="825"/>
      <c r="G267" s="789"/>
      <c r="H267" s="789"/>
      <c r="I267" s="789"/>
      <c r="J267" s="789"/>
      <c r="K267" s="789"/>
      <c r="L267" s="789"/>
      <c r="M267" s="789"/>
      <c r="N267" s="790"/>
      <c r="O267" s="790"/>
      <c r="P267" s="790"/>
      <c r="Q267" s="790"/>
      <c r="R267" s="789"/>
      <c r="S267" s="789"/>
      <c r="T267" s="789"/>
      <c r="U267" s="789"/>
      <c r="V267" s="789"/>
      <c r="W267" s="789"/>
      <c r="X267" s="789"/>
      <c r="Y267" s="791"/>
      <c r="Z267" s="791"/>
      <c r="AA267" s="791"/>
      <c r="AB267" s="791"/>
      <c r="AC267" s="791"/>
      <c r="AD267" s="791"/>
      <c r="AE267" s="791"/>
      <c r="AF267" s="791"/>
      <c r="AG267" s="791" t="s">
        <v>157</v>
      </c>
      <c r="AH267" s="791">
        <v>0</v>
      </c>
      <c r="AI267" s="791"/>
      <c r="AJ267" s="791"/>
      <c r="AK267" s="791"/>
      <c r="AL267" s="791"/>
      <c r="AM267" s="791"/>
      <c r="AN267" s="791"/>
      <c r="AO267" s="791"/>
      <c r="AP267" s="791"/>
      <c r="AQ267" s="791"/>
      <c r="AR267" s="791"/>
      <c r="AS267" s="791"/>
      <c r="AT267" s="791"/>
      <c r="AU267" s="791"/>
      <c r="AV267" s="791"/>
      <c r="AW267" s="791"/>
      <c r="AX267" s="791"/>
      <c r="AY267" s="791"/>
      <c r="AZ267" s="791"/>
      <c r="BA267" s="791"/>
      <c r="BB267" s="791"/>
      <c r="BC267" s="791"/>
      <c r="BD267" s="791"/>
      <c r="BE267" s="791"/>
      <c r="BF267" s="791"/>
      <c r="BG267" s="791"/>
      <c r="BH267" s="791"/>
    </row>
    <row r="268" spans="1:60" outlineLevel="1" x14ac:dyDescent="0.2">
      <c r="A268" s="792"/>
      <c r="B268" s="793"/>
      <c r="C268" s="794" t="s">
        <v>371</v>
      </c>
      <c r="D268" s="795"/>
      <c r="E268" s="796">
        <v>7.6559999999999997</v>
      </c>
      <c r="F268" s="825"/>
      <c r="G268" s="789"/>
      <c r="H268" s="789"/>
      <c r="I268" s="789"/>
      <c r="J268" s="789"/>
      <c r="K268" s="789"/>
      <c r="L268" s="789"/>
      <c r="M268" s="789"/>
      <c r="N268" s="790"/>
      <c r="O268" s="790"/>
      <c r="P268" s="790"/>
      <c r="Q268" s="790"/>
      <c r="R268" s="789"/>
      <c r="S268" s="789"/>
      <c r="T268" s="789"/>
      <c r="U268" s="789"/>
      <c r="V268" s="789"/>
      <c r="W268" s="789"/>
      <c r="X268" s="789"/>
      <c r="Y268" s="791"/>
      <c r="Z268" s="791"/>
      <c r="AA268" s="791"/>
      <c r="AB268" s="791"/>
      <c r="AC268" s="791"/>
      <c r="AD268" s="791"/>
      <c r="AE268" s="791"/>
      <c r="AF268" s="791"/>
      <c r="AG268" s="791" t="s">
        <v>157</v>
      </c>
      <c r="AH268" s="791">
        <v>0</v>
      </c>
      <c r="AI268" s="791"/>
      <c r="AJ268" s="791"/>
      <c r="AK268" s="791"/>
      <c r="AL268" s="791"/>
      <c r="AM268" s="791"/>
      <c r="AN268" s="791"/>
      <c r="AO268" s="791"/>
      <c r="AP268" s="791"/>
      <c r="AQ268" s="791"/>
      <c r="AR268" s="791"/>
      <c r="AS268" s="791"/>
      <c r="AT268" s="791"/>
      <c r="AU268" s="791"/>
      <c r="AV268" s="791"/>
      <c r="AW268" s="791"/>
      <c r="AX268" s="791"/>
      <c r="AY268" s="791"/>
      <c r="AZ268" s="791"/>
      <c r="BA268" s="791"/>
      <c r="BB268" s="791"/>
      <c r="BC268" s="791"/>
      <c r="BD268" s="791"/>
      <c r="BE268" s="791"/>
      <c r="BF268" s="791"/>
      <c r="BG268" s="791"/>
      <c r="BH268" s="791"/>
    </row>
    <row r="269" spans="1:60" ht="22.5" outlineLevel="1" x14ac:dyDescent="0.2">
      <c r="A269" s="782">
        <v>69</v>
      </c>
      <c r="B269" s="783" t="s">
        <v>379</v>
      </c>
      <c r="C269" s="784" t="s">
        <v>380</v>
      </c>
      <c r="D269" s="785" t="s">
        <v>169</v>
      </c>
      <c r="E269" s="786">
        <v>87.89</v>
      </c>
      <c r="F269" s="11"/>
      <c r="G269" s="787">
        <f>ROUND(E269*F269,2)</f>
        <v>0</v>
      </c>
      <c r="H269" s="788">
        <v>2635</v>
      </c>
      <c r="I269" s="789">
        <f>ROUND(E269*H269,2)</f>
        <v>231590.15</v>
      </c>
      <c r="J269" s="788">
        <v>0</v>
      </c>
      <c r="K269" s="789">
        <f>ROUND(E269*J269,2)</f>
        <v>0</v>
      </c>
      <c r="L269" s="789">
        <v>21</v>
      </c>
      <c r="M269" s="789">
        <f>G269*(1+L269/100)</f>
        <v>0</v>
      </c>
      <c r="N269" s="790">
        <v>4.4000000000000003E-3</v>
      </c>
      <c r="O269" s="790">
        <f>ROUND(E269*N269,2)</f>
        <v>0.39</v>
      </c>
      <c r="P269" s="790">
        <v>0</v>
      </c>
      <c r="Q269" s="790">
        <f>ROUND(E269*P269,2)</f>
        <v>0</v>
      </c>
      <c r="R269" s="789" t="s">
        <v>264</v>
      </c>
      <c r="S269" s="789" t="s">
        <v>153</v>
      </c>
      <c r="T269" s="789" t="s">
        <v>153</v>
      </c>
      <c r="U269" s="789">
        <v>0</v>
      </c>
      <c r="V269" s="789">
        <f>ROUND(E269*U269,2)</f>
        <v>0</v>
      </c>
      <c r="W269" s="789"/>
      <c r="X269" s="789" t="s">
        <v>265</v>
      </c>
      <c r="Y269" s="791"/>
      <c r="Z269" s="791"/>
      <c r="AA269" s="791"/>
      <c r="AB269" s="791"/>
      <c r="AC269" s="791"/>
      <c r="AD269" s="791"/>
      <c r="AE269" s="791"/>
      <c r="AF269" s="791"/>
      <c r="AG269" s="791" t="s">
        <v>266</v>
      </c>
      <c r="AH269" s="791"/>
      <c r="AI269" s="791"/>
      <c r="AJ269" s="791"/>
      <c r="AK269" s="791"/>
      <c r="AL269" s="791"/>
      <c r="AM269" s="791"/>
      <c r="AN269" s="791"/>
      <c r="AO269" s="791"/>
      <c r="AP269" s="791"/>
      <c r="AQ269" s="791"/>
      <c r="AR269" s="791"/>
      <c r="AS269" s="791"/>
      <c r="AT269" s="791"/>
      <c r="AU269" s="791"/>
      <c r="AV269" s="791"/>
      <c r="AW269" s="791"/>
      <c r="AX269" s="791"/>
      <c r="AY269" s="791"/>
      <c r="AZ269" s="791"/>
      <c r="BA269" s="791"/>
      <c r="BB269" s="791"/>
      <c r="BC269" s="791"/>
      <c r="BD269" s="791"/>
      <c r="BE269" s="791"/>
      <c r="BF269" s="791"/>
      <c r="BG269" s="791"/>
      <c r="BH269" s="791"/>
    </row>
    <row r="270" spans="1:60" outlineLevel="1" x14ac:dyDescent="0.2">
      <c r="A270" s="792"/>
      <c r="B270" s="793"/>
      <c r="C270" s="794" t="s">
        <v>207</v>
      </c>
      <c r="D270" s="795"/>
      <c r="E270" s="796"/>
      <c r="F270" s="825"/>
      <c r="G270" s="789"/>
      <c r="H270" s="789"/>
      <c r="I270" s="789"/>
      <c r="J270" s="789"/>
      <c r="K270" s="789"/>
      <c r="L270" s="789"/>
      <c r="M270" s="789"/>
      <c r="N270" s="790"/>
      <c r="O270" s="790"/>
      <c r="P270" s="790"/>
      <c r="Q270" s="790"/>
      <c r="R270" s="789"/>
      <c r="S270" s="789"/>
      <c r="T270" s="789"/>
      <c r="U270" s="789"/>
      <c r="V270" s="789"/>
      <c r="W270" s="789"/>
      <c r="X270" s="789"/>
      <c r="Y270" s="791"/>
      <c r="Z270" s="791"/>
      <c r="AA270" s="791"/>
      <c r="AB270" s="791"/>
      <c r="AC270" s="791"/>
      <c r="AD270" s="791"/>
      <c r="AE270" s="791"/>
      <c r="AF270" s="791"/>
      <c r="AG270" s="791" t="s">
        <v>157</v>
      </c>
      <c r="AH270" s="791">
        <v>0</v>
      </c>
      <c r="AI270" s="791"/>
      <c r="AJ270" s="791"/>
      <c r="AK270" s="791"/>
      <c r="AL270" s="791"/>
      <c r="AM270" s="791"/>
      <c r="AN270" s="791"/>
      <c r="AO270" s="791"/>
      <c r="AP270" s="791"/>
      <c r="AQ270" s="791"/>
      <c r="AR270" s="791"/>
      <c r="AS270" s="791"/>
      <c r="AT270" s="791"/>
      <c r="AU270" s="791"/>
      <c r="AV270" s="791"/>
      <c r="AW270" s="791"/>
      <c r="AX270" s="791"/>
      <c r="AY270" s="791"/>
      <c r="AZ270" s="791"/>
      <c r="BA270" s="791"/>
      <c r="BB270" s="791"/>
      <c r="BC270" s="791"/>
      <c r="BD270" s="791"/>
      <c r="BE270" s="791"/>
      <c r="BF270" s="791"/>
      <c r="BG270" s="791"/>
      <c r="BH270" s="791"/>
    </row>
    <row r="271" spans="1:60" outlineLevel="1" x14ac:dyDescent="0.2">
      <c r="A271" s="792"/>
      <c r="B271" s="793"/>
      <c r="C271" s="794" t="s">
        <v>165</v>
      </c>
      <c r="D271" s="795"/>
      <c r="E271" s="796"/>
      <c r="F271" s="825"/>
      <c r="G271" s="789"/>
      <c r="H271" s="789"/>
      <c r="I271" s="789"/>
      <c r="J271" s="789"/>
      <c r="K271" s="789"/>
      <c r="L271" s="789"/>
      <c r="M271" s="789"/>
      <c r="N271" s="790"/>
      <c r="O271" s="790"/>
      <c r="P271" s="790"/>
      <c r="Q271" s="790"/>
      <c r="R271" s="789"/>
      <c r="S271" s="789"/>
      <c r="T271" s="789"/>
      <c r="U271" s="789"/>
      <c r="V271" s="789"/>
      <c r="W271" s="789"/>
      <c r="X271" s="789"/>
      <c r="Y271" s="791"/>
      <c r="Z271" s="791"/>
      <c r="AA271" s="791"/>
      <c r="AB271" s="791"/>
      <c r="AC271" s="791"/>
      <c r="AD271" s="791"/>
      <c r="AE271" s="791"/>
      <c r="AF271" s="791"/>
      <c r="AG271" s="791" t="s">
        <v>157</v>
      </c>
      <c r="AH271" s="791">
        <v>0</v>
      </c>
      <c r="AI271" s="791"/>
      <c r="AJ271" s="791"/>
      <c r="AK271" s="791"/>
      <c r="AL271" s="791"/>
      <c r="AM271" s="791"/>
      <c r="AN271" s="791"/>
      <c r="AO271" s="791"/>
      <c r="AP271" s="791"/>
      <c r="AQ271" s="791"/>
      <c r="AR271" s="791"/>
      <c r="AS271" s="791"/>
      <c r="AT271" s="791"/>
      <c r="AU271" s="791"/>
      <c r="AV271" s="791"/>
      <c r="AW271" s="791"/>
      <c r="AX271" s="791"/>
      <c r="AY271" s="791"/>
      <c r="AZ271" s="791"/>
      <c r="BA271" s="791"/>
      <c r="BB271" s="791"/>
      <c r="BC271" s="791"/>
      <c r="BD271" s="791"/>
      <c r="BE271" s="791"/>
      <c r="BF271" s="791"/>
      <c r="BG271" s="791"/>
      <c r="BH271" s="791"/>
    </row>
    <row r="272" spans="1:60" outlineLevel="1" x14ac:dyDescent="0.2">
      <c r="A272" s="792"/>
      <c r="B272" s="793"/>
      <c r="C272" s="794" t="s">
        <v>381</v>
      </c>
      <c r="D272" s="795"/>
      <c r="E272" s="796">
        <v>48.29</v>
      </c>
      <c r="F272" s="825"/>
      <c r="G272" s="789"/>
      <c r="H272" s="789"/>
      <c r="I272" s="789"/>
      <c r="J272" s="789"/>
      <c r="K272" s="789"/>
      <c r="L272" s="789"/>
      <c r="M272" s="789"/>
      <c r="N272" s="790"/>
      <c r="O272" s="790"/>
      <c r="P272" s="790"/>
      <c r="Q272" s="790"/>
      <c r="R272" s="789"/>
      <c r="S272" s="789"/>
      <c r="T272" s="789"/>
      <c r="U272" s="789"/>
      <c r="V272" s="789"/>
      <c r="W272" s="789"/>
      <c r="X272" s="789"/>
      <c r="Y272" s="791"/>
      <c r="Z272" s="791"/>
      <c r="AA272" s="791"/>
      <c r="AB272" s="791"/>
      <c r="AC272" s="791"/>
      <c r="AD272" s="791"/>
      <c r="AE272" s="791"/>
      <c r="AF272" s="791"/>
      <c r="AG272" s="791" t="s">
        <v>157</v>
      </c>
      <c r="AH272" s="791">
        <v>0</v>
      </c>
      <c r="AI272" s="791"/>
      <c r="AJ272" s="791"/>
      <c r="AK272" s="791"/>
      <c r="AL272" s="791"/>
      <c r="AM272" s="791"/>
      <c r="AN272" s="791"/>
      <c r="AO272" s="791"/>
      <c r="AP272" s="791"/>
      <c r="AQ272" s="791"/>
      <c r="AR272" s="791"/>
      <c r="AS272" s="791"/>
      <c r="AT272" s="791"/>
      <c r="AU272" s="791"/>
      <c r="AV272" s="791"/>
      <c r="AW272" s="791"/>
      <c r="AX272" s="791"/>
      <c r="AY272" s="791"/>
      <c r="AZ272" s="791"/>
      <c r="BA272" s="791"/>
      <c r="BB272" s="791"/>
      <c r="BC272" s="791"/>
      <c r="BD272" s="791"/>
      <c r="BE272" s="791"/>
      <c r="BF272" s="791"/>
      <c r="BG272" s="791"/>
      <c r="BH272" s="791"/>
    </row>
    <row r="273" spans="1:60" outlineLevel="1" x14ac:dyDescent="0.2">
      <c r="A273" s="792"/>
      <c r="B273" s="793"/>
      <c r="C273" s="794" t="s">
        <v>364</v>
      </c>
      <c r="D273" s="795"/>
      <c r="E273" s="796"/>
      <c r="F273" s="825"/>
      <c r="G273" s="789"/>
      <c r="H273" s="789"/>
      <c r="I273" s="789"/>
      <c r="J273" s="789"/>
      <c r="K273" s="789"/>
      <c r="L273" s="789"/>
      <c r="M273" s="789"/>
      <c r="N273" s="790"/>
      <c r="O273" s="790"/>
      <c r="P273" s="790"/>
      <c r="Q273" s="790"/>
      <c r="R273" s="789"/>
      <c r="S273" s="789"/>
      <c r="T273" s="789"/>
      <c r="U273" s="789"/>
      <c r="V273" s="789"/>
      <c r="W273" s="789"/>
      <c r="X273" s="789"/>
      <c r="Y273" s="791"/>
      <c r="Z273" s="791"/>
      <c r="AA273" s="791"/>
      <c r="AB273" s="791"/>
      <c r="AC273" s="791"/>
      <c r="AD273" s="791"/>
      <c r="AE273" s="791"/>
      <c r="AF273" s="791"/>
      <c r="AG273" s="791" t="s">
        <v>157</v>
      </c>
      <c r="AH273" s="791">
        <v>0</v>
      </c>
      <c r="AI273" s="791"/>
      <c r="AJ273" s="791"/>
      <c r="AK273" s="791"/>
      <c r="AL273" s="791"/>
      <c r="AM273" s="791"/>
      <c r="AN273" s="791"/>
      <c r="AO273" s="791"/>
      <c r="AP273" s="791"/>
      <c r="AQ273" s="791"/>
      <c r="AR273" s="791"/>
      <c r="AS273" s="791"/>
      <c r="AT273" s="791"/>
      <c r="AU273" s="791"/>
      <c r="AV273" s="791"/>
      <c r="AW273" s="791"/>
      <c r="AX273" s="791"/>
      <c r="AY273" s="791"/>
      <c r="AZ273" s="791"/>
      <c r="BA273" s="791"/>
      <c r="BB273" s="791"/>
      <c r="BC273" s="791"/>
      <c r="BD273" s="791"/>
      <c r="BE273" s="791"/>
      <c r="BF273" s="791"/>
      <c r="BG273" s="791"/>
      <c r="BH273" s="791"/>
    </row>
    <row r="274" spans="1:60" ht="22.5" outlineLevel="1" x14ac:dyDescent="0.2">
      <c r="A274" s="792"/>
      <c r="B274" s="793"/>
      <c r="C274" s="794" t="s">
        <v>382</v>
      </c>
      <c r="D274" s="795"/>
      <c r="E274" s="796">
        <v>39.6</v>
      </c>
      <c r="F274" s="825"/>
      <c r="G274" s="789"/>
      <c r="H274" s="789"/>
      <c r="I274" s="789"/>
      <c r="J274" s="789"/>
      <c r="K274" s="789"/>
      <c r="L274" s="789"/>
      <c r="M274" s="789"/>
      <c r="N274" s="790"/>
      <c r="O274" s="790"/>
      <c r="P274" s="790"/>
      <c r="Q274" s="790"/>
      <c r="R274" s="789"/>
      <c r="S274" s="789"/>
      <c r="T274" s="789"/>
      <c r="U274" s="789"/>
      <c r="V274" s="789"/>
      <c r="W274" s="789"/>
      <c r="X274" s="789"/>
      <c r="Y274" s="791"/>
      <c r="Z274" s="791"/>
      <c r="AA274" s="791"/>
      <c r="AB274" s="791"/>
      <c r="AC274" s="791"/>
      <c r="AD274" s="791"/>
      <c r="AE274" s="791"/>
      <c r="AF274" s="791"/>
      <c r="AG274" s="791" t="s">
        <v>157</v>
      </c>
      <c r="AH274" s="791">
        <v>0</v>
      </c>
      <c r="AI274" s="791"/>
      <c r="AJ274" s="791"/>
      <c r="AK274" s="791"/>
      <c r="AL274" s="791"/>
      <c r="AM274" s="791"/>
      <c r="AN274" s="791"/>
      <c r="AO274" s="791"/>
      <c r="AP274" s="791"/>
      <c r="AQ274" s="791"/>
      <c r="AR274" s="791"/>
      <c r="AS274" s="791"/>
      <c r="AT274" s="791"/>
      <c r="AU274" s="791"/>
      <c r="AV274" s="791"/>
      <c r="AW274" s="791"/>
      <c r="AX274" s="791"/>
      <c r="AY274" s="791"/>
      <c r="AZ274" s="791"/>
      <c r="BA274" s="791"/>
      <c r="BB274" s="791"/>
      <c r="BC274" s="791"/>
      <c r="BD274" s="791"/>
      <c r="BE274" s="791"/>
      <c r="BF274" s="791"/>
      <c r="BG274" s="791"/>
      <c r="BH274" s="791"/>
    </row>
    <row r="275" spans="1:60" outlineLevel="1" x14ac:dyDescent="0.2">
      <c r="A275" s="797">
        <v>70</v>
      </c>
      <c r="B275" s="798" t="s">
        <v>383</v>
      </c>
      <c r="C275" s="799" t="s">
        <v>384</v>
      </c>
      <c r="D275" s="800" t="s">
        <v>0</v>
      </c>
      <c r="E275" s="748"/>
      <c r="F275" s="12"/>
      <c r="G275" s="802">
        <f>ROUND(E275*F275,2)</f>
        <v>0</v>
      </c>
      <c r="H275" s="788">
        <v>0</v>
      </c>
      <c r="I275" s="789">
        <f>ROUND(E275*H275,2)</f>
        <v>0</v>
      </c>
      <c r="J275" s="788">
        <v>2.4500000000000002</v>
      </c>
      <c r="K275" s="789">
        <f>ROUND(E275*J275,2)</f>
        <v>0</v>
      </c>
      <c r="L275" s="789">
        <v>21</v>
      </c>
      <c r="M275" s="789">
        <f>G275*(1+L275/100)</f>
        <v>0</v>
      </c>
      <c r="N275" s="790">
        <v>0</v>
      </c>
      <c r="O275" s="790">
        <f>ROUND(E275*N275,2)</f>
        <v>0</v>
      </c>
      <c r="P275" s="790">
        <v>0</v>
      </c>
      <c r="Q275" s="790">
        <f>ROUND(E275*P275,2)</f>
        <v>0</v>
      </c>
      <c r="R275" s="789"/>
      <c r="S275" s="789" t="s">
        <v>153</v>
      </c>
      <c r="T275" s="789" t="s">
        <v>153</v>
      </c>
      <c r="U275" s="789">
        <v>0</v>
      </c>
      <c r="V275" s="789">
        <f>ROUND(E275*U275,2)</f>
        <v>0</v>
      </c>
      <c r="W275" s="789"/>
      <c r="X275" s="789" t="s">
        <v>341</v>
      </c>
      <c r="Y275" s="791"/>
      <c r="Z275" s="791"/>
      <c r="AA275" s="791"/>
      <c r="AB275" s="791"/>
      <c r="AC275" s="791"/>
      <c r="AD275" s="791"/>
      <c r="AE275" s="791"/>
      <c r="AF275" s="791"/>
      <c r="AG275" s="791" t="s">
        <v>342</v>
      </c>
      <c r="AH275" s="791"/>
      <c r="AI275" s="791"/>
      <c r="AJ275" s="791"/>
      <c r="AK275" s="791"/>
      <c r="AL275" s="791"/>
      <c r="AM275" s="791"/>
      <c r="AN275" s="791"/>
      <c r="AO275" s="791"/>
      <c r="AP275" s="791"/>
      <c r="AQ275" s="791"/>
      <c r="AR275" s="791"/>
      <c r="AS275" s="791"/>
      <c r="AT275" s="791"/>
      <c r="AU275" s="791"/>
      <c r="AV275" s="791"/>
      <c r="AW275" s="791"/>
      <c r="AX275" s="791"/>
      <c r="AY275" s="791"/>
      <c r="AZ275" s="791"/>
      <c r="BA275" s="791"/>
      <c r="BB275" s="791"/>
      <c r="BC275" s="791"/>
      <c r="BD275" s="791"/>
      <c r="BE275" s="791"/>
      <c r="BF275" s="791"/>
      <c r="BG275" s="791"/>
      <c r="BH275" s="791"/>
    </row>
    <row r="276" spans="1:60" x14ac:dyDescent="0.2">
      <c r="A276" s="773" t="s">
        <v>148</v>
      </c>
      <c r="B276" s="774" t="s">
        <v>86</v>
      </c>
      <c r="C276" s="775" t="s">
        <v>87</v>
      </c>
      <c r="D276" s="776"/>
      <c r="E276" s="777"/>
      <c r="F276" s="826"/>
      <c r="G276" s="779">
        <f>SUMIF(AG277:AG285,"&lt;&gt;NOR",G277:G285)</f>
        <v>0</v>
      </c>
      <c r="H276" s="780"/>
      <c r="I276" s="780">
        <f>SUM(I277:I285)</f>
        <v>0</v>
      </c>
      <c r="J276" s="780"/>
      <c r="K276" s="780">
        <f>SUM(K277:K285)</f>
        <v>260610.05999999997</v>
      </c>
      <c r="L276" s="780"/>
      <c r="M276" s="780">
        <f>SUM(M277:M285)</f>
        <v>0</v>
      </c>
      <c r="N276" s="781"/>
      <c r="O276" s="781">
        <f>SUM(O277:O285)</f>
        <v>0</v>
      </c>
      <c r="P276" s="781"/>
      <c r="Q276" s="781">
        <f>SUM(Q277:Q285)</f>
        <v>0</v>
      </c>
      <c r="R276" s="780"/>
      <c r="S276" s="780"/>
      <c r="T276" s="780"/>
      <c r="U276" s="780"/>
      <c r="V276" s="780">
        <f>SUM(V277:V285)</f>
        <v>0</v>
      </c>
      <c r="W276" s="780"/>
      <c r="X276" s="780"/>
      <c r="AG276" s="750" t="s">
        <v>149</v>
      </c>
    </row>
    <row r="277" spans="1:60" outlineLevel="1" x14ac:dyDescent="0.2">
      <c r="A277" s="797">
        <v>71</v>
      </c>
      <c r="B277" s="798" t="s">
        <v>385</v>
      </c>
      <c r="C277" s="799" t="s">
        <v>386</v>
      </c>
      <c r="D277" s="800" t="s">
        <v>387</v>
      </c>
      <c r="E277" s="801">
        <v>1</v>
      </c>
      <c r="F277" s="12">
        <f>ZTI!G6</f>
        <v>0</v>
      </c>
      <c r="G277" s="802">
        <f t="shared" ref="G277:G285" si="0">ROUND(E277*F277,2)</f>
        <v>0</v>
      </c>
      <c r="H277" s="788">
        <v>0</v>
      </c>
      <c r="I277" s="789">
        <f t="shared" ref="I277:I285" si="1">ROUND(E277*H277,2)</f>
        <v>0</v>
      </c>
      <c r="J277" s="788">
        <v>50593.34</v>
      </c>
      <c r="K277" s="789">
        <f t="shared" ref="K277:K285" si="2">ROUND(E277*J277,2)</f>
        <v>50593.34</v>
      </c>
      <c r="L277" s="789">
        <v>21</v>
      </c>
      <c r="M277" s="789">
        <f t="shared" ref="M277:M285" si="3">G277*(1+L277/100)</f>
        <v>0</v>
      </c>
      <c r="N277" s="790">
        <v>0</v>
      </c>
      <c r="O277" s="790">
        <f t="shared" ref="O277:O285" si="4">ROUND(E277*N277,2)</f>
        <v>0</v>
      </c>
      <c r="P277" s="790">
        <v>0</v>
      </c>
      <c r="Q277" s="790">
        <f t="shared" ref="Q277:Q285" si="5">ROUND(E277*P277,2)</f>
        <v>0</v>
      </c>
      <c r="R277" s="789"/>
      <c r="S277" s="789" t="s">
        <v>225</v>
      </c>
      <c r="T277" s="789" t="s">
        <v>226</v>
      </c>
      <c r="U277" s="789">
        <v>0</v>
      </c>
      <c r="V277" s="789">
        <f t="shared" ref="V277:V285" si="6">ROUND(E277*U277,2)</f>
        <v>0</v>
      </c>
      <c r="W277" s="789"/>
      <c r="X277" s="789" t="s">
        <v>154</v>
      </c>
      <c r="Y277" s="791"/>
      <c r="Z277" s="791"/>
      <c r="AA277" s="791"/>
      <c r="AB277" s="791"/>
      <c r="AC277" s="791"/>
      <c r="AD277" s="791"/>
      <c r="AE277" s="791"/>
      <c r="AF277" s="791"/>
      <c r="AG277" s="791" t="s">
        <v>388</v>
      </c>
      <c r="AH277" s="791"/>
      <c r="AI277" s="791"/>
      <c r="AJ277" s="791"/>
      <c r="AK277" s="791"/>
      <c r="AL277" s="791"/>
      <c r="AM277" s="791"/>
      <c r="AN277" s="791"/>
      <c r="AO277" s="791"/>
      <c r="AP277" s="791"/>
      <c r="AQ277" s="791"/>
      <c r="AR277" s="791"/>
      <c r="AS277" s="791"/>
      <c r="AT277" s="791"/>
      <c r="AU277" s="791"/>
      <c r="AV277" s="791"/>
      <c r="AW277" s="791"/>
      <c r="AX277" s="791"/>
      <c r="AY277" s="791"/>
      <c r="AZ277" s="791"/>
      <c r="BA277" s="791"/>
      <c r="BB277" s="791"/>
      <c r="BC277" s="791"/>
      <c r="BD277" s="791"/>
      <c r="BE277" s="791"/>
      <c r="BF277" s="791"/>
      <c r="BG277" s="791"/>
      <c r="BH277" s="791"/>
    </row>
    <row r="278" spans="1:60" ht="22.5" outlineLevel="1" x14ac:dyDescent="0.2">
      <c r="A278" s="797">
        <v>72</v>
      </c>
      <c r="B278" s="798" t="s">
        <v>389</v>
      </c>
      <c r="C278" s="799" t="s">
        <v>390</v>
      </c>
      <c r="D278" s="800" t="s">
        <v>387</v>
      </c>
      <c r="E278" s="801">
        <v>1</v>
      </c>
      <c r="F278" s="12">
        <f>ZTI!G57</f>
        <v>0</v>
      </c>
      <c r="G278" s="802">
        <f t="shared" si="0"/>
        <v>0</v>
      </c>
      <c r="H278" s="788">
        <v>0</v>
      </c>
      <c r="I278" s="789">
        <f t="shared" si="1"/>
        <v>0</v>
      </c>
      <c r="J278" s="788">
        <v>6365.28</v>
      </c>
      <c r="K278" s="789">
        <f t="shared" si="2"/>
        <v>6365.28</v>
      </c>
      <c r="L278" s="789">
        <v>21</v>
      </c>
      <c r="M278" s="789">
        <f t="shared" si="3"/>
        <v>0</v>
      </c>
      <c r="N278" s="790">
        <v>0</v>
      </c>
      <c r="O278" s="790">
        <f t="shared" si="4"/>
        <v>0</v>
      </c>
      <c r="P278" s="790">
        <v>0</v>
      </c>
      <c r="Q278" s="790">
        <f t="shared" si="5"/>
        <v>0</v>
      </c>
      <c r="R278" s="789"/>
      <c r="S278" s="789" t="s">
        <v>225</v>
      </c>
      <c r="T278" s="789" t="s">
        <v>226</v>
      </c>
      <c r="U278" s="789">
        <v>0</v>
      </c>
      <c r="V278" s="789">
        <f t="shared" si="6"/>
        <v>0</v>
      </c>
      <c r="W278" s="789"/>
      <c r="X278" s="789" t="s">
        <v>154</v>
      </c>
      <c r="Y278" s="791"/>
      <c r="Z278" s="791"/>
      <c r="AA278" s="791"/>
      <c r="AB278" s="791"/>
      <c r="AC278" s="791"/>
      <c r="AD278" s="791"/>
      <c r="AE278" s="791"/>
      <c r="AF278" s="791"/>
      <c r="AG278" s="791" t="s">
        <v>388</v>
      </c>
      <c r="AH278" s="791"/>
      <c r="AI278" s="791"/>
      <c r="AJ278" s="791"/>
      <c r="AK278" s="791"/>
      <c r="AL278" s="791"/>
      <c r="AM278" s="791"/>
      <c r="AN278" s="791"/>
      <c r="AO278" s="791"/>
      <c r="AP278" s="791"/>
      <c r="AQ278" s="791"/>
      <c r="AR278" s="791"/>
      <c r="AS278" s="791"/>
      <c r="AT278" s="791"/>
      <c r="AU278" s="791"/>
      <c r="AV278" s="791"/>
      <c r="AW278" s="791"/>
      <c r="AX278" s="791"/>
      <c r="AY278" s="791"/>
      <c r="AZ278" s="791"/>
      <c r="BA278" s="791"/>
      <c r="BB278" s="791"/>
      <c r="BC278" s="791"/>
      <c r="BD278" s="791"/>
      <c r="BE278" s="791"/>
      <c r="BF278" s="791"/>
      <c r="BG278" s="791"/>
      <c r="BH278" s="791"/>
    </row>
    <row r="279" spans="1:60" outlineLevel="1" x14ac:dyDescent="0.2">
      <c r="A279" s="797">
        <v>73</v>
      </c>
      <c r="B279" s="798" t="s">
        <v>391</v>
      </c>
      <c r="C279" s="799" t="s">
        <v>392</v>
      </c>
      <c r="D279" s="800" t="s">
        <v>387</v>
      </c>
      <c r="E279" s="801">
        <v>1</v>
      </c>
      <c r="F279" s="12">
        <f>ZTI!G18</f>
        <v>0</v>
      </c>
      <c r="G279" s="802">
        <f t="shared" si="0"/>
        <v>0</v>
      </c>
      <c r="H279" s="788">
        <v>0</v>
      </c>
      <c r="I279" s="789">
        <f t="shared" si="1"/>
        <v>0</v>
      </c>
      <c r="J279" s="788">
        <v>80516.479999999996</v>
      </c>
      <c r="K279" s="789">
        <f t="shared" si="2"/>
        <v>80516.479999999996</v>
      </c>
      <c r="L279" s="789">
        <v>21</v>
      </c>
      <c r="M279" s="789">
        <f t="shared" si="3"/>
        <v>0</v>
      </c>
      <c r="N279" s="790">
        <v>0</v>
      </c>
      <c r="O279" s="790">
        <f t="shared" si="4"/>
        <v>0</v>
      </c>
      <c r="P279" s="790">
        <v>0</v>
      </c>
      <c r="Q279" s="790">
        <f t="shared" si="5"/>
        <v>0</v>
      </c>
      <c r="R279" s="789"/>
      <c r="S279" s="789" t="s">
        <v>225</v>
      </c>
      <c r="T279" s="789" t="s">
        <v>226</v>
      </c>
      <c r="U279" s="789">
        <v>0</v>
      </c>
      <c r="V279" s="789">
        <f t="shared" si="6"/>
        <v>0</v>
      </c>
      <c r="W279" s="789"/>
      <c r="X279" s="789" t="s">
        <v>154</v>
      </c>
      <c r="Y279" s="791"/>
      <c r="Z279" s="791"/>
      <c r="AA279" s="791"/>
      <c r="AB279" s="791"/>
      <c r="AC279" s="791"/>
      <c r="AD279" s="791"/>
      <c r="AE279" s="791"/>
      <c r="AF279" s="791"/>
      <c r="AG279" s="791" t="s">
        <v>388</v>
      </c>
      <c r="AH279" s="791"/>
      <c r="AI279" s="791"/>
      <c r="AJ279" s="791"/>
      <c r="AK279" s="791"/>
      <c r="AL279" s="791"/>
      <c r="AM279" s="791"/>
      <c r="AN279" s="791"/>
      <c r="AO279" s="791"/>
      <c r="AP279" s="791"/>
      <c r="AQ279" s="791"/>
      <c r="AR279" s="791"/>
      <c r="AS279" s="791"/>
      <c r="AT279" s="791"/>
      <c r="AU279" s="791"/>
      <c r="AV279" s="791"/>
      <c r="AW279" s="791"/>
      <c r="AX279" s="791"/>
      <c r="AY279" s="791"/>
      <c r="AZ279" s="791"/>
      <c r="BA279" s="791"/>
      <c r="BB279" s="791"/>
      <c r="BC279" s="791"/>
      <c r="BD279" s="791"/>
      <c r="BE279" s="791"/>
      <c r="BF279" s="791"/>
      <c r="BG279" s="791"/>
      <c r="BH279" s="791"/>
    </row>
    <row r="280" spans="1:60" ht="22.5" outlineLevel="1" x14ac:dyDescent="0.2">
      <c r="A280" s="797">
        <v>74</v>
      </c>
      <c r="B280" s="798" t="s">
        <v>393</v>
      </c>
      <c r="C280" s="799" t="s">
        <v>394</v>
      </c>
      <c r="D280" s="800" t="s">
        <v>395</v>
      </c>
      <c r="E280" s="801">
        <v>1</v>
      </c>
      <c r="F280" s="12">
        <f>ZTI!G61</f>
        <v>0</v>
      </c>
      <c r="G280" s="802">
        <f t="shared" si="0"/>
        <v>0</v>
      </c>
      <c r="H280" s="788">
        <v>0</v>
      </c>
      <c r="I280" s="789">
        <f t="shared" si="1"/>
        <v>0</v>
      </c>
      <c r="J280" s="788">
        <v>1924.73</v>
      </c>
      <c r="K280" s="789">
        <f t="shared" si="2"/>
        <v>1924.73</v>
      </c>
      <c r="L280" s="789">
        <v>21</v>
      </c>
      <c r="M280" s="789">
        <f t="shared" si="3"/>
        <v>0</v>
      </c>
      <c r="N280" s="790">
        <v>0</v>
      </c>
      <c r="O280" s="790">
        <f t="shared" si="4"/>
        <v>0</v>
      </c>
      <c r="P280" s="790">
        <v>0</v>
      </c>
      <c r="Q280" s="790">
        <f t="shared" si="5"/>
        <v>0</v>
      </c>
      <c r="R280" s="789"/>
      <c r="S280" s="789" t="s">
        <v>225</v>
      </c>
      <c r="T280" s="789" t="s">
        <v>226</v>
      </c>
      <c r="U280" s="789">
        <v>0</v>
      </c>
      <c r="V280" s="789">
        <f t="shared" si="6"/>
        <v>0</v>
      </c>
      <c r="W280" s="789"/>
      <c r="X280" s="789" t="s">
        <v>154</v>
      </c>
      <c r="Y280" s="791"/>
      <c r="Z280" s="791"/>
      <c r="AA280" s="791"/>
      <c r="AB280" s="791"/>
      <c r="AC280" s="791"/>
      <c r="AD280" s="791"/>
      <c r="AE280" s="791"/>
      <c r="AF280" s="791"/>
      <c r="AG280" s="791" t="s">
        <v>155</v>
      </c>
      <c r="AH280" s="791"/>
      <c r="AI280" s="791"/>
      <c r="AJ280" s="791"/>
      <c r="AK280" s="791"/>
      <c r="AL280" s="791"/>
      <c r="AM280" s="791"/>
      <c r="AN280" s="791"/>
      <c r="AO280" s="791"/>
      <c r="AP280" s="791"/>
      <c r="AQ280" s="791"/>
      <c r="AR280" s="791"/>
      <c r="AS280" s="791"/>
      <c r="AT280" s="791"/>
      <c r="AU280" s="791"/>
      <c r="AV280" s="791"/>
      <c r="AW280" s="791"/>
      <c r="AX280" s="791"/>
      <c r="AY280" s="791"/>
      <c r="AZ280" s="791"/>
      <c r="BA280" s="791"/>
      <c r="BB280" s="791"/>
      <c r="BC280" s="791"/>
      <c r="BD280" s="791"/>
      <c r="BE280" s="791"/>
      <c r="BF280" s="791"/>
      <c r="BG280" s="791"/>
      <c r="BH280" s="791"/>
    </row>
    <row r="281" spans="1:60" ht="22.5" outlineLevel="1" x14ac:dyDescent="0.2">
      <c r="A281" s="797">
        <v>75</v>
      </c>
      <c r="B281" s="798" t="s">
        <v>396</v>
      </c>
      <c r="C281" s="799" t="s">
        <v>397</v>
      </c>
      <c r="D281" s="800" t="s">
        <v>395</v>
      </c>
      <c r="E281" s="801">
        <v>1</v>
      </c>
      <c r="F281" s="12">
        <f>ZTI!G38</f>
        <v>0</v>
      </c>
      <c r="G281" s="802">
        <f t="shared" si="0"/>
        <v>0</v>
      </c>
      <c r="H281" s="788">
        <v>0</v>
      </c>
      <c r="I281" s="789">
        <f t="shared" si="1"/>
        <v>0</v>
      </c>
      <c r="J281" s="788">
        <v>47864.89</v>
      </c>
      <c r="K281" s="789">
        <f t="shared" si="2"/>
        <v>47864.89</v>
      </c>
      <c r="L281" s="789">
        <v>21</v>
      </c>
      <c r="M281" s="789">
        <f t="shared" si="3"/>
        <v>0</v>
      </c>
      <c r="N281" s="790">
        <v>0</v>
      </c>
      <c r="O281" s="790">
        <f t="shared" si="4"/>
        <v>0</v>
      </c>
      <c r="P281" s="790">
        <v>0</v>
      </c>
      <c r="Q281" s="790">
        <f t="shared" si="5"/>
        <v>0</v>
      </c>
      <c r="R281" s="789"/>
      <c r="S281" s="789" t="s">
        <v>225</v>
      </c>
      <c r="T281" s="789" t="s">
        <v>226</v>
      </c>
      <c r="U281" s="789">
        <v>0</v>
      </c>
      <c r="V281" s="789">
        <f t="shared" si="6"/>
        <v>0</v>
      </c>
      <c r="W281" s="789"/>
      <c r="X281" s="789" t="s">
        <v>154</v>
      </c>
      <c r="Y281" s="791"/>
      <c r="Z281" s="791"/>
      <c r="AA281" s="791"/>
      <c r="AB281" s="791"/>
      <c r="AC281" s="791"/>
      <c r="AD281" s="791"/>
      <c r="AE281" s="791"/>
      <c r="AF281" s="791"/>
      <c r="AG281" s="791" t="s">
        <v>155</v>
      </c>
      <c r="AH281" s="791"/>
      <c r="AI281" s="791"/>
      <c r="AJ281" s="791"/>
      <c r="AK281" s="791"/>
      <c r="AL281" s="791"/>
      <c r="AM281" s="791"/>
      <c r="AN281" s="791"/>
      <c r="AO281" s="791"/>
      <c r="AP281" s="791"/>
      <c r="AQ281" s="791"/>
      <c r="AR281" s="791"/>
      <c r="AS281" s="791"/>
      <c r="AT281" s="791"/>
      <c r="AU281" s="791"/>
      <c r="AV281" s="791"/>
      <c r="AW281" s="791"/>
      <c r="AX281" s="791"/>
      <c r="AY281" s="791"/>
      <c r="AZ281" s="791"/>
      <c r="BA281" s="791"/>
      <c r="BB281" s="791"/>
      <c r="BC281" s="791"/>
      <c r="BD281" s="791"/>
      <c r="BE281" s="791"/>
      <c r="BF281" s="791"/>
      <c r="BG281" s="791"/>
      <c r="BH281" s="791"/>
    </row>
    <row r="282" spans="1:60" ht="22.5" outlineLevel="1" x14ac:dyDescent="0.2">
      <c r="A282" s="797">
        <v>76</v>
      </c>
      <c r="B282" s="798" t="s">
        <v>398</v>
      </c>
      <c r="C282" s="799" t="s">
        <v>399</v>
      </c>
      <c r="D282" s="800" t="s">
        <v>387</v>
      </c>
      <c r="E282" s="801">
        <v>1</v>
      </c>
      <c r="F282" s="12">
        <f>ZTI!G42</f>
        <v>0</v>
      </c>
      <c r="G282" s="802">
        <f t="shared" si="0"/>
        <v>0</v>
      </c>
      <c r="H282" s="788">
        <v>0</v>
      </c>
      <c r="I282" s="789">
        <f t="shared" si="1"/>
        <v>0</v>
      </c>
      <c r="J282" s="788">
        <v>58989.34</v>
      </c>
      <c r="K282" s="789">
        <f t="shared" si="2"/>
        <v>58989.34</v>
      </c>
      <c r="L282" s="789">
        <v>21</v>
      </c>
      <c r="M282" s="789">
        <f t="shared" si="3"/>
        <v>0</v>
      </c>
      <c r="N282" s="790">
        <v>0</v>
      </c>
      <c r="O282" s="790">
        <f t="shared" si="4"/>
        <v>0</v>
      </c>
      <c r="P282" s="790">
        <v>0</v>
      </c>
      <c r="Q282" s="790">
        <f t="shared" si="5"/>
        <v>0</v>
      </c>
      <c r="R282" s="789"/>
      <c r="S282" s="789" t="s">
        <v>225</v>
      </c>
      <c r="T282" s="789" t="s">
        <v>226</v>
      </c>
      <c r="U282" s="789">
        <v>0</v>
      </c>
      <c r="V282" s="789">
        <f t="shared" si="6"/>
        <v>0</v>
      </c>
      <c r="W282" s="789"/>
      <c r="X282" s="789" t="s">
        <v>154</v>
      </c>
      <c r="Y282" s="791"/>
      <c r="Z282" s="791"/>
      <c r="AA282" s="791"/>
      <c r="AB282" s="791"/>
      <c r="AC282" s="791"/>
      <c r="AD282" s="791"/>
      <c r="AE282" s="791"/>
      <c r="AF282" s="791"/>
      <c r="AG282" s="791" t="s">
        <v>388</v>
      </c>
      <c r="AH282" s="791"/>
      <c r="AI282" s="791"/>
      <c r="AJ282" s="791"/>
      <c r="AK282" s="791"/>
      <c r="AL282" s="791"/>
      <c r="AM282" s="791"/>
      <c r="AN282" s="791"/>
      <c r="AO282" s="791"/>
      <c r="AP282" s="791"/>
      <c r="AQ282" s="791"/>
      <c r="AR282" s="791"/>
      <c r="AS282" s="791"/>
      <c r="AT282" s="791"/>
      <c r="AU282" s="791"/>
      <c r="AV282" s="791"/>
      <c r="AW282" s="791"/>
      <c r="AX282" s="791"/>
      <c r="AY282" s="791"/>
      <c r="AZ282" s="791"/>
      <c r="BA282" s="791"/>
      <c r="BB282" s="791"/>
      <c r="BC282" s="791"/>
      <c r="BD282" s="791"/>
      <c r="BE282" s="791"/>
      <c r="BF282" s="791"/>
      <c r="BG282" s="791"/>
      <c r="BH282" s="791"/>
    </row>
    <row r="283" spans="1:60" ht="22.5" outlineLevel="1" x14ac:dyDescent="0.2">
      <c r="A283" s="797">
        <v>77</v>
      </c>
      <c r="B283" s="798" t="s">
        <v>400</v>
      </c>
      <c r="C283" s="799" t="s">
        <v>401</v>
      </c>
      <c r="D283" s="800" t="s">
        <v>387</v>
      </c>
      <c r="E283" s="801">
        <v>1</v>
      </c>
      <c r="F283" s="12">
        <f>ZTI!G65</f>
        <v>0</v>
      </c>
      <c r="G283" s="802">
        <f t="shared" si="0"/>
        <v>0</v>
      </c>
      <c r="H283" s="788">
        <v>0</v>
      </c>
      <c r="I283" s="789">
        <f t="shared" si="1"/>
        <v>0</v>
      </c>
      <c r="J283" s="788">
        <v>7444</v>
      </c>
      <c r="K283" s="789">
        <f t="shared" si="2"/>
        <v>7444</v>
      </c>
      <c r="L283" s="789">
        <v>21</v>
      </c>
      <c r="M283" s="789">
        <f t="shared" si="3"/>
        <v>0</v>
      </c>
      <c r="N283" s="790">
        <v>0</v>
      </c>
      <c r="O283" s="790">
        <f t="shared" si="4"/>
        <v>0</v>
      </c>
      <c r="P283" s="790">
        <v>0</v>
      </c>
      <c r="Q283" s="790">
        <f t="shared" si="5"/>
        <v>0</v>
      </c>
      <c r="R283" s="789"/>
      <c r="S283" s="789" t="s">
        <v>225</v>
      </c>
      <c r="T283" s="789" t="s">
        <v>226</v>
      </c>
      <c r="U283" s="789">
        <v>0</v>
      </c>
      <c r="V283" s="789">
        <f t="shared" si="6"/>
        <v>0</v>
      </c>
      <c r="W283" s="789"/>
      <c r="X283" s="789" t="s">
        <v>154</v>
      </c>
      <c r="Y283" s="791"/>
      <c r="Z283" s="791"/>
      <c r="AA283" s="791"/>
      <c r="AB283" s="791"/>
      <c r="AC283" s="791"/>
      <c r="AD283" s="791"/>
      <c r="AE283" s="791"/>
      <c r="AF283" s="791"/>
      <c r="AG283" s="791" t="s">
        <v>388</v>
      </c>
      <c r="AH283" s="791"/>
      <c r="AI283" s="791"/>
      <c r="AJ283" s="791"/>
      <c r="AK283" s="791"/>
      <c r="AL283" s="791"/>
      <c r="AM283" s="791"/>
      <c r="AN283" s="791"/>
      <c r="AO283" s="791"/>
      <c r="AP283" s="791"/>
      <c r="AQ283" s="791"/>
      <c r="AR283" s="791"/>
      <c r="AS283" s="791"/>
      <c r="AT283" s="791"/>
      <c r="AU283" s="791"/>
      <c r="AV283" s="791"/>
      <c r="AW283" s="791"/>
      <c r="AX283" s="791"/>
      <c r="AY283" s="791"/>
      <c r="AZ283" s="791"/>
      <c r="BA283" s="791"/>
      <c r="BB283" s="791"/>
      <c r="BC283" s="791"/>
      <c r="BD283" s="791"/>
      <c r="BE283" s="791"/>
      <c r="BF283" s="791"/>
      <c r="BG283" s="791"/>
      <c r="BH283" s="791"/>
    </row>
    <row r="284" spans="1:60" ht="22.5" outlineLevel="1" x14ac:dyDescent="0.2">
      <c r="A284" s="797">
        <v>78</v>
      </c>
      <c r="B284" s="798" t="s">
        <v>402</v>
      </c>
      <c r="C284" s="799" t="s">
        <v>403</v>
      </c>
      <c r="D284" s="800" t="s">
        <v>395</v>
      </c>
      <c r="E284" s="801">
        <v>1</v>
      </c>
      <c r="F284" s="12">
        <f>ZTI!G70</f>
        <v>0</v>
      </c>
      <c r="G284" s="802">
        <f t="shared" si="0"/>
        <v>0</v>
      </c>
      <c r="H284" s="788">
        <v>0</v>
      </c>
      <c r="I284" s="789">
        <f t="shared" si="1"/>
        <v>0</v>
      </c>
      <c r="J284" s="788">
        <v>6912</v>
      </c>
      <c r="K284" s="789">
        <f t="shared" si="2"/>
        <v>6912</v>
      </c>
      <c r="L284" s="789">
        <v>21</v>
      </c>
      <c r="M284" s="789">
        <f t="shared" si="3"/>
        <v>0</v>
      </c>
      <c r="N284" s="790">
        <v>0</v>
      </c>
      <c r="O284" s="790">
        <f t="shared" si="4"/>
        <v>0</v>
      </c>
      <c r="P284" s="790">
        <v>0</v>
      </c>
      <c r="Q284" s="790">
        <f t="shared" si="5"/>
        <v>0</v>
      </c>
      <c r="R284" s="789"/>
      <c r="S284" s="789" t="s">
        <v>225</v>
      </c>
      <c r="T284" s="789" t="s">
        <v>226</v>
      </c>
      <c r="U284" s="789">
        <v>0</v>
      </c>
      <c r="V284" s="789">
        <f t="shared" si="6"/>
        <v>0</v>
      </c>
      <c r="W284" s="789"/>
      <c r="X284" s="789" t="s">
        <v>154</v>
      </c>
      <c r="Y284" s="791"/>
      <c r="Z284" s="791"/>
      <c r="AA284" s="791"/>
      <c r="AB284" s="791"/>
      <c r="AC284" s="791"/>
      <c r="AD284" s="791"/>
      <c r="AE284" s="791"/>
      <c r="AF284" s="791"/>
      <c r="AG284" s="791" t="s">
        <v>155</v>
      </c>
      <c r="AH284" s="791"/>
      <c r="AI284" s="791"/>
      <c r="AJ284" s="791"/>
      <c r="AK284" s="791"/>
      <c r="AL284" s="791"/>
      <c r="AM284" s="791"/>
      <c r="AN284" s="791"/>
      <c r="AO284" s="791"/>
      <c r="AP284" s="791"/>
      <c r="AQ284" s="791"/>
      <c r="AR284" s="791"/>
      <c r="AS284" s="791"/>
      <c r="AT284" s="791"/>
      <c r="AU284" s="791"/>
      <c r="AV284" s="791"/>
      <c r="AW284" s="791"/>
      <c r="AX284" s="791"/>
      <c r="AY284" s="791"/>
      <c r="AZ284" s="791"/>
      <c r="BA284" s="791"/>
      <c r="BB284" s="791"/>
      <c r="BC284" s="791"/>
      <c r="BD284" s="791"/>
      <c r="BE284" s="791"/>
      <c r="BF284" s="791"/>
      <c r="BG284" s="791"/>
      <c r="BH284" s="791"/>
    </row>
    <row r="285" spans="1:60" outlineLevel="1" x14ac:dyDescent="0.2">
      <c r="A285" s="797">
        <v>79</v>
      </c>
      <c r="B285" s="798" t="s">
        <v>404</v>
      </c>
      <c r="C285" s="799" t="s">
        <v>405</v>
      </c>
      <c r="D285" s="800" t="s">
        <v>0</v>
      </c>
      <c r="E285" s="748"/>
      <c r="F285" s="12">
        <v>2606.1</v>
      </c>
      <c r="G285" s="802">
        <f t="shared" si="0"/>
        <v>0</v>
      </c>
      <c r="H285" s="788">
        <v>0</v>
      </c>
      <c r="I285" s="789">
        <f t="shared" si="1"/>
        <v>0</v>
      </c>
      <c r="J285" s="788">
        <v>2606.1</v>
      </c>
      <c r="K285" s="789">
        <f t="shared" si="2"/>
        <v>0</v>
      </c>
      <c r="L285" s="789">
        <v>21</v>
      </c>
      <c r="M285" s="789">
        <f t="shared" si="3"/>
        <v>0</v>
      </c>
      <c r="N285" s="790">
        <v>0</v>
      </c>
      <c r="O285" s="790">
        <f t="shared" si="4"/>
        <v>0</v>
      </c>
      <c r="P285" s="790">
        <v>0</v>
      </c>
      <c r="Q285" s="790">
        <f t="shared" si="5"/>
        <v>0</v>
      </c>
      <c r="R285" s="789"/>
      <c r="S285" s="789" t="s">
        <v>225</v>
      </c>
      <c r="T285" s="789" t="s">
        <v>226</v>
      </c>
      <c r="U285" s="789">
        <v>0</v>
      </c>
      <c r="V285" s="789">
        <f t="shared" si="6"/>
        <v>0</v>
      </c>
      <c r="W285" s="789"/>
      <c r="X285" s="789" t="s">
        <v>154</v>
      </c>
      <c r="Y285" s="791"/>
      <c r="Z285" s="791"/>
      <c r="AA285" s="791"/>
      <c r="AB285" s="791"/>
      <c r="AC285" s="791"/>
      <c r="AD285" s="791"/>
      <c r="AE285" s="791"/>
      <c r="AF285" s="791"/>
      <c r="AG285" s="791" t="s">
        <v>155</v>
      </c>
      <c r="AH285" s="791"/>
      <c r="AI285" s="791"/>
      <c r="AJ285" s="791"/>
      <c r="AK285" s="791"/>
      <c r="AL285" s="791"/>
      <c r="AM285" s="791"/>
      <c r="AN285" s="791"/>
      <c r="AO285" s="791"/>
      <c r="AP285" s="791"/>
      <c r="AQ285" s="791"/>
      <c r="AR285" s="791"/>
      <c r="AS285" s="791"/>
      <c r="AT285" s="791"/>
      <c r="AU285" s="791"/>
      <c r="AV285" s="791"/>
      <c r="AW285" s="791"/>
      <c r="AX285" s="791"/>
      <c r="AY285" s="791"/>
      <c r="AZ285" s="791"/>
      <c r="BA285" s="791"/>
      <c r="BB285" s="791"/>
      <c r="BC285" s="791"/>
      <c r="BD285" s="791"/>
      <c r="BE285" s="791"/>
      <c r="BF285" s="791"/>
      <c r="BG285" s="791"/>
      <c r="BH285" s="791"/>
    </row>
    <row r="286" spans="1:60" x14ac:dyDescent="0.2">
      <c r="A286" s="773" t="s">
        <v>148</v>
      </c>
      <c r="B286" s="774" t="s">
        <v>88</v>
      </c>
      <c r="C286" s="775" t="s">
        <v>89</v>
      </c>
      <c r="D286" s="776"/>
      <c r="E286" s="777"/>
      <c r="F286" s="826"/>
      <c r="G286" s="779">
        <f>SUMIF(AG287:AG288,"&lt;&gt;NOR",G287:G288)</f>
        <v>0</v>
      </c>
      <c r="H286" s="780"/>
      <c r="I286" s="780">
        <f>SUM(I287:I288)</f>
        <v>0</v>
      </c>
      <c r="J286" s="780"/>
      <c r="K286" s="780">
        <f>SUM(K287:K288)</f>
        <v>236634</v>
      </c>
      <c r="L286" s="780"/>
      <c r="M286" s="780">
        <f>SUM(M287:M288)</f>
        <v>0</v>
      </c>
      <c r="N286" s="781"/>
      <c r="O286" s="781">
        <f>SUM(O287:O288)</f>
        <v>0</v>
      </c>
      <c r="P286" s="781"/>
      <c r="Q286" s="781">
        <f>SUM(Q287:Q288)</f>
        <v>0</v>
      </c>
      <c r="R286" s="780"/>
      <c r="S286" s="780"/>
      <c r="T286" s="780"/>
      <c r="U286" s="780"/>
      <c r="V286" s="780">
        <f>SUM(V287:V288)</f>
        <v>0</v>
      </c>
      <c r="W286" s="780"/>
      <c r="X286" s="780"/>
      <c r="AG286" s="750" t="s">
        <v>149</v>
      </c>
    </row>
    <row r="287" spans="1:60" outlineLevel="1" x14ac:dyDescent="0.2">
      <c r="A287" s="797">
        <v>80</v>
      </c>
      <c r="B287" s="798" t="s">
        <v>406</v>
      </c>
      <c r="C287" s="799" t="s">
        <v>407</v>
      </c>
      <c r="D287" s="800" t="s">
        <v>395</v>
      </c>
      <c r="E287" s="801">
        <v>1</v>
      </c>
      <c r="F287" s="12">
        <f>ÚT!G6</f>
        <v>0</v>
      </c>
      <c r="G287" s="802">
        <f>ROUND(E287*F287,2)</f>
        <v>0</v>
      </c>
      <c r="H287" s="788">
        <v>0</v>
      </c>
      <c r="I287" s="789">
        <f>ROUND(E287*H287,2)</f>
        <v>0</v>
      </c>
      <c r="J287" s="788">
        <v>236634</v>
      </c>
      <c r="K287" s="789">
        <f>ROUND(E287*J287,2)</f>
        <v>236634</v>
      </c>
      <c r="L287" s="789">
        <v>21</v>
      </c>
      <c r="M287" s="789">
        <f>G287*(1+L287/100)</f>
        <v>0</v>
      </c>
      <c r="N287" s="790">
        <v>0</v>
      </c>
      <c r="O287" s="790">
        <f>ROUND(E287*N287,2)</f>
        <v>0</v>
      </c>
      <c r="P287" s="790">
        <v>0</v>
      </c>
      <c r="Q287" s="790">
        <f>ROUND(E287*P287,2)</f>
        <v>0</v>
      </c>
      <c r="R287" s="789"/>
      <c r="S287" s="789" t="s">
        <v>225</v>
      </c>
      <c r="T287" s="789" t="s">
        <v>226</v>
      </c>
      <c r="U287" s="789">
        <v>0</v>
      </c>
      <c r="V287" s="789">
        <f>ROUND(E287*U287,2)</f>
        <v>0</v>
      </c>
      <c r="W287" s="789"/>
      <c r="X287" s="789" t="s">
        <v>154</v>
      </c>
      <c r="Y287" s="791"/>
      <c r="Z287" s="791"/>
      <c r="AA287" s="791"/>
      <c r="AB287" s="791"/>
      <c r="AC287" s="791"/>
      <c r="AD287" s="791"/>
      <c r="AE287" s="791"/>
      <c r="AF287" s="791"/>
      <c r="AG287" s="791" t="s">
        <v>155</v>
      </c>
      <c r="AH287" s="791"/>
      <c r="AI287" s="791"/>
      <c r="AJ287" s="791"/>
      <c r="AK287" s="791"/>
      <c r="AL287" s="791"/>
      <c r="AM287" s="791"/>
      <c r="AN287" s="791"/>
      <c r="AO287" s="791"/>
      <c r="AP287" s="791"/>
      <c r="AQ287" s="791"/>
      <c r="AR287" s="791"/>
      <c r="AS287" s="791"/>
      <c r="AT287" s="791"/>
      <c r="AU287" s="791"/>
      <c r="AV287" s="791"/>
      <c r="AW287" s="791"/>
      <c r="AX287" s="791"/>
      <c r="AY287" s="791"/>
      <c r="AZ287" s="791"/>
      <c r="BA287" s="791"/>
      <c r="BB287" s="791"/>
      <c r="BC287" s="791"/>
      <c r="BD287" s="791"/>
      <c r="BE287" s="791"/>
      <c r="BF287" s="791"/>
      <c r="BG287" s="791"/>
      <c r="BH287" s="791"/>
    </row>
    <row r="288" spans="1:60" outlineLevel="1" x14ac:dyDescent="0.2">
      <c r="A288" s="797">
        <v>81</v>
      </c>
      <c r="B288" s="798" t="s">
        <v>408</v>
      </c>
      <c r="C288" s="799" t="s">
        <v>405</v>
      </c>
      <c r="D288" s="800" t="s">
        <v>0</v>
      </c>
      <c r="E288" s="748"/>
      <c r="F288" s="12"/>
      <c r="G288" s="802">
        <f>ROUND(E288*F288,2)</f>
        <v>0</v>
      </c>
      <c r="H288" s="788">
        <v>0</v>
      </c>
      <c r="I288" s="789">
        <f>ROUND(E288*H288,2)</f>
        <v>0</v>
      </c>
      <c r="J288" s="788">
        <v>2366.34</v>
      </c>
      <c r="K288" s="789">
        <f>ROUND(E288*J288,2)</f>
        <v>0</v>
      </c>
      <c r="L288" s="789">
        <v>21</v>
      </c>
      <c r="M288" s="789">
        <f>G288*(1+L288/100)</f>
        <v>0</v>
      </c>
      <c r="N288" s="790">
        <v>0</v>
      </c>
      <c r="O288" s="790">
        <f>ROUND(E288*N288,2)</f>
        <v>0</v>
      </c>
      <c r="P288" s="790">
        <v>0</v>
      </c>
      <c r="Q288" s="790">
        <f>ROUND(E288*P288,2)</f>
        <v>0</v>
      </c>
      <c r="R288" s="789"/>
      <c r="S288" s="789" t="s">
        <v>225</v>
      </c>
      <c r="T288" s="789" t="s">
        <v>226</v>
      </c>
      <c r="U288" s="789">
        <v>0</v>
      </c>
      <c r="V288" s="789">
        <f>ROUND(E288*U288,2)</f>
        <v>0</v>
      </c>
      <c r="W288" s="789"/>
      <c r="X288" s="789" t="s">
        <v>154</v>
      </c>
      <c r="Y288" s="791"/>
      <c r="Z288" s="791"/>
      <c r="AA288" s="791"/>
      <c r="AB288" s="791"/>
      <c r="AC288" s="791"/>
      <c r="AD288" s="791"/>
      <c r="AE288" s="791"/>
      <c r="AF288" s="791"/>
      <c r="AG288" s="791" t="s">
        <v>155</v>
      </c>
      <c r="AH288" s="791"/>
      <c r="AI288" s="791"/>
      <c r="AJ288" s="791"/>
      <c r="AK288" s="791"/>
      <c r="AL288" s="791"/>
      <c r="AM288" s="791"/>
      <c r="AN288" s="791"/>
      <c r="AO288" s="791"/>
      <c r="AP288" s="791"/>
      <c r="AQ288" s="791"/>
      <c r="AR288" s="791"/>
      <c r="AS288" s="791"/>
      <c r="AT288" s="791"/>
      <c r="AU288" s="791"/>
      <c r="AV288" s="791"/>
      <c r="AW288" s="791"/>
      <c r="AX288" s="791"/>
      <c r="AY288" s="791"/>
      <c r="AZ288" s="791"/>
      <c r="BA288" s="791"/>
      <c r="BB288" s="791"/>
      <c r="BC288" s="791"/>
      <c r="BD288" s="791"/>
      <c r="BE288" s="791"/>
      <c r="BF288" s="791"/>
      <c r="BG288" s="791"/>
      <c r="BH288" s="791"/>
    </row>
    <row r="289" spans="1:60" x14ac:dyDescent="0.2">
      <c r="A289" s="773" t="s">
        <v>148</v>
      </c>
      <c r="B289" s="774" t="s">
        <v>90</v>
      </c>
      <c r="C289" s="775" t="s">
        <v>91</v>
      </c>
      <c r="D289" s="776"/>
      <c r="E289" s="777"/>
      <c r="F289" s="826"/>
      <c r="G289" s="779">
        <f>SUMIF(AG290:AG320,"&lt;&gt;NOR",G290:G320)</f>
        <v>0</v>
      </c>
      <c r="H289" s="780"/>
      <c r="I289" s="780">
        <f>SUM(I290:I320)</f>
        <v>9753.5400000000009</v>
      </c>
      <c r="J289" s="780"/>
      <c r="K289" s="780">
        <f>SUM(K290:K320)</f>
        <v>31121.03</v>
      </c>
      <c r="L289" s="780"/>
      <c r="M289" s="780">
        <f>SUM(M290:M320)</f>
        <v>0</v>
      </c>
      <c r="N289" s="781"/>
      <c r="O289" s="781">
        <f>SUM(O290:O320)</f>
        <v>0.35000000000000009</v>
      </c>
      <c r="P289" s="781"/>
      <c r="Q289" s="781">
        <f>SUM(Q290:Q320)</f>
        <v>0.23</v>
      </c>
      <c r="R289" s="780"/>
      <c r="S289" s="780"/>
      <c r="T289" s="780"/>
      <c r="U289" s="780"/>
      <c r="V289" s="780">
        <f>SUM(V290:V320)</f>
        <v>58.710000000000008</v>
      </c>
      <c r="W289" s="780"/>
      <c r="X289" s="780"/>
      <c r="AG289" s="750" t="s">
        <v>149</v>
      </c>
    </row>
    <row r="290" spans="1:60" outlineLevel="1" x14ac:dyDescent="0.2">
      <c r="A290" s="782">
        <v>82</v>
      </c>
      <c r="B290" s="783" t="s">
        <v>409</v>
      </c>
      <c r="C290" s="784" t="s">
        <v>410</v>
      </c>
      <c r="D290" s="785" t="s">
        <v>152</v>
      </c>
      <c r="E290" s="786">
        <v>2</v>
      </c>
      <c r="F290" s="11"/>
      <c r="G290" s="787">
        <f>ROUND(E290*F290,2)</f>
        <v>0</v>
      </c>
      <c r="H290" s="788">
        <v>1626.6</v>
      </c>
      <c r="I290" s="789">
        <f>ROUND(E290*H290,2)</f>
        <v>3253.2</v>
      </c>
      <c r="J290" s="788">
        <v>13713.4</v>
      </c>
      <c r="K290" s="789">
        <f>ROUND(E290*J290,2)</f>
        <v>27426.799999999999</v>
      </c>
      <c r="L290" s="789">
        <v>21</v>
      </c>
      <c r="M290" s="789">
        <f>G290*(1+L290/100)</f>
        <v>0</v>
      </c>
      <c r="N290" s="790">
        <v>8.4709999999999994E-2</v>
      </c>
      <c r="O290" s="790">
        <f>ROUND(E290*N290,2)</f>
        <v>0.17</v>
      </c>
      <c r="P290" s="790">
        <v>0</v>
      </c>
      <c r="Q290" s="790">
        <f>ROUND(E290*P290,2)</f>
        <v>0</v>
      </c>
      <c r="R290" s="789"/>
      <c r="S290" s="789" t="s">
        <v>153</v>
      </c>
      <c r="T290" s="789" t="s">
        <v>153</v>
      </c>
      <c r="U290" s="789">
        <v>26</v>
      </c>
      <c r="V290" s="789">
        <f>ROUND(E290*U290,2)</f>
        <v>52</v>
      </c>
      <c r="W290" s="789"/>
      <c r="X290" s="789" t="s">
        <v>154</v>
      </c>
      <c r="Y290" s="791"/>
      <c r="Z290" s="791"/>
      <c r="AA290" s="791"/>
      <c r="AB290" s="791"/>
      <c r="AC290" s="791"/>
      <c r="AD290" s="791"/>
      <c r="AE290" s="791"/>
      <c r="AF290" s="791"/>
      <c r="AG290" s="791" t="s">
        <v>155</v>
      </c>
      <c r="AH290" s="791"/>
      <c r="AI290" s="791"/>
      <c r="AJ290" s="791"/>
      <c r="AK290" s="791"/>
      <c r="AL290" s="791"/>
      <c r="AM290" s="791"/>
      <c r="AN290" s="791"/>
      <c r="AO290" s="791"/>
      <c r="AP290" s="791"/>
      <c r="AQ290" s="791"/>
      <c r="AR290" s="791"/>
      <c r="AS290" s="791"/>
      <c r="AT290" s="791"/>
      <c r="AU290" s="791"/>
      <c r="AV290" s="791"/>
      <c r="AW290" s="791"/>
      <c r="AX290" s="791"/>
      <c r="AY290" s="791"/>
      <c r="AZ290" s="791"/>
      <c r="BA290" s="791"/>
      <c r="BB290" s="791"/>
      <c r="BC290" s="791"/>
      <c r="BD290" s="791"/>
      <c r="BE290" s="791"/>
      <c r="BF290" s="791"/>
      <c r="BG290" s="791"/>
      <c r="BH290" s="791"/>
    </row>
    <row r="291" spans="1:60" outlineLevel="1" x14ac:dyDescent="0.2">
      <c r="A291" s="792"/>
      <c r="B291" s="793"/>
      <c r="C291" s="794" t="s">
        <v>411</v>
      </c>
      <c r="D291" s="795"/>
      <c r="E291" s="796"/>
      <c r="F291" s="825"/>
      <c r="G291" s="789"/>
      <c r="H291" s="789"/>
      <c r="I291" s="789"/>
      <c r="J291" s="789"/>
      <c r="K291" s="789"/>
      <c r="L291" s="789"/>
      <c r="M291" s="789"/>
      <c r="N291" s="790"/>
      <c r="O291" s="790"/>
      <c r="P291" s="790"/>
      <c r="Q291" s="790"/>
      <c r="R291" s="789"/>
      <c r="S291" s="789"/>
      <c r="T291" s="789"/>
      <c r="U291" s="789"/>
      <c r="V291" s="789"/>
      <c r="W291" s="789"/>
      <c r="X291" s="789"/>
      <c r="Y291" s="791"/>
      <c r="Z291" s="791"/>
      <c r="AA291" s="791"/>
      <c r="AB291" s="791"/>
      <c r="AC291" s="791"/>
      <c r="AD291" s="791"/>
      <c r="AE291" s="791"/>
      <c r="AF291" s="791"/>
      <c r="AG291" s="791" t="s">
        <v>157</v>
      </c>
      <c r="AH291" s="791">
        <v>0</v>
      </c>
      <c r="AI291" s="791"/>
      <c r="AJ291" s="791"/>
      <c r="AK291" s="791"/>
      <c r="AL291" s="791"/>
      <c r="AM291" s="791"/>
      <c r="AN291" s="791"/>
      <c r="AO291" s="791"/>
      <c r="AP291" s="791"/>
      <c r="AQ291" s="791"/>
      <c r="AR291" s="791"/>
      <c r="AS291" s="791"/>
      <c r="AT291" s="791"/>
      <c r="AU291" s="791"/>
      <c r="AV291" s="791"/>
      <c r="AW291" s="791"/>
      <c r="AX291" s="791"/>
      <c r="AY291" s="791"/>
      <c r="AZ291" s="791"/>
      <c r="BA291" s="791"/>
      <c r="BB291" s="791"/>
      <c r="BC291" s="791"/>
      <c r="BD291" s="791"/>
      <c r="BE291" s="791"/>
      <c r="BF291" s="791"/>
      <c r="BG291" s="791"/>
      <c r="BH291" s="791"/>
    </row>
    <row r="292" spans="1:60" outlineLevel="1" x14ac:dyDescent="0.2">
      <c r="A292" s="792"/>
      <c r="B292" s="793"/>
      <c r="C292" s="794" t="s">
        <v>190</v>
      </c>
      <c r="D292" s="795"/>
      <c r="E292" s="796">
        <v>2</v>
      </c>
      <c r="F292" s="825"/>
      <c r="G292" s="789"/>
      <c r="H292" s="789"/>
      <c r="I292" s="789"/>
      <c r="J292" s="789"/>
      <c r="K292" s="789"/>
      <c r="L292" s="789"/>
      <c r="M292" s="789"/>
      <c r="N292" s="790"/>
      <c r="O292" s="790"/>
      <c r="P292" s="790"/>
      <c r="Q292" s="790"/>
      <c r="R292" s="789"/>
      <c r="S292" s="789"/>
      <c r="T292" s="789"/>
      <c r="U292" s="789"/>
      <c r="V292" s="789"/>
      <c r="W292" s="789"/>
      <c r="X292" s="789"/>
      <c r="Y292" s="791"/>
      <c r="Z292" s="791"/>
      <c r="AA292" s="791"/>
      <c r="AB292" s="791"/>
      <c r="AC292" s="791"/>
      <c r="AD292" s="791"/>
      <c r="AE292" s="791"/>
      <c r="AF292" s="791"/>
      <c r="AG292" s="791" t="s">
        <v>157</v>
      </c>
      <c r="AH292" s="791">
        <v>0</v>
      </c>
      <c r="AI292" s="791"/>
      <c r="AJ292" s="791"/>
      <c r="AK292" s="791"/>
      <c r="AL292" s="791"/>
      <c r="AM292" s="791"/>
      <c r="AN292" s="791"/>
      <c r="AO292" s="791"/>
      <c r="AP292" s="791"/>
      <c r="AQ292" s="791"/>
      <c r="AR292" s="791"/>
      <c r="AS292" s="791"/>
      <c r="AT292" s="791"/>
      <c r="AU292" s="791"/>
      <c r="AV292" s="791"/>
      <c r="AW292" s="791"/>
      <c r="AX292" s="791"/>
      <c r="AY292" s="791"/>
      <c r="AZ292" s="791"/>
      <c r="BA292" s="791"/>
      <c r="BB292" s="791"/>
      <c r="BC292" s="791"/>
      <c r="BD292" s="791"/>
      <c r="BE292" s="791"/>
      <c r="BF292" s="791"/>
      <c r="BG292" s="791"/>
      <c r="BH292" s="791"/>
    </row>
    <row r="293" spans="1:60" ht="22.5" outlineLevel="1" x14ac:dyDescent="0.2">
      <c r="A293" s="782">
        <v>83</v>
      </c>
      <c r="B293" s="783" t="s">
        <v>412</v>
      </c>
      <c r="C293" s="784" t="s">
        <v>413</v>
      </c>
      <c r="D293" s="785" t="s">
        <v>169</v>
      </c>
      <c r="E293" s="786">
        <v>6.96</v>
      </c>
      <c r="F293" s="11"/>
      <c r="G293" s="787">
        <f>ROUND(E293*F293,2)</f>
        <v>0</v>
      </c>
      <c r="H293" s="788">
        <v>0</v>
      </c>
      <c r="I293" s="789">
        <f>ROUND(E293*H293,2)</f>
        <v>0</v>
      </c>
      <c r="J293" s="788">
        <v>154</v>
      </c>
      <c r="K293" s="789">
        <f>ROUND(E293*J293,2)</f>
        <v>1071.8399999999999</v>
      </c>
      <c r="L293" s="789">
        <v>21</v>
      </c>
      <c r="M293" s="789">
        <f>G293*(1+L293/100)</f>
        <v>0</v>
      </c>
      <c r="N293" s="790">
        <v>0</v>
      </c>
      <c r="O293" s="790">
        <f>ROUND(E293*N293,2)</f>
        <v>0</v>
      </c>
      <c r="P293" s="790">
        <v>0</v>
      </c>
      <c r="Q293" s="790">
        <f>ROUND(E293*P293,2)</f>
        <v>0</v>
      </c>
      <c r="R293" s="789"/>
      <c r="S293" s="789" t="s">
        <v>153</v>
      </c>
      <c r="T293" s="789" t="s">
        <v>153</v>
      </c>
      <c r="U293" s="789">
        <v>0.29199999999999998</v>
      </c>
      <c r="V293" s="789">
        <f>ROUND(E293*U293,2)</f>
        <v>2.0299999999999998</v>
      </c>
      <c r="W293" s="789"/>
      <c r="X293" s="789" t="s">
        <v>154</v>
      </c>
      <c r="Y293" s="791"/>
      <c r="Z293" s="791"/>
      <c r="AA293" s="791"/>
      <c r="AB293" s="791"/>
      <c r="AC293" s="791"/>
      <c r="AD293" s="791"/>
      <c r="AE293" s="791"/>
      <c r="AF293" s="791"/>
      <c r="AG293" s="791" t="s">
        <v>155</v>
      </c>
      <c r="AH293" s="791"/>
      <c r="AI293" s="791"/>
      <c r="AJ293" s="791"/>
      <c r="AK293" s="791"/>
      <c r="AL293" s="791"/>
      <c r="AM293" s="791"/>
      <c r="AN293" s="791"/>
      <c r="AO293" s="791"/>
      <c r="AP293" s="791"/>
      <c r="AQ293" s="791"/>
      <c r="AR293" s="791"/>
      <c r="AS293" s="791"/>
      <c r="AT293" s="791"/>
      <c r="AU293" s="791"/>
      <c r="AV293" s="791"/>
      <c r="AW293" s="791"/>
      <c r="AX293" s="791"/>
      <c r="AY293" s="791"/>
      <c r="AZ293" s="791"/>
      <c r="BA293" s="791"/>
      <c r="BB293" s="791"/>
      <c r="BC293" s="791"/>
      <c r="BD293" s="791"/>
      <c r="BE293" s="791"/>
      <c r="BF293" s="791"/>
      <c r="BG293" s="791"/>
      <c r="BH293" s="791"/>
    </row>
    <row r="294" spans="1:60" outlineLevel="1" x14ac:dyDescent="0.2">
      <c r="A294" s="792"/>
      <c r="B294" s="793"/>
      <c r="C294" s="794" t="s">
        <v>217</v>
      </c>
      <c r="D294" s="795"/>
      <c r="E294" s="796"/>
      <c r="F294" s="825"/>
      <c r="G294" s="789"/>
      <c r="H294" s="789"/>
      <c r="I294" s="789"/>
      <c r="J294" s="789"/>
      <c r="K294" s="789"/>
      <c r="L294" s="789"/>
      <c r="M294" s="789"/>
      <c r="N294" s="790"/>
      <c r="O294" s="790"/>
      <c r="P294" s="790"/>
      <c r="Q294" s="790"/>
      <c r="R294" s="789"/>
      <c r="S294" s="789"/>
      <c r="T294" s="789"/>
      <c r="U294" s="789"/>
      <c r="V294" s="789"/>
      <c r="W294" s="789"/>
      <c r="X294" s="789"/>
      <c r="Y294" s="791"/>
      <c r="Z294" s="791"/>
      <c r="AA294" s="791"/>
      <c r="AB294" s="791"/>
      <c r="AC294" s="791"/>
      <c r="AD294" s="791"/>
      <c r="AE294" s="791"/>
      <c r="AF294" s="791"/>
      <c r="AG294" s="791" t="s">
        <v>157</v>
      </c>
      <c r="AH294" s="791">
        <v>0</v>
      </c>
      <c r="AI294" s="791"/>
      <c r="AJ294" s="791"/>
      <c r="AK294" s="791"/>
      <c r="AL294" s="791"/>
      <c r="AM294" s="791"/>
      <c r="AN294" s="791"/>
      <c r="AO294" s="791"/>
      <c r="AP294" s="791"/>
      <c r="AQ294" s="791"/>
      <c r="AR294" s="791"/>
      <c r="AS294" s="791"/>
      <c r="AT294" s="791"/>
      <c r="AU294" s="791"/>
      <c r="AV294" s="791"/>
      <c r="AW294" s="791"/>
      <c r="AX294" s="791"/>
      <c r="AY294" s="791"/>
      <c r="AZ294" s="791"/>
      <c r="BA294" s="791"/>
      <c r="BB294" s="791"/>
      <c r="BC294" s="791"/>
      <c r="BD294" s="791"/>
      <c r="BE294" s="791"/>
      <c r="BF294" s="791"/>
      <c r="BG294" s="791"/>
      <c r="BH294" s="791"/>
    </row>
    <row r="295" spans="1:60" outlineLevel="1" x14ac:dyDescent="0.2">
      <c r="A295" s="792"/>
      <c r="B295" s="793"/>
      <c r="C295" s="794" t="s">
        <v>218</v>
      </c>
      <c r="D295" s="795"/>
      <c r="E295" s="796">
        <v>6.96</v>
      </c>
      <c r="F295" s="825"/>
      <c r="G295" s="789"/>
      <c r="H295" s="789"/>
      <c r="I295" s="789"/>
      <c r="J295" s="789"/>
      <c r="K295" s="789"/>
      <c r="L295" s="789"/>
      <c r="M295" s="789"/>
      <c r="N295" s="790"/>
      <c r="O295" s="790"/>
      <c r="P295" s="790"/>
      <c r="Q295" s="790"/>
      <c r="R295" s="789"/>
      <c r="S295" s="789"/>
      <c r="T295" s="789"/>
      <c r="U295" s="789"/>
      <c r="V295" s="789"/>
      <c r="W295" s="789"/>
      <c r="X295" s="789"/>
      <c r="Y295" s="791"/>
      <c r="Z295" s="791"/>
      <c r="AA295" s="791"/>
      <c r="AB295" s="791"/>
      <c r="AC295" s="791"/>
      <c r="AD295" s="791"/>
      <c r="AE295" s="791"/>
      <c r="AF295" s="791"/>
      <c r="AG295" s="791" t="s">
        <v>157</v>
      </c>
      <c r="AH295" s="791">
        <v>0</v>
      </c>
      <c r="AI295" s="791"/>
      <c r="AJ295" s="791"/>
      <c r="AK295" s="791"/>
      <c r="AL295" s="791"/>
      <c r="AM295" s="791"/>
      <c r="AN295" s="791"/>
      <c r="AO295" s="791"/>
      <c r="AP295" s="791"/>
      <c r="AQ295" s="791"/>
      <c r="AR295" s="791"/>
      <c r="AS295" s="791"/>
      <c r="AT295" s="791"/>
      <c r="AU295" s="791"/>
      <c r="AV295" s="791"/>
      <c r="AW295" s="791"/>
      <c r="AX295" s="791"/>
      <c r="AY295" s="791"/>
      <c r="AZ295" s="791"/>
      <c r="BA295" s="791"/>
      <c r="BB295" s="791"/>
      <c r="BC295" s="791"/>
      <c r="BD295" s="791"/>
      <c r="BE295" s="791"/>
      <c r="BF295" s="791"/>
      <c r="BG295" s="791"/>
      <c r="BH295" s="791"/>
    </row>
    <row r="296" spans="1:60" ht="22.5" outlineLevel="1" x14ac:dyDescent="0.2">
      <c r="A296" s="782">
        <v>84</v>
      </c>
      <c r="B296" s="783" t="s">
        <v>414</v>
      </c>
      <c r="C296" s="784" t="s">
        <v>415</v>
      </c>
      <c r="D296" s="785" t="s">
        <v>169</v>
      </c>
      <c r="E296" s="786">
        <v>6.96</v>
      </c>
      <c r="F296" s="11"/>
      <c r="G296" s="787">
        <f>ROUND(E296*F296,2)</f>
        <v>0</v>
      </c>
      <c r="H296" s="788">
        <v>110.4</v>
      </c>
      <c r="I296" s="789">
        <f>ROUND(E296*H296,2)</f>
        <v>768.38</v>
      </c>
      <c r="J296" s="788">
        <v>121.6</v>
      </c>
      <c r="K296" s="789">
        <f>ROUND(E296*J296,2)</f>
        <v>846.34</v>
      </c>
      <c r="L296" s="789">
        <v>21</v>
      </c>
      <c r="M296" s="789">
        <f>G296*(1+L296/100)</f>
        <v>0</v>
      </c>
      <c r="N296" s="790">
        <v>6.6E-3</v>
      </c>
      <c r="O296" s="790">
        <f>ROUND(E296*N296,2)</f>
        <v>0.05</v>
      </c>
      <c r="P296" s="790">
        <v>0</v>
      </c>
      <c r="Q296" s="790">
        <f>ROUND(E296*P296,2)</f>
        <v>0</v>
      </c>
      <c r="R296" s="789"/>
      <c r="S296" s="789" t="s">
        <v>153</v>
      </c>
      <c r="T296" s="789" t="s">
        <v>153</v>
      </c>
      <c r="U296" s="789">
        <v>0.20799999999999999</v>
      </c>
      <c r="V296" s="789">
        <f>ROUND(E296*U296,2)</f>
        <v>1.45</v>
      </c>
      <c r="W296" s="789"/>
      <c r="X296" s="789" t="s">
        <v>154</v>
      </c>
      <c r="Y296" s="791"/>
      <c r="Z296" s="791"/>
      <c r="AA296" s="791"/>
      <c r="AB296" s="791"/>
      <c r="AC296" s="791"/>
      <c r="AD296" s="791"/>
      <c r="AE296" s="791"/>
      <c r="AF296" s="791"/>
      <c r="AG296" s="791" t="s">
        <v>155</v>
      </c>
      <c r="AH296" s="791"/>
      <c r="AI296" s="791"/>
      <c r="AJ296" s="791"/>
      <c r="AK296" s="791"/>
      <c r="AL296" s="791"/>
      <c r="AM296" s="791"/>
      <c r="AN296" s="791"/>
      <c r="AO296" s="791"/>
      <c r="AP296" s="791"/>
      <c r="AQ296" s="791"/>
      <c r="AR296" s="791"/>
      <c r="AS296" s="791"/>
      <c r="AT296" s="791"/>
      <c r="AU296" s="791"/>
      <c r="AV296" s="791"/>
      <c r="AW296" s="791"/>
      <c r="AX296" s="791"/>
      <c r="AY296" s="791"/>
      <c r="AZ296" s="791"/>
      <c r="BA296" s="791"/>
      <c r="BB296" s="791"/>
      <c r="BC296" s="791"/>
      <c r="BD296" s="791"/>
      <c r="BE296" s="791"/>
      <c r="BF296" s="791"/>
      <c r="BG296" s="791"/>
      <c r="BH296" s="791"/>
    </row>
    <row r="297" spans="1:60" outlineLevel="1" x14ac:dyDescent="0.2">
      <c r="A297" s="792"/>
      <c r="B297" s="793"/>
      <c r="C297" s="794" t="s">
        <v>217</v>
      </c>
      <c r="D297" s="795"/>
      <c r="E297" s="796"/>
      <c r="F297" s="825"/>
      <c r="G297" s="789"/>
      <c r="H297" s="789"/>
      <c r="I297" s="789"/>
      <c r="J297" s="789"/>
      <c r="K297" s="789"/>
      <c r="L297" s="789"/>
      <c r="M297" s="789"/>
      <c r="N297" s="790"/>
      <c r="O297" s="790"/>
      <c r="P297" s="790"/>
      <c r="Q297" s="790"/>
      <c r="R297" s="789"/>
      <c r="S297" s="789"/>
      <c r="T297" s="789"/>
      <c r="U297" s="789"/>
      <c r="V297" s="789"/>
      <c r="W297" s="789"/>
      <c r="X297" s="789"/>
      <c r="Y297" s="791"/>
      <c r="Z297" s="791"/>
      <c r="AA297" s="791"/>
      <c r="AB297" s="791"/>
      <c r="AC297" s="791"/>
      <c r="AD297" s="791"/>
      <c r="AE297" s="791"/>
      <c r="AF297" s="791"/>
      <c r="AG297" s="791" t="s">
        <v>157</v>
      </c>
      <c r="AH297" s="791">
        <v>0</v>
      </c>
      <c r="AI297" s="791"/>
      <c r="AJ297" s="791"/>
      <c r="AK297" s="791"/>
      <c r="AL297" s="791"/>
      <c r="AM297" s="791"/>
      <c r="AN297" s="791"/>
      <c r="AO297" s="791"/>
      <c r="AP297" s="791"/>
      <c r="AQ297" s="791"/>
      <c r="AR297" s="791"/>
      <c r="AS297" s="791"/>
      <c r="AT297" s="791"/>
      <c r="AU297" s="791"/>
      <c r="AV297" s="791"/>
      <c r="AW297" s="791"/>
      <c r="AX297" s="791"/>
      <c r="AY297" s="791"/>
      <c r="AZ297" s="791"/>
      <c r="BA297" s="791"/>
      <c r="BB297" s="791"/>
      <c r="BC297" s="791"/>
      <c r="BD297" s="791"/>
      <c r="BE297" s="791"/>
      <c r="BF297" s="791"/>
      <c r="BG297" s="791"/>
      <c r="BH297" s="791"/>
    </row>
    <row r="298" spans="1:60" outlineLevel="1" x14ac:dyDescent="0.2">
      <c r="A298" s="792"/>
      <c r="B298" s="793"/>
      <c r="C298" s="794" t="s">
        <v>218</v>
      </c>
      <c r="D298" s="795"/>
      <c r="E298" s="796">
        <v>6.96</v>
      </c>
      <c r="F298" s="825"/>
      <c r="G298" s="789"/>
      <c r="H298" s="789"/>
      <c r="I298" s="789"/>
      <c r="J298" s="789"/>
      <c r="K298" s="789"/>
      <c r="L298" s="789"/>
      <c r="M298" s="789"/>
      <c r="N298" s="790"/>
      <c r="O298" s="790"/>
      <c r="P298" s="790"/>
      <c r="Q298" s="790"/>
      <c r="R298" s="789"/>
      <c r="S298" s="789"/>
      <c r="T298" s="789"/>
      <c r="U298" s="789"/>
      <c r="V298" s="789"/>
      <c r="W298" s="789"/>
      <c r="X298" s="789"/>
      <c r="Y298" s="791"/>
      <c r="Z298" s="791"/>
      <c r="AA298" s="791"/>
      <c r="AB298" s="791"/>
      <c r="AC298" s="791"/>
      <c r="AD298" s="791"/>
      <c r="AE298" s="791"/>
      <c r="AF298" s="791"/>
      <c r="AG298" s="791" t="s">
        <v>157</v>
      </c>
      <c r="AH298" s="791">
        <v>0</v>
      </c>
      <c r="AI298" s="791"/>
      <c r="AJ298" s="791"/>
      <c r="AK298" s="791"/>
      <c r="AL298" s="791"/>
      <c r="AM298" s="791"/>
      <c r="AN298" s="791"/>
      <c r="AO298" s="791"/>
      <c r="AP298" s="791"/>
      <c r="AQ298" s="791"/>
      <c r="AR298" s="791"/>
      <c r="AS298" s="791"/>
      <c r="AT298" s="791"/>
      <c r="AU298" s="791"/>
      <c r="AV298" s="791"/>
      <c r="AW298" s="791"/>
      <c r="AX298" s="791"/>
      <c r="AY298" s="791"/>
      <c r="AZ298" s="791"/>
      <c r="BA298" s="791"/>
      <c r="BB298" s="791"/>
      <c r="BC298" s="791"/>
      <c r="BD298" s="791"/>
      <c r="BE298" s="791"/>
      <c r="BF298" s="791"/>
      <c r="BG298" s="791"/>
      <c r="BH298" s="791"/>
    </row>
    <row r="299" spans="1:60" ht="22.5" outlineLevel="1" x14ac:dyDescent="0.2">
      <c r="A299" s="797">
        <v>85</v>
      </c>
      <c r="B299" s="798" t="s">
        <v>416</v>
      </c>
      <c r="C299" s="799" t="s">
        <v>417</v>
      </c>
      <c r="D299" s="800" t="s">
        <v>169</v>
      </c>
      <c r="E299" s="801">
        <v>6.96</v>
      </c>
      <c r="F299" s="12"/>
      <c r="G299" s="802">
        <f>ROUND(E299*F299,2)</f>
        <v>0</v>
      </c>
      <c r="H299" s="788">
        <v>65.23</v>
      </c>
      <c r="I299" s="789">
        <f>ROUND(E299*H299,2)</f>
        <v>454</v>
      </c>
      <c r="J299" s="788">
        <v>46.77</v>
      </c>
      <c r="K299" s="789">
        <f>ROUND(E299*J299,2)</f>
        <v>325.52</v>
      </c>
      <c r="L299" s="789">
        <v>21</v>
      </c>
      <c r="M299" s="789">
        <f>G299*(1+L299/100)</f>
        <v>0</v>
      </c>
      <c r="N299" s="790">
        <v>1.47E-3</v>
      </c>
      <c r="O299" s="790">
        <f>ROUND(E299*N299,2)</f>
        <v>0.01</v>
      </c>
      <c r="P299" s="790">
        <v>0</v>
      </c>
      <c r="Q299" s="790">
        <f>ROUND(E299*P299,2)</f>
        <v>0</v>
      </c>
      <c r="R299" s="789"/>
      <c r="S299" s="789" t="s">
        <v>153</v>
      </c>
      <c r="T299" s="789" t="s">
        <v>153</v>
      </c>
      <c r="U299" s="789">
        <v>0.08</v>
      </c>
      <c r="V299" s="789">
        <f>ROUND(E299*U299,2)</f>
        <v>0.56000000000000005</v>
      </c>
      <c r="W299" s="789"/>
      <c r="X299" s="789" t="s">
        <v>154</v>
      </c>
      <c r="Y299" s="791"/>
      <c r="Z299" s="791"/>
      <c r="AA299" s="791"/>
      <c r="AB299" s="791"/>
      <c r="AC299" s="791"/>
      <c r="AD299" s="791"/>
      <c r="AE299" s="791"/>
      <c r="AF299" s="791"/>
      <c r="AG299" s="791" t="s">
        <v>155</v>
      </c>
      <c r="AH299" s="791"/>
      <c r="AI299" s="791"/>
      <c r="AJ299" s="791"/>
      <c r="AK299" s="791"/>
      <c r="AL299" s="791"/>
      <c r="AM299" s="791"/>
      <c r="AN299" s="791"/>
      <c r="AO299" s="791"/>
      <c r="AP299" s="791"/>
      <c r="AQ299" s="791"/>
      <c r="AR299" s="791"/>
      <c r="AS299" s="791"/>
      <c r="AT299" s="791"/>
      <c r="AU299" s="791"/>
      <c r="AV299" s="791"/>
      <c r="AW299" s="791"/>
      <c r="AX299" s="791"/>
      <c r="AY299" s="791"/>
      <c r="AZ299" s="791"/>
      <c r="BA299" s="791"/>
      <c r="BB299" s="791"/>
      <c r="BC299" s="791"/>
      <c r="BD299" s="791"/>
      <c r="BE299" s="791"/>
      <c r="BF299" s="791"/>
      <c r="BG299" s="791"/>
      <c r="BH299" s="791"/>
    </row>
    <row r="300" spans="1:60" outlineLevel="1" x14ac:dyDescent="0.2">
      <c r="A300" s="782">
        <v>86</v>
      </c>
      <c r="B300" s="783" t="s">
        <v>418</v>
      </c>
      <c r="C300" s="784" t="s">
        <v>419</v>
      </c>
      <c r="D300" s="785" t="s">
        <v>315</v>
      </c>
      <c r="E300" s="786">
        <v>6.96</v>
      </c>
      <c r="F300" s="11"/>
      <c r="G300" s="787">
        <f>ROUND(E300*F300,2)</f>
        <v>0</v>
      </c>
      <c r="H300" s="788">
        <v>0</v>
      </c>
      <c r="I300" s="789">
        <f>ROUND(E300*H300,2)</f>
        <v>0</v>
      </c>
      <c r="J300" s="788">
        <v>64.3</v>
      </c>
      <c r="K300" s="789">
        <f>ROUND(E300*J300,2)</f>
        <v>447.53</v>
      </c>
      <c r="L300" s="789">
        <v>21</v>
      </c>
      <c r="M300" s="789">
        <f>G300*(1+L300/100)</f>
        <v>0</v>
      </c>
      <c r="N300" s="790">
        <v>0</v>
      </c>
      <c r="O300" s="790">
        <f>ROUND(E300*N300,2)</f>
        <v>0</v>
      </c>
      <c r="P300" s="790">
        <v>0</v>
      </c>
      <c r="Q300" s="790">
        <f>ROUND(E300*P300,2)</f>
        <v>0</v>
      </c>
      <c r="R300" s="789"/>
      <c r="S300" s="789" t="s">
        <v>153</v>
      </c>
      <c r="T300" s="789" t="s">
        <v>153</v>
      </c>
      <c r="U300" s="789">
        <v>0.11</v>
      </c>
      <c r="V300" s="789">
        <f>ROUND(E300*U300,2)</f>
        <v>0.77</v>
      </c>
      <c r="W300" s="789"/>
      <c r="X300" s="789" t="s">
        <v>154</v>
      </c>
      <c r="Y300" s="791"/>
      <c r="Z300" s="791"/>
      <c r="AA300" s="791"/>
      <c r="AB300" s="791"/>
      <c r="AC300" s="791"/>
      <c r="AD300" s="791"/>
      <c r="AE300" s="791"/>
      <c r="AF300" s="791"/>
      <c r="AG300" s="791" t="s">
        <v>155</v>
      </c>
      <c r="AH300" s="791"/>
      <c r="AI300" s="791"/>
      <c r="AJ300" s="791"/>
      <c r="AK300" s="791"/>
      <c r="AL300" s="791"/>
      <c r="AM300" s="791"/>
      <c r="AN300" s="791"/>
      <c r="AO300" s="791"/>
      <c r="AP300" s="791"/>
      <c r="AQ300" s="791"/>
      <c r="AR300" s="791"/>
      <c r="AS300" s="791"/>
      <c r="AT300" s="791"/>
      <c r="AU300" s="791"/>
      <c r="AV300" s="791"/>
      <c r="AW300" s="791"/>
      <c r="AX300" s="791"/>
      <c r="AY300" s="791"/>
      <c r="AZ300" s="791"/>
      <c r="BA300" s="791"/>
      <c r="BB300" s="791"/>
      <c r="BC300" s="791"/>
      <c r="BD300" s="791"/>
      <c r="BE300" s="791"/>
      <c r="BF300" s="791"/>
      <c r="BG300" s="791"/>
      <c r="BH300" s="791"/>
    </row>
    <row r="301" spans="1:60" outlineLevel="1" x14ac:dyDescent="0.2">
      <c r="A301" s="792"/>
      <c r="B301" s="793"/>
      <c r="C301" s="794" t="s">
        <v>217</v>
      </c>
      <c r="D301" s="795"/>
      <c r="E301" s="796"/>
      <c r="F301" s="825"/>
      <c r="G301" s="789"/>
      <c r="H301" s="789"/>
      <c r="I301" s="789"/>
      <c r="J301" s="789"/>
      <c r="K301" s="789"/>
      <c r="L301" s="789"/>
      <c r="M301" s="789"/>
      <c r="N301" s="790"/>
      <c r="O301" s="790"/>
      <c r="P301" s="790"/>
      <c r="Q301" s="790"/>
      <c r="R301" s="789"/>
      <c r="S301" s="789"/>
      <c r="T301" s="789"/>
      <c r="U301" s="789"/>
      <c r="V301" s="789"/>
      <c r="W301" s="789"/>
      <c r="X301" s="789"/>
      <c r="Y301" s="791"/>
      <c r="Z301" s="791"/>
      <c r="AA301" s="791"/>
      <c r="AB301" s="791"/>
      <c r="AC301" s="791"/>
      <c r="AD301" s="791"/>
      <c r="AE301" s="791"/>
      <c r="AF301" s="791"/>
      <c r="AG301" s="791" t="s">
        <v>157</v>
      </c>
      <c r="AH301" s="791">
        <v>0</v>
      </c>
      <c r="AI301" s="791"/>
      <c r="AJ301" s="791"/>
      <c r="AK301" s="791"/>
      <c r="AL301" s="791"/>
      <c r="AM301" s="791"/>
      <c r="AN301" s="791"/>
      <c r="AO301" s="791"/>
      <c r="AP301" s="791"/>
      <c r="AQ301" s="791"/>
      <c r="AR301" s="791"/>
      <c r="AS301" s="791"/>
      <c r="AT301" s="791"/>
      <c r="AU301" s="791"/>
      <c r="AV301" s="791"/>
      <c r="AW301" s="791"/>
      <c r="AX301" s="791"/>
      <c r="AY301" s="791"/>
      <c r="AZ301" s="791"/>
      <c r="BA301" s="791"/>
      <c r="BB301" s="791"/>
      <c r="BC301" s="791"/>
      <c r="BD301" s="791"/>
      <c r="BE301" s="791"/>
      <c r="BF301" s="791"/>
      <c r="BG301" s="791"/>
      <c r="BH301" s="791"/>
    </row>
    <row r="302" spans="1:60" outlineLevel="1" x14ac:dyDescent="0.2">
      <c r="A302" s="792"/>
      <c r="B302" s="793"/>
      <c r="C302" s="794" t="s">
        <v>218</v>
      </c>
      <c r="D302" s="795"/>
      <c r="E302" s="796">
        <v>6.96</v>
      </c>
      <c r="F302" s="825"/>
      <c r="G302" s="789"/>
      <c r="H302" s="789"/>
      <c r="I302" s="789"/>
      <c r="J302" s="789"/>
      <c r="K302" s="789"/>
      <c r="L302" s="789"/>
      <c r="M302" s="789"/>
      <c r="N302" s="790"/>
      <c r="O302" s="790"/>
      <c r="P302" s="790"/>
      <c r="Q302" s="790"/>
      <c r="R302" s="789"/>
      <c r="S302" s="789"/>
      <c r="T302" s="789"/>
      <c r="U302" s="789"/>
      <c r="V302" s="789"/>
      <c r="W302" s="789"/>
      <c r="X302" s="789"/>
      <c r="Y302" s="791"/>
      <c r="Z302" s="791"/>
      <c r="AA302" s="791"/>
      <c r="AB302" s="791"/>
      <c r="AC302" s="791"/>
      <c r="AD302" s="791"/>
      <c r="AE302" s="791"/>
      <c r="AF302" s="791"/>
      <c r="AG302" s="791" t="s">
        <v>157</v>
      </c>
      <c r="AH302" s="791">
        <v>0</v>
      </c>
      <c r="AI302" s="791"/>
      <c r="AJ302" s="791"/>
      <c r="AK302" s="791"/>
      <c r="AL302" s="791"/>
      <c r="AM302" s="791"/>
      <c r="AN302" s="791"/>
      <c r="AO302" s="791"/>
      <c r="AP302" s="791"/>
      <c r="AQ302" s="791"/>
      <c r="AR302" s="791"/>
      <c r="AS302" s="791"/>
      <c r="AT302" s="791"/>
      <c r="AU302" s="791"/>
      <c r="AV302" s="791"/>
      <c r="AW302" s="791"/>
      <c r="AX302" s="791"/>
      <c r="AY302" s="791"/>
      <c r="AZ302" s="791"/>
      <c r="BA302" s="791"/>
      <c r="BB302" s="791"/>
      <c r="BC302" s="791"/>
      <c r="BD302" s="791"/>
      <c r="BE302" s="791"/>
      <c r="BF302" s="791"/>
      <c r="BG302" s="791"/>
      <c r="BH302" s="791"/>
    </row>
    <row r="303" spans="1:60" outlineLevel="1" x14ac:dyDescent="0.2">
      <c r="A303" s="782">
        <v>87</v>
      </c>
      <c r="B303" s="783" t="s">
        <v>420</v>
      </c>
      <c r="C303" s="784" t="s">
        <v>421</v>
      </c>
      <c r="D303" s="785" t="s">
        <v>169</v>
      </c>
      <c r="E303" s="786">
        <v>10</v>
      </c>
      <c r="F303" s="11"/>
      <c r="G303" s="787">
        <f>ROUND(E303*F303,2)</f>
        <v>0</v>
      </c>
      <c r="H303" s="788">
        <v>0</v>
      </c>
      <c r="I303" s="789">
        <f>ROUND(E303*H303,2)</f>
        <v>0</v>
      </c>
      <c r="J303" s="788">
        <v>47.5</v>
      </c>
      <c r="K303" s="789">
        <f>ROUND(E303*J303,2)</f>
        <v>475</v>
      </c>
      <c r="L303" s="789">
        <v>21</v>
      </c>
      <c r="M303" s="789">
        <f>G303*(1+L303/100)</f>
        <v>0</v>
      </c>
      <c r="N303" s="790">
        <v>0</v>
      </c>
      <c r="O303" s="790">
        <f>ROUND(E303*N303,2)</f>
        <v>0</v>
      </c>
      <c r="P303" s="790">
        <v>1.4999999999999999E-2</v>
      </c>
      <c r="Q303" s="790">
        <f>ROUND(E303*P303,2)</f>
        <v>0.15</v>
      </c>
      <c r="R303" s="789"/>
      <c r="S303" s="789" t="s">
        <v>153</v>
      </c>
      <c r="T303" s="789" t="s">
        <v>153</v>
      </c>
      <c r="U303" s="789">
        <v>0.09</v>
      </c>
      <c r="V303" s="789">
        <f>ROUND(E303*U303,2)</f>
        <v>0.9</v>
      </c>
      <c r="W303" s="789"/>
      <c r="X303" s="789" t="s">
        <v>154</v>
      </c>
      <c r="Y303" s="791"/>
      <c r="Z303" s="791"/>
      <c r="AA303" s="791"/>
      <c r="AB303" s="791"/>
      <c r="AC303" s="791"/>
      <c r="AD303" s="791"/>
      <c r="AE303" s="791"/>
      <c r="AF303" s="791"/>
      <c r="AG303" s="791" t="s">
        <v>155</v>
      </c>
      <c r="AH303" s="791"/>
      <c r="AI303" s="791"/>
      <c r="AJ303" s="791"/>
      <c r="AK303" s="791"/>
      <c r="AL303" s="791"/>
      <c r="AM303" s="791"/>
      <c r="AN303" s="791"/>
      <c r="AO303" s="791"/>
      <c r="AP303" s="791"/>
      <c r="AQ303" s="791"/>
      <c r="AR303" s="791"/>
      <c r="AS303" s="791"/>
      <c r="AT303" s="791"/>
      <c r="AU303" s="791"/>
      <c r="AV303" s="791"/>
      <c r="AW303" s="791"/>
      <c r="AX303" s="791"/>
      <c r="AY303" s="791"/>
      <c r="AZ303" s="791"/>
      <c r="BA303" s="791"/>
      <c r="BB303" s="791"/>
      <c r="BC303" s="791"/>
      <c r="BD303" s="791"/>
      <c r="BE303" s="791"/>
      <c r="BF303" s="791"/>
      <c r="BG303" s="791"/>
      <c r="BH303" s="791"/>
    </row>
    <row r="304" spans="1:60" outlineLevel="1" x14ac:dyDescent="0.2">
      <c r="A304" s="792"/>
      <c r="B304" s="793"/>
      <c r="C304" s="794" t="s">
        <v>165</v>
      </c>
      <c r="D304" s="795"/>
      <c r="E304" s="796"/>
      <c r="F304" s="825"/>
      <c r="G304" s="789"/>
      <c r="H304" s="789"/>
      <c r="I304" s="789"/>
      <c r="J304" s="789"/>
      <c r="K304" s="789"/>
      <c r="L304" s="789"/>
      <c r="M304" s="789"/>
      <c r="N304" s="790"/>
      <c r="O304" s="790"/>
      <c r="P304" s="790"/>
      <c r="Q304" s="790"/>
      <c r="R304" s="789"/>
      <c r="S304" s="789"/>
      <c r="T304" s="789"/>
      <c r="U304" s="789"/>
      <c r="V304" s="789"/>
      <c r="W304" s="789"/>
      <c r="X304" s="789"/>
      <c r="Y304" s="791"/>
      <c r="Z304" s="791"/>
      <c r="AA304" s="791"/>
      <c r="AB304" s="791"/>
      <c r="AC304" s="791"/>
      <c r="AD304" s="791"/>
      <c r="AE304" s="791"/>
      <c r="AF304" s="791"/>
      <c r="AG304" s="791" t="s">
        <v>157</v>
      </c>
      <c r="AH304" s="791">
        <v>0</v>
      </c>
      <c r="AI304" s="791"/>
      <c r="AJ304" s="791"/>
      <c r="AK304" s="791"/>
      <c r="AL304" s="791"/>
      <c r="AM304" s="791"/>
      <c r="AN304" s="791"/>
      <c r="AO304" s="791"/>
      <c r="AP304" s="791"/>
      <c r="AQ304" s="791"/>
      <c r="AR304" s="791"/>
      <c r="AS304" s="791"/>
      <c r="AT304" s="791"/>
      <c r="AU304" s="791"/>
      <c r="AV304" s="791"/>
      <c r="AW304" s="791"/>
      <c r="AX304" s="791"/>
      <c r="AY304" s="791"/>
      <c r="AZ304" s="791"/>
      <c r="BA304" s="791"/>
      <c r="BB304" s="791"/>
      <c r="BC304" s="791"/>
      <c r="BD304" s="791"/>
      <c r="BE304" s="791"/>
      <c r="BF304" s="791"/>
      <c r="BG304" s="791"/>
      <c r="BH304" s="791"/>
    </row>
    <row r="305" spans="1:60" outlineLevel="1" x14ac:dyDescent="0.2">
      <c r="A305" s="792"/>
      <c r="B305" s="793"/>
      <c r="C305" s="794" t="s">
        <v>356</v>
      </c>
      <c r="D305" s="795"/>
      <c r="E305" s="796">
        <v>10</v>
      </c>
      <c r="F305" s="825"/>
      <c r="G305" s="789"/>
      <c r="H305" s="789"/>
      <c r="I305" s="789"/>
      <c r="J305" s="789"/>
      <c r="K305" s="789"/>
      <c r="L305" s="789"/>
      <c r="M305" s="789"/>
      <c r="N305" s="790"/>
      <c r="O305" s="790"/>
      <c r="P305" s="790"/>
      <c r="Q305" s="790"/>
      <c r="R305" s="789"/>
      <c r="S305" s="789"/>
      <c r="T305" s="789"/>
      <c r="U305" s="789"/>
      <c r="V305" s="789"/>
      <c r="W305" s="789"/>
      <c r="X305" s="789"/>
      <c r="Y305" s="791"/>
      <c r="Z305" s="791"/>
      <c r="AA305" s="791"/>
      <c r="AB305" s="791"/>
      <c r="AC305" s="791"/>
      <c r="AD305" s="791"/>
      <c r="AE305" s="791"/>
      <c r="AF305" s="791"/>
      <c r="AG305" s="791" t="s">
        <v>157</v>
      </c>
      <c r="AH305" s="791">
        <v>0</v>
      </c>
      <c r="AI305" s="791"/>
      <c r="AJ305" s="791"/>
      <c r="AK305" s="791"/>
      <c r="AL305" s="791"/>
      <c r="AM305" s="791"/>
      <c r="AN305" s="791"/>
      <c r="AO305" s="791"/>
      <c r="AP305" s="791"/>
      <c r="AQ305" s="791"/>
      <c r="AR305" s="791"/>
      <c r="AS305" s="791"/>
      <c r="AT305" s="791"/>
      <c r="AU305" s="791"/>
      <c r="AV305" s="791"/>
      <c r="AW305" s="791"/>
      <c r="AX305" s="791"/>
      <c r="AY305" s="791"/>
      <c r="AZ305" s="791"/>
      <c r="BA305" s="791"/>
      <c r="BB305" s="791"/>
      <c r="BC305" s="791"/>
      <c r="BD305" s="791"/>
      <c r="BE305" s="791"/>
      <c r="BF305" s="791"/>
      <c r="BG305" s="791"/>
      <c r="BH305" s="791"/>
    </row>
    <row r="306" spans="1:60" outlineLevel="1" x14ac:dyDescent="0.2">
      <c r="A306" s="782">
        <v>88</v>
      </c>
      <c r="B306" s="783" t="s">
        <v>422</v>
      </c>
      <c r="C306" s="784" t="s">
        <v>423</v>
      </c>
      <c r="D306" s="785" t="s">
        <v>169</v>
      </c>
      <c r="E306" s="786">
        <v>10</v>
      </c>
      <c r="F306" s="11"/>
      <c r="G306" s="787">
        <f>ROUND(E306*F306,2)</f>
        <v>0</v>
      </c>
      <c r="H306" s="788">
        <v>0</v>
      </c>
      <c r="I306" s="789">
        <f>ROUND(E306*H306,2)</f>
        <v>0</v>
      </c>
      <c r="J306" s="788">
        <v>31.7</v>
      </c>
      <c r="K306" s="789">
        <f>ROUND(E306*J306,2)</f>
        <v>317</v>
      </c>
      <c r="L306" s="789">
        <v>21</v>
      </c>
      <c r="M306" s="789">
        <f>G306*(1+L306/100)</f>
        <v>0</v>
      </c>
      <c r="N306" s="790">
        <v>0</v>
      </c>
      <c r="O306" s="790">
        <f>ROUND(E306*N306,2)</f>
        <v>0</v>
      </c>
      <c r="P306" s="790">
        <v>7.0000000000000001E-3</v>
      </c>
      <c r="Q306" s="790">
        <f>ROUND(E306*P306,2)</f>
        <v>7.0000000000000007E-2</v>
      </c>
      <c r="R306" s="789"/>
      <c r="S306" s="789" t="s">
        <v>153</v>
      </c>
      <c r="T306" s="789" t="s">
        <v>153</v>
      </c>
      <c r="U306" s="789">
        <v>0.06</v>
      </c>
      <c r="V306" s="789">
        <f>ROUND(E306*U306,2)</f>
        <v>0.6</v>
      </c>
      <c r="W306" s="789"/>
      <c r="X306" s="789" t="s">
        <v>154</v>
      </c>
      <c r="Y306" s="791"/>
      <c r="Z306" s="791"/>
      <c r="AA306" s="791"/>
      <c r="AB306" s="791"/>
      <c r="AC306" s="791"/>
      <c r="AD306" s="791"/>
      <c r="AE306" s="791"/>
      <c r="AF306" s="791"/>
      <c r="AG306" s="791" t="s">
        <v>155</v>
      </c>
      <c r="AH306" s="791"/>
      <c r="AI306" s="791"/>
      <c r="AJ306" s="791"/>
      <c r="AK306" s="791"/>
      <c r="AL306" s="791"/>
      <c r="AM306" s="791"/>
      <c r="AN306" s="791"/>
      <c r="AO306" s="791"/>
      <c r="AP306" s="791"/>
      <c r="AQ306" s="791"/>
      <c r="AR306" s="791"/>
      <c r="AS306" s="791"/>
      <c r="AT306" s="791"/>
      <c r="AU306" s="791"/>
      <c r="AV306" s="791"/>
      <c r="AW306" s="791"/>
      <c r="AX306" s="791"/>
      <c r="AY306" s="791"/>
      <c r="AZ306" s="791"/>
      <c r="BA306" s="791"/>
      <c r="BB306" s="791"/>
      <c r="BC306" s="791"/>
      <c r="BD306" s="791"/>
      <c r="BE306" s="791"/>
      <c r="BF306" s="791"/>
      <c r="BG306" s="791"/>
      <c r="BH306" s="791"/>
    </row>
    <row r="307" spans="1:60" outlineLevel="1" x14ac:dyDescent="0.2">
      <c r="A307" s="792"/>
      <c r="B307" s="793"/>
      <c r="C307" s="794" t="s">
        <v>165</v>
      </c>
      <c r="D307" s="795"/>
      <c r="E307" s="796"/>
      <c r="F307" s="825"/>
      <c r="G307" s="789"/>
      <c r="H307" s="789"/>
      <c r="I307" s="789"/>
      <c r="J307" s="789"/>
      <c r="K307" s="789"/>
      <c r="L307" s="789"/>
      <c r="M307" s="789"/>
      <c r="N307" s="790"/>
      <c r="O307" s="790"/>
      <c r="P307" s="790"/>
      <c r="Q307" s="790"/>
      <c r="R307" s="789"/>
      <c r="S307" s="789"/>
      <c r="T307" s="789"/>
      <c r="U307" s="789"/>
      <c r="V307" s="789"/>
      <c r="W307" s="789"/>
      <c r="X307" s="789"/>
      <c r="Y307" s="791"/>
      <c r="Z307" s="791"/>
      <c r="AA307" s="791"/>
      <c r="AB307" s="791"/>
      <c r="AC307" s="791"/>
      <c r="AD307" s="791"/>
      <c r="AE307" s="791"/>
      <c r="AF307" s="791"/>
      <c r="AG307" s="791" t="s">
        <v>157</v>
      </c>
      <c r="AH307" s="791">
        <v>0</v>
      </c>
      <c r="AI307" s="791"/>
      <c r="AJ307" s="791"/>
      <c r="AK307" s="791"/>
      <c r="AL307" s="791"/>
      <c r="AM307" s="791"/>
      <c r="AN307" s="791"/>
      <c r="AO307" s="791"/>
      <c r="AP307" s="791"/>
      <c r="AQ307" s="791"/>
      <c r="AR307" s="791"/>
      <c r="AS307" s="791"/>
      <c r="AT307" s="791"/>
      <c r="AU307" s="791"/>
      <c r="AV307" s="791"/>
      <c r="AW307" s="791"/>
      <c r="AX307" s="791"/>
      <c r="AY307" s="791"/>
      <c r="AZ307" s="791"/>
      <c r="BA307" s="791"/>
      <c r="BB307" s="791"/>
      <c r="BC307" s="791"/>
      <c r="BD307" s="791"/>
      <c r="BE307" s="791"/>
      <c r="BF307" s="791"/>
      <c r="BG307" s="791"/>
      <c r="BH307" s="791"/>
    </row>
    <row r="308" spans="1:60" outlineLevel="1" x14ac:dyDescent="0.2">
      <c r="A308" s="792"/>
      <c r="B308" s="793"/>
      <c r="C308" s="794" t="s">
        <v>356</v>
      </c>
      <c r="D308" s="795"/>
      <c r="E308" s="796">
        <v>10</v>
      </c>
      <c r="F308" s="825"/>
      <c r="G308" s="789"/>
      <c r="H308" s="789"/>
      <c r="I308" s="789"/>
      <c r="J308" s="789"/>
      <c r="K308" s="789"/>
      <c r="L308" s="789"/>
      <c r="M308" s="789"/>
      <c r="N308" s="790"/>
      <c r="O308" s="790"/>
      <c r="P308" s="790"/>
      <c r="Q308" s="790"/>
      <c r="R308" s="789"/>
      <c r="S308" s="789"/>
      <c r="T308" s="789"/>
      <c r="U308" s="789"/>
      <c r="V308" s="789"/>
      <c r="W308" s="789"/>
      <c r="X308" s="789"/>
      <c r="Y308" s="791"/>
      <c r="Z308" s="791"/>
      <c r="AA308" s="791"/>
      <c r="AB308" s="791"/>
      <c r="AC308" s="791"/>
      <c r="AD308" s="791"/>
      <c r="AE308" s="791"/>
      <c r="AF308" s="791"/>
      <c r="AG308" s="791" t="s">
        <v>157</v>
      </c>
      <c r="AH308" s="791">
        <v>0</v>
      </c>
      <c r="AI308" s="791"/>
      <c r="AJ308" s="791"/>
      <c r="AK308" s="791"/>
      <c r="AL308" s="791"/>
      <c r="AM308" s="791"/>
      <c r="AN308" s="791"/>
      <c r="AO308" s="791"/>
      <c r="AP308" s="791"/>
      <c r="AQ308" s="791"/>
      <c r="AR308" s="791"/>
      <c r="AS308" s="791"/>
      <c r="AT308" s="791"/>
      <c r="AU308" s="791"/>
      <c r="AV308" s="791"/>
      <c r="AW308" s="791"/>
      <c r="AX308" s="791"/>
      <c r="AY308" s="791"/>
      <c r="AZ308" s="791"/>
      <c r="BA308" s="791"/>
      <c r="BB308" s="791"/>
      <c r="BC308" s="791"/>
      <c r="BD308" s="791"/>
      <c r="BE308" s="791"/>
      <c r="BF308" s="791"/>
      <c r="BG308" s="791"/>
      <c r="BH308" s="791"/>
    </row>
    <row r="309" spans="1:60" outlineLevel="1" x14ac:dyDescent="0.2">
      <c r="A309" s="782">
        <v>89</v>
      </c>
      <c r="B309" s="783" t="s">
        <v>424</v>
      </c>
      <c r="C309" s="784" t="s">
        <v>425</v>
      </c>
      <c r="D309" s="785" t="s">
        <v>169</v>
      </c>
      <c r="E309" s="786">
        <v>10</v>
      </c>
      <c r="F309" s="11"/>
      <c r="G309" s="787">
        <f>ROUND(E309*F309,2)</f>
        <v>0</v>
      </c>
      <c r="H309" s="788">
        <v>0</v>
      </c>
      <c r="I309" s="789">
        <f>ROUND(E309*H309,2)</f>
        <v>0</v>
      </c>
      <c r="J309" s="788">
        <v>21.1</v>
      </c>
      <c r="K309" s="789">
        <f>ROUND(E309*J309,2)</f>
        <v>211</v>
      </c>
      <c r="L309" s="789">
        <v>21</v>
      </c>
      <c r="M309" s="789">
        <f>G309*(1+L309/100)</f>
        <v>0</v>
      </c>
      <c r="N309" s="790">
        <v>0</v>
      </c>
      <c r="O309" s="790">
        <f>ROUND(E309*N309,2)</f>
        <v>0</v>
      </c>
      <c r="P309" s="790">
        <v>1.4499999999999999E-3</v>
      </c>
      <c r="Q309" s="790">
        <f>ROUND(E309*P309,2)</f>
        <v>0.01</v>
      </c>
      <c r="R309" s="789"/>
      <c r="S309" s="789" t="s">
        <v>153</v>
      </c>
      <c r="T309" s="789" t="s">
        <v>153</v>
      </c>
      <c r="U309" s="789">
        <v>0.04</v>
      </c>
      <c r="V309" s="789">
        <f>ROUND(E309*U309,2)</f>
        <v>0.4</v>
      </c>
      <c r="W309" s="789"/>
      <c r="X309" s="789" t="s">
        <v>154</v>
      </c>
      <c r="Y309" s="791"/>
      <c r="Z309" s="791"/>
      <c r="AA309" s="791"/>
      <c r="AB309" s="791"/>
      <c r="AC309" s="791"/>
      <c r="AD309" s="791"/>
      <c r="AE309" s="791"/>
      <c r="AF309" s="791"/>
      <c r="AG309" s="791" t="s">
        <v>155</v>
      </c>
      <c r="AH309" s="791"/>
      <c r="AI309" s="791"/>
      <c r="AJ309" s="791"/>
      <c r="AK309" s="791"/>
      <c r="AL309" s="791"/>
      <c r="AM309" s="791"/>
      <c r="AN309" s="791"/>
      <c r="AO309" s="791"/>
      <c r="AP309" s="791"/>
      <c r="AQ309" s="791"/>
      <c r="AR309" s="791"/>
      <c r="AS309" s="791"/>
      <c r="AT309" s="791"/>
      <c r="AU309" s="791"/>
      <c r="AV309" s="791"/>
      <c r="AW309" s="791"/>
      <c r="AX309" s="791"/>
      <c r="AY309" s="791"/>
      <c r="AZ309" s="791"/>
      <c r="BA309" s="791"/>
      <c r="BB309" s="791"/>
      <c r="BC309" s="791"/>
      <c r="BD309" s="791"/>
      <c r="BE309" s="791"/>
      <c r="BF309" s="791"/>
      <c r="BG309" s="791"/>
      <c r="BH309" s="791"/>
    </row>
    <row r="310" spans="1:60" outlineLevel="1" x14ac:dyDescent="0.2">
      <c r="A310" s="792"/>
      <c r="B310" s="793"/>
      <c r="C310" s="794" t="s">
        <v>165</v>
      </c>
      <c r="D310" s="795"/>
      <c r="E310" s="796"/>
      <c r="F310" s="825"/>
      <c r="G310" s="789"/>
      <c r="H310" s="789"/>
      <c r="I310" s="789"/>
      <c r="J310" s="789"/>
      <c r="K310" s="789"/>
      <c r="L310" s="789"/>
      <c r="M310" s="789"/>
      <c r="N310" s="790"/>
      <c r="O310" s="790"/>
      <c r="P310" s="790"/>
      <c r="Q310" s="790"/>
      <c r="R310" s="789"/>
      <c r="S310" s="789"/>
      <c r="T310" s="789"/>
      <c r="U310" s="789"/>
      <c r="V310" s="789"/>
      <c r="W310" s="789"/>
      <c r="X310" s="789"/>
      <c r="Y310" s="791"/>
      <c r="Z310" s="791"/>
      <c r="AA310" s="791"/>
      <c r="AB310" s="791"/>
      <c r="AC310" s="791"/>
      <c r="AD310" s="791"/>
      <c r="AE310" s="791"/>
      <c r="AF310" s="791"/>
      <c r="AG310" s="791" t="s">
        <v>157</v>
      </c>
      <c r="AH310" s="791">
        <v>0</v>
      </c>
      <c r="AI310" s="791"/>
      <c r="AJ310" s="791"/>
      <c r="AK310" s="791"/>
      <c r="AL310" s="791"/>
      <c r="AM310" s="791"/>
      <c r="AN310" s="791"/>
      <c r="AO310" s="791"/>
      <c r="AP310" s="791"/>
      <c r="AQ310" s="791"/>
      <c r="AR310" s="791"/>
      <c r="AS310" s="791"/>
      <c r="AT310" s="791"/>
      <c r="AU310" s="791"/>
      <c r="AV310" s="791"/>
      <c r="AW310" s="791"/>
      <c r="AX310" s="791"/>
      <c r="AY310" s="791"/>
      <c r="AZ310" s="791"/>
      <c r="BA310" s="791"/>
      <c r="BB310" s="791"/>
      <c r="BC310" s="791"/>
      <c r="BD310" s="791"/>
      <c r="BE310" s="791"/>
      <c r="BF310" s="791"/>
      <c r="BG310" s="791"/>
      <c r="BH310" s="791"/>
    </row>
    <row r="311" spans="1:60" outlineLevel="1" x14ac:dyDescent="0.2">
      <c r="A311" s="792"/>
      <c r="B311" s="793"/>
      <c r="C311" s="794" t="s">
        <v>356</v>
      </c>
      <c r="D311" s="795"/>
      <c r="E311" s="796">
        <v>10</v>
      </c>
      <c r="F311" s="825"/>
      <c r="G311" s="789"/>
      <c r="H311" s="789"/>
      <c r="I311" s="789"/>
      <c r="J311" s="789"/>
      <c r="K311" s="789"/>
      <c r="L311" s="789"/>
      <c r="M311" s="789"/>
      <c r="N311" s="790"/>
      <c r="O311" s="790"/>
      <c r="P311" s="790"/>
      <c r="Q311" s="790"/>
      <c r="R311" s="789"/>
      <c r="S311" s="789"/>
      <c r="T311" s="789"/>
      <c r="U311" s="789"/>
      <c r="V311" s="789"/>
      <c r="W311" s="789"/>
      <c r="X311" s="789"/>
      <c r="Y311" s="791"/>
      <c r="Z311" s="791"/>
      <c r="AA311" s="791"/>
      <c r="AB311" s="791"/>
      <c r="AC311" s="791"/>
      <c r="AD311" s="791"/>
      <c r="AE311" s="791"/>
      <c r="AF311" s="791"/>
      <c r="AG311" s="791" t="s">
        <v>157</v>
      </c>
      <c r="AH311" s="791">
        <v>0</v>
      </c>
      <c r="AI311" s="791"/>
      <c r="AJ311" s="791"/>
      <c r="AK311" s="791"/>
      <c r="AL311" s="791"/>
      <c r="AM311" s="791"/>
      <c r="AN311" s="791"/>
      <c r="AO311" s="791"/>
      <c r="AP311" s="791"/>
      <c r="AQ311" s="791"/>
      <c r="AR311" s="791"/>
      <c r="AS311" s="791"/>
      <c r="AT311" s="791"/>
      <c r="AU311" s="791"/>
      <c r="AV311" s="791"/>
      <c r="AW311" s="791"/>
      <c r="AX311" s="791"/>
      <c r="AY311" s="791"/>
      <c r="AZ311" s="791"/>
      <c r="BA311" s="791"/>
      <c r="BB311" s="791"/>
      <c r="BC311" s="791"/>
      <c r="BD311" s="791"/>
      <c r="BE311" s="791"/>
      <c r="BF311" s="791"/>
      <c r="BG311" s="791"/>
      <c r="BH311" s="791"/>
    </row>
    <row r="312" spans="1:60" outlineLevel="1" x14ac:dyDescent="0.2">
      <c r="A312" s="782">
        <v>90</v>
      </c>
      <c r="B312" s="783" t="s">
        <v>426</v>
      </c>
      <c r="C312" s="784" t="s">
        <v>427</v>
      </c>
      <c r="D312" s="785" t="s">
        <v>161</v>
      </c>
      <c r="E312" s="786">
        <v>0.22717000000000001</v>
      </c>
      <c r="F312" s="11"/>
      <c r="G312" s="787">
        <f>ROUND(E312*F312,2)</f>
        <v>0</v>
      </c>
      <c r="H312" s="788">
        <v>2170</v>
      </c>
      <c r="I312" s="789">
        <f>ROUND(E312*H312,2)</f>
        <v>492.96</v>
      </c>
      <c r="J312" s="788">
        <v>0</v>
      </c>
      <c r="K312" s="789">
        <f>ROUND(E312*J312,2)</f>
        <v>0</v>
      </c>
      <c r="L312" s="789">
        <v>21</v>
      </c>
      <c r="M312" s="789">
        <f>G312*(1+L312/100)</f>
        <v>0</v>
      </c>
      <c r="N312" s="790">
        <v>2.3570000000000001E-2</v>
      </c>
      <c r="O312" s="790">
        <f>ROUND(E312*N312,2)</f>
        <v>0.01</v>
      </c>
      <c r="P312" s="790">
        <v>0</v>
      </c>
      <c r="Q312" s="790">
        <f>ROUND(E312*P312,2)</f>
        <v>0</v>
      </c>
      <c r="R312" s="789"/>
      <c r="S312" s="789" t="s">
        <v>153</v>
      </c>
      <c r="T312" s="789" t="s">
        <v>153</v>
      </c>
      <c r="U312" s="789">
        <v>0</v>
      </c>
      <c r="V312" s="789">
        <f>ROUND(E312*U312,2)</f>
        <v>0</v>
      </c>
      <c r="W312" s="789"/>
      <c r="X312" s="789" t="s">
        <v>154</v>
      </c>
      <c r="Y312" s="791"/>
      <c r="Z312" s="791"/>
      <c r="AA312" s="791"/>
      <c r="AB312" s="791"/>
      <c r="AC312" s="791"/>
      <c r="AD312" s="791"/>
      <c r="AE312" s="791"/>
      <c r="AF312" s="791"/>
      <c r="AG312" s="791" t="s">
        <v>155</v>
      </c>
      <c r="AH312" s="791"/>
      <c r="AI312" s="791"/>
      <c r="AJ312" s="791"/>
      <c r="AK312" s="791"/>
      <c r="AL312" s="791"/>
      <c r="AM312" s="791"/>
      <c r="AN312" s="791"/>
      <c r="AO312" s="791"/>
      <c r="AP312" s="791"/>
      <c r="AQ312" s="791"/>
      <c r="AR312" s="791"/>
      <c r="AS312" s="791"/>
      <c r="AT312" s="791"/>
      <c r="AU312" s="791"/>
      <c r="AV312" s="791"/>
      <c r="AW312" s="791"/>
      <c r="AX312" s="791"/>
      <c r="AY312" s="791"/>
      <c r="AZ312" s="791"/>
      <c r="BA312" s="791"/>
      <c r="BB312" s="791"/>
      <c r="BC312" s="791"/>
      <c r="BD312" s="791"/>
      <c r="BE312" s="791"/>
      <c r="BF312" s="791"/>
      <c r="BG312" s="791"/>
      <c r="BH312" s="791"/>
    </row>
    <row r="313" spans="1:60" outlineLevel="1" x14ac:dyDescent="0.2">
      <c r="A313" s="792"/>
      <c r="B313" s="793"/>
      <c r="C313" s="794" t="s">
        <v>428</v>
      </c>
      <c r="D313" s="795"/>
      <c r="E313" s="796">
        <v>0.22717000000000001</v>
      </c>
      <c r="F313" s="825"/>
      <c r="G313" s="789"/>
      <c r="H313" s="789"/>
      <c r="I313" s="789"/>
      <c r="J313" s="789"/>
      <c r="K313" s="789"/>
      <c r="L313" s="789"/>
      <c r="M313" s="789"/>
      <c r="N313" s="790"/>
      <c r="O313" s="790"/>
      <c r="P313" s="790"/>
      <c r="Q313" s="790"/>
      <c r="R313" s="789"/>
      <c r="S313" s="789"/>
      <c r="T313" s="789"/>
      <c r="U313" s="789"/>
      <c r="V313" s="789"/>
      <c r="W313" s="789"/>
      <c r="X313" s="789"/>
      <c r="Y313" s="791"/>
      <c r="Z313" s="791"/>
      <c r="AA313" s="791"/>
      <c r="AB313" s="791"/>
      <c r="AC313" s="791"/>
      <c r="AD313" s="791"/>
      <c r="AE313" s="791"/>
      <c r="AF313" s="791"/>
      <c r="AG313" s="791" t="s">
        <v>157</v>
      </c>
      <c r="AH313" s="791">
        <v>0</v>
      </c>
      <c r="AI313" s="791"/>
      <c r="AJ313" s="791"/>
      <c r="AK313" s="791"/>
      <c r="AL313" s="791"/>
      <c r="AM313" s="791"/>
      <c r="AN313" s="791"/>
      <c r="AO313" s="791"/>
      <c r="AP313" s="791"/>
      <c r="AQ313" s="791"/>
      <c r="AR313" s="791"/>
      <c r="AS313" s="791"/>
      <c r="AT313" s="791"/>
      <c r="AU313" s="791"/>
      <c r="AV313" s="791"/>
      <c r="AW313" s="791"/>
      <c r="AX313" s="791"/>
      <c r="AY313" s="791"/>
      <c r="AZ313" s="791"/>
      <c r="BA313" s="791"/>
      <c r="BB313" s="791"/>
      <c r="BC313" s="791"/>
      <c r="BD313" s="791"/>
      <c r="BE313" s="791"/>
      <c r="BF313" s="791"/>
      <c r="BG313" s="791"/>
      <c r="BH313" s="791"/>
    </row>
    <row r="314" spans="1:60" outlineLevel="1" x14ac:dyDescent="0.2">
      <c r="A314" s="782">
        <v>91</v>
      </c>
      <c r="B314" s="783" t="s">
        <v>429</v>
      </c>
      <c r="C314" s="784" t="s">
        <v>430</v>
      </c>
      <c r="D314" s="785" t="s">
        <v>315</v>
      </c>
      <c r="E314" s="786">
        <v>15.311999999999999</v>
      </c>
      <c r="F314" s="11"/>
      <c r="G314" s="787">
        <f>ROUND(E314*F314,2)</f>
        <v>0</v>
      </c>
      <c r="H314" s="788">
        <v>21</v>
      </c>
      <c r="I314" s="789">
        <f>ROUND(E314*H314,2)</f>
        <v>321.55</v>
      </c>
      <c r="J314" s="788">
        <v>0</v>
      </c>
      <c r="K314" s="789">
        <f>ROUND(E314*J314,2)</f>
        <v>0</v>
      </c>
      <c r="L314" s="789">
        <v>21</v>
      </c>
      <c r="M314" s="789">
        <f>G314*(1+L314/100)</f>
        <v>0</v>
      </c>
      <c r="N314" s="790">
        <v>1E-3</v>
      </c>
      <c r="O314" s="790">
        <f>ROUND(E314*N314,2)</f>
        <v>0.02</v>
      </c>
      <c r="P314" s="790">
        <v>0</v>
      </c>
      <c r="Q314" s="790">
        <f>ROUND(E314*P314,2)</f>
        <v>0</v>
      </c>
      <c r="R314" s="789" t="s">
        <v>264</v>
      </c>
      <c r="S314" s="789" t="s">
        <v>153</v>
      </c>
      <c r="T314" s="789" t="s">
        <v>153</v>
      </c>
      <c r="U314" s="789">
        <v>0</v>
      </c>
      <c r="V314" s="789">
        <f>ROUND(E314*U314,2)</f>
        <v>0</v>
      </c>
      <c r="W314" s="789"/>
      <c r="X314" s="789" t="s">
        <v>265</v>
      </c>
      <c r="Y314" s="791"/>
      <c r="Z314" s="791"/>
      <c r="AA314" s="791"/>
      <c r="AB314" s="791"/>
      <c r="AC314" s="791"/>
      <c r="AD314" s="791"/>
      <c r="AE314" s="791"/>
      <c r="AF314" s="791"/>
      <c r="AG314" s="791" t="s">
        <v>266</v>
      </c>
      <c r="AH314" s="791"/>
      <c r="AI314" s="791"/>
      <c r="AJ314" s="791"/>
      <c r="AK314" s="791"/>
      <c r="AL314" s="791"/>
      <c r="AM314" s="791"/>
      <c r="AN314" s="791"/>
      <c r="AO314" s="791"/>
      <c r="AP314" s="791"/>
      <c r="AQ314" s="791"/>
      <c r="AR314" s="791"/>
      <c r="AS314" s="791"/>
      <c r="AT314" s="791"/>
      <c r="AU314" s="791"/>
      <c r="AV314" s="791"/>
      <c r="AW314" s="791"/>
      <c r="AX314" s="791"/>
      <c r="AY314" s="791"/>
      <c r="AZ314" s="791"/>
      <c r="BA314" s="791"/>
      <c r="BB314" s="791"/>
      <c r="BC314" s="791"/>
      <c r="BD314" s="791"/>
      <c r="BE314" s="791"/>
      <c r="BF314" s="791"/>
      <c r="BG314" s="791"/>
      <c r="BH314" s="791"/>
    </row>
    <row r="315" spans="1:60" outlineLevel="1" x14ac:dyDescent="0.2">
      <c r="A315" s="792"/>
      <c r="B315" s="793"/>
      <c r="C315" s="794" t="s">
        <v>217</v>
      </c>
      <c r="D315" s="795"/>
      <c r="E315" s="796"/>
      <c r="F315" s="825"/>
      <c r="G315" s="789"/>
      <c r="H315" s="789"/>
      <c r="I315" s="789"/>
      <c r="J315" s="789"/>
      <c r="K315" s="789"/>
      <c r="L315" s="789"/>
      <c r="M315" s="789"/>
      <c r="N315" s="790"/>
      <c r="O315" s="790"/>
      <c r="P315" s="790"/>
      <c r="Q315" s="790"/>
      <c r="R315" s="789"/>
      <c r="S315" s="789"/>
      <c r="T315" s="789"/>
      <c r="U315" s="789"/>
      <c r="V315" s="789"/>
      <c r="W315" s="789"/>
      <c r="X315" s="789"/>
      <c r="Y315" s="791"/>
      <c r="Z315" s="791"/>
      <c r="AA315" s="791"/>
      <c r="AB315" s="791"/>
      <c r="AC315" s="791"/>
      <c r="AD315" s="791"/>
      <c r="AE315" s="791"/>
      <c r="AF315" s="791"/>
      <c r="AG315" s="791" t="s">
        <v>157</v>
      </c>
      <c r="AH315" s="791">
        <v>0</v>
      </c>
      <c r="AI315" s="791"/>
      <c r="AJ315" s="791"/>
      <c r="AK315" s="791"/>
      <c r="AL315" s="791"/>
      <c r="AM315" s="791"/>
      <c r="AN315" s="791"/>
      <c r="AO315" s="791"/>
      <c r="AP315" s="791"/>
      <c r="AQ315" s="791"/>
      <c r="AR315" s="791"/>
      <c r="AS315" s="791"/>
      <c r="AT315" s="791"/>
      <c r="AU315" s="791"/>
      <c r="AV315" s="791"/>
      <c r="AW315" s="791"/>
      <c r="AX315" s="791"/>
      <c r="AY315" s="791"/>
      <c r="AZ315" s="791"/>
      <c r="BA315" s="791"/>
      <c r="BB315" s="791"/>
      <c r="BC315" s="791"/>
      <c r="BD315" s="791"/>
      <c r="BE315" s="791"/>
      <c r="BF315" s="791"/>
      <c r="BG315" s="791"/>
      <c r="BH315" s="791"/>
    </row>
    <row r="316" spans="1:60" outlineLevel="1" x14ac:dyDescent="0.2">
      <c r="A316" s="792"/>
      <c r="B316" s="793"/>
      <c r="C316" s="794" t="s">
        <v>431</v>
      </c>
      <c r="D316" s="795"/>
      <c r="E316" s="796">
        <v>15.311999999999999</v>
      </c>
      <c r="F316" s="825"/>
      <c r="G316" s="789"/>
      <c r="H316" s="789"/>
      <c r="I316" s="789"/>
      <c r="J316" s="789"/>
      <c r="K316" s="789"/>
      <c r="L316" s="789"/>
      <c r="M316" s="789"/>
      <c r="N316" s="790"/>
      <c r="O316" s="790"/>
      <c r="P316" s="790"/>
      <c r="Q316" s="790"/>
      <c r="R316" s="789"/>
      <c r="S316" s="789"/>
      <c r="T316" s="789"/>
      <c r="U316" s="789"/>
      <c r="V316" s="789"/>
      <c r="W316" s="789"/>
      <c r="X316" s="789"/>
      <c r="Y316" s="791"/>
      <c r="Z316" s="791"/>
      <c r="AA316" s="791"/>
      <c r="AB316" s="791"/>
      <c r="AC316" s="791"/>
      <c r="AD316" s="791"/>
      <c r="AE316" s="791"/>
      <c r="AF316" s="791"/>
      <c r="AG316" s="791" t="s">
        <v>157</v>
      </c>
      <c r="AH316" s="791">
        <v>0</v>
      </c>
      <c r="AI316" s="791"/>
      <c r="AJ316" s="791"/>
      <c r="AK316" s="791"/>
      <c r="AL316" s="791"/>
      <c r="AM316" s="791"/>
      <c r="AN316" s="791"/>
      <c r="AO316" s="791"/>
      <c r="AP316" s="791"/>
      <c r="AQ316" s="791"/>
      <c r="AR316" s="791"/>
      <c r="AS316" s="791"/>
      <c r="AT316" s="791"/>
      <c r="AU316" s="791"/>
      <c r="AV316" s="791"/>
      <c r="AW316" s="791"/>
      <c r="AX316" s="791"/>
      <c r="AY316" s="791"/>
      <c r="AZ316" s="791"/>
      <c r="BA316" s="791"/>
      <c r="BB316" s="791"/>
      <c r="BC316" s="791"/>
      <c r="BD316" s="791"/>
      <c r="BE316" s="791"/>
      <c r="BF316" s="791"/>
      <c r="BG316" s="791"/>
      <c r="BH316" s="791"/>
    </row>
    <row r="317" spans="1:60" ht="22.5" outlineLevel="1" x14ac:dyDescent="0.2">
      <c r="A317" s="782">
        <v>92</v>
      </c>
      <c r="B317" s="783" t="s">
        <v>432</v>
      </c>
      <c r="C317" s="784" t="s">
        <v>433</v>
      </c>
      <c r="D317" s="785" t="s">
        <v>169</v>
      </c>
      <c r="E317" s="786">
        <v>7.6559999999999997</v>
      </c>
      <c r="F317" s="11"/>
      <c r="G317" s="787">
        <f>ROUND(E317*F317,2)</f>
        <v>0</v>
      </c>
      <c r="H317" s="788">
        <v>583</v>
      </c>
      <c r="I317" s="789">
        <f>ROUND(E317*H317,2)</f>
        <v>4463.45</v>
      </c>
      <c r="J317" s="788">
        <v>0</v>
      </c>
      <c r="K317" s="789">
        <f>ROUND(E317*J317,2)</f>
        <v>0</v>
      </c>
      <c r="L317" s="789">
        <v>21</v>
      </c>
      <c r="M317" s="789">
        <f>G317*(1+L317/100)</f>
        <v>0</v>
      </c>
      <c r="N317" s="790">
        <v>1.1299999999999999E-2</v>
      </c>
      <c r="O317" s="790">
        <f>ROUND(E317*N317,2)</f>
        <v>0.09</v>
      </c>
      <c r="P317" s="790">
        <v>0</v>
      </c>
      <c r="Q317" s="790">
        <f>ROUND(E317*P317,2)</f>
        <v>0</v>
      </c>
      <c r="R317" s="789" t="s">
        <v>264</v>
      </c>
      <c r="S317" s="789" t="s">
        <v>153</v>
      </c>
      <c r="T317" s="789" t="s">
        <v>153</v>
      </c>
      <c r="U317" s="789">
        <v>0</v>
      </c>
      <c r="V317" s="789">
        <f>ROUND(E317*U317,2)</f>
        <v>0</v>
      </c>
      <c r="W317" s="789"/>
      <c r="X317" s="789" t="s">
        <v>265</v>
      </c>
      <c r="Y317" s="791"/>
      <c r="Z317" s="791"/>
      <c r="AA317" s="791"/>
      <c r="AB317" s="791"/>
      <c r="AC317" s="791"/>
      <c r="AD317" s="791"/>
      <c r="AE317" s="791"/>
      <c r="AF317" s="791"/>
      <c r="AG317" s="791" t="s">
        <v>266</v>
      </c>
      <c r="AH317" s="791"/>
      <c r="AI317" s="791"/>
      <c r="AJ317" s="791"/>
      <c r="AK317" s="791"/>
      <c r="AL317" s="791"/>
      <c r="AM317" s="791"/>
      <c r="AN317" s="791"/>
      <c r="AO317" s="791"/>
      <c r="AP317" s="791"/>
      <c r="AQ317" s="791"/>
      <c r="AR317" s="791"/>
      <c r="AS317" s="791"/>
      <c r="AT317" s="791"/>
      <c r="AU317" s="791"/>
      <c r="AV317" s="791"/>
      <c r="AW317" s="791"/>
      <c r="AX317" s="791"/>
      <c r="AY317" s="791"/>
      <c r="AZ317" s="791"/>
      <c r="BA317" s="791"/>
      <c r="BB317" s="791"/>
      <c r="BC317" s="791"/>
      <c r="BD317" s="791"/>
      <c r="BE317" s="791"/>
      <c r="BF317" s="791"/>
      <c r="BG317" s="791"/>
      <c r="BH317" s="791"/>
    </row>
    <row r="318" spans="1:60" outlineLevel="1" x14ac:dyDescent="0.2">
      <c r="A318" s="792"/>
      <c r="B318" s="793"/>
      <c r="C318" s="794" t="s">
        <v>217</v>
      </c>
      <c r="D318" s="795"/>
      <c r="E318" s="796"/>
      <c r="F318" s="825"/>
      <c r="G318" s="789"/>
      <c r="H318" s="789"/>
      <c r="I318" s="789"/>
      <c r="J318" s="789"/>
      <c r="K318" s="789"/>
      <c r="L318" s="789"/>
      <c r="M318" s="789"/>
      <c r="N318" s="790"/>
      <c r="O318" s="790"/>
      <c r="P318" s="790"/>
      <c r="Q318" s="790"/>
      <c r="R318" s="789"/>
      <c r="S318" s="789"/>
      <c r="T318" s="789"/>
      <c r="U318" s="789"/>
      <c r="V318" s="789"/>
      <c r="W318" s="789"/>
      <c r="X318" s="789"/>
      <c r="Y318" s="791"/>
      <c r="Z318" s="791"/>
      <c r="AA318" s="791"/>
      <c r="AB318" s="791"/>
      <c r="AC318" s="791"/>
      <c r="AD318" s="791"/>
      <c r="AE318" s="791"/>
      <c r="AF318" s="791"/>
      <c r="AG318" s="791" t="s">
        <v>157</v>
      </c>
      <c r="AH318" s="791">
        <v>0</v>
      </c>
      <c r="AI318" s="791"/>
      <c r="AJ318" s="791"/>
      <c r="AK318" s="791"/>
      <c r="AL318" s="791"/>
      <c r="AM318" s="791"/>
      <c r="AN318" s="791"/>
      <c r="AO318" s="791"/>
      <c r="AP318" s="791"/>
      <c r="AQ318" s="791"/>
      <c r="AR318" s="791"/>
      <c r="AS318" s="791"/>
      <c r="AT318" s="791"/>
      <c r="AU318" s="791"/>
      <c r="AV318" s="791"/>
      <c r="AW318" s="791"/>
      <c r="AX318" s="791"/>
      <c r="AY318" s="791"/>
      <c r="AZ318" s="791"/>
      <c r="BA318" s="791"/>
      <c r="BB318" s="791"/>
      <c r="BC318" s="791"/>
      <c r="BD318" s="791"/>
      <c r="BE318" s="791"/>
      <c r="BF318" s="791"/>
      <c r="BG318" s="791"/>
      <c r="BH318" s="791"/>
    </row>
    <row r="319" spans="1:60" outlineLevel="1" x14ac:dyDescent="0.2">
      <c r="A319" s="792"/>
      <c r="B319" s="793"/>
      <c r="C319" s="794" t="s">
        <v>371</v>
      </c>
      <c r="D319" s="795"/>
      <c r="E319" s="796">
        <v>7.6559999999999997</v>
      </c>
      <c r="F319" s="825"/>
      <c r="G319" s="789"/>
      <c r="H319" s="789"/>
      <c r="I319" s="789"/>
      <c r="J319" s="789"/>
      <c r="K319" s="789"/>
      <c r="L319" s="789"/>
      <c r="M319" s="789"/>
      <c r="N319" s="790"/>
      <c r="O319" s="790"/>
      <c r="P319" s="790"/>
      <c r="Q319" s="790"/>
      <c r="R319" s="789"/>
      <c r="S319" s="789"/>
      <c r="T319" s="789"/>
      <c r="U319" s="789"/>
      <c r="V319" s="789"/>
      <c r="W319" s="789"/>
      <c r="X319" s="789"/>
      <c r="Y319" s="791"/>
      <c r="Z319" s="791"/>
      <c r="AA319" s="791"/>
      <c r="AB319" s="791"/>
      <c r="AC319" s="791"/>
      <c r="AD319" s="791"/>
      <c r="AE319" s="791"/>
      <c r="AF319" s="791"/>
      <c r="AG319" s="791" t="s">
        <v>157</v>
      </c>
      <c r="AH319" s="791">
        <v>0</v>
      </c>
      <c r="AI319" s="791"/>
      <c r="AJ319" s="791"/>
      <c r="AK319" s="791"/>
      <c r="AL319" s="791"/>
      <c r="AM319" s="791"/>
      <c r="AN319" s="791"/>
      <c r="AO319" s="791"/>
      <c r="AP319" s="791"/>
      <c r="AQ319" s="791"/>
      <c r="AR319" s="791"/>
      <c r="AS319" s="791"/>
      <c r="AT319" s="791"/>
      <c r="AU319" s="791"/>
      <c r="AV319" s="791"/>
      <c r="AW319" s="791"/>
      <c r="AX319" s="791"/>
      <c r="AY319" s="791"/>
      <c r="AZ319" s="791"/>
      <c r="BA319" s="791"/>
      <c r="BB319" s="791"/>
      <c r="BC319" s="791"/>
      <c r="BD319" s="791"/>
      <c r="BE319" s="791"/>
      <c r="BF319" s="791"/>
      <c r="BG319" s="791"/>
      <c r="BH319" s="791"/>
    </row>
    <row r="320" spans="1:60" ht="22.5" outlineLevel="1" x14ac:dyDescent="0.2">
      <c r="A320" s="797">
        <v>93</v>
      </c>
      <c r="B320" s="798" t="s">
        <v>434</v>
      </c>
      <c r="C320" s="799" t="s">
        <v>435</v>
      </c>
      <c r="D320" s="800" t="s">
        <v>0</v>
      </c>
      <c r="E320" s="748"/>
      <c r="F320" s="12"/>
      <c r="G320" s="802">
        <f>ROUND(E320*F320,2)</f>
        <v>0</v>
      </c>
      <c r="H320" s="788">
        <v>0</v>
      </c>
      <c r="I320" s="789">
        <f>ROUND(E320*H320,2)</f>
        <v>0</v>
      </c>
      <c r="J320" s="788">
        <v>7.7</v>
      </c>
      <c r="K320" s="789">
        <f>ROUND(E320*J320,2)</f>
        <v>0</v>
      </c>
      <c r="L320" s="789">
        <v>21</v>
      </c>
      <c r="M320" s="789">
        <f>G320*(1+L320/100)</f>
        <v>0</v>
      </c>
      <c r="N320" s="790">
        <v>0</v>
      </c>
      <c r="O320" s="790">
        <f>ROUND(E320*N320,2)</f>
        <v>0</v>
      </c>
      <c r="P320" s="790">
        <v>0</v>
      </c>
      <c r="Q320" s="790">
        <f>ROUND(E320*P320,2)</f>
        <v>0</v>
      </c>
      <c r="R320" s="789"/>
      <c r="S320" s="789" t="s">
        <v>153</v>
      </c>
      <c r="T320" s="789" t="s">
        <v>153</v>
      </c>
      <c r="U320" s="789">
        <v>0</v>
      </c>
      <c r="V320" s="789">
        <f>ROUND(E320*U320,2)</f>
        <v>0</v>
      </c>
      <c r="W320" s="789"/>
      <c r="X320" s="789" t="s">
        <v>341</v>
      </c>
      <c r="Y320" s="791"/>
      <c r="Z320" s="791"/>
      <c r="AA320" s="791"/>
      <c r="AB320" s="791"/>
      <c r="AC320" s="791"/>
      <c r="AD320" s="791"/>
      <c r="AE320" s="791"/>
      <c r="AF320" s="791"/>
      <c r="AG320" s="791" t="s">
        <v>342</v>
      </c>
      <c r="AH320" s="791"/>
      <c r="AI320" s="791"/>
      <c r="AJ320" s="791"/>
      <c r="AK320" s="791"/>
      <c r="AL320" s="791"/>
      <c r="AM320" s="791"/>
      <c r="AN320" s="791"/>
      <c r="AO320" s="791"/>
      <c r="AP320" s="791"/>
      <c r="AQ320" s="791"/>
      <c r="AR320" s="791"/>
      <c r="AS320" s="791"/>
      <c r="AT320" s="791"/>
      <c r="AU320" s="791"/>
      <c r="AV320" s="791"/>
      <c r="AW320" s="791"/>
      <c r="AX320" s="791"/>
      <c r="AY320" s="791"/>
      <c r="AZ320" s="791"/>
      <c r="BA320" s="791"/>
      <c r="BB320" s="791"/>
      <c r="BC320" s="791"/>
      <c r="BD320" s="791"/>
      <c r="BE320" s="791"/>
      <c r="BF320" s="791"/>
      <c r="BG320" s="791"/>
      <c r="BH320" s="791"/>
    </row>
    <row r="321" spans="1:60" x14ac:dyDescent="0.2">
      <c r="A321" s="773" t="s">
        <v>148</v>
      </c>
      <c r="B321" s="774" t="s">
        <v>92</v>
      </c>
      <c r="C321" s="775" t="s">
        <v>93</v>
      </c>
      <c r="D321" s="776"/>
      <c r="E321" s="777"/>
      <c r="F321" s="826"/>
      <c r="G321" s="779">
        <f>SUMIF(AG322:AG328,"&lt;&gt;NOR",G322:G328)</f>
        <v>0</v>
      </c>
      <c r="H321" s="780"/>
      <c r="I321" s="780">
        <f>SUM(I322:I328)</f>
        <v>0</v>
      </c>
      <c r="J321" s="780"/>
      <c r="K321" s="780">
        <f>SUM(K322:K328)</f>
        <v>21300</v>
      </c>
      <c r="L321" s="780"/>
      <c r="M321" s="780">
        <f>SUM(M322:M328)</f>
        <v>0</v>
      </c>
      <c r="N321" s="781"/>
      <c r="O321" s="781">
        <f>SUM(O322:O328)</f>
        <v>0</v>
      </c>
      <c r="P321" s="781"/>
      <c r="Q321" s="781">
        <f>SUM(Q322:Q328)</f>
        <v>0</v>
      </c>
      <c r="R321" s="780"/>
      <c r="S321" s="780"/>
      <c r="T321" s="780"/>
      <c r="U321" s="780"/>
      <c r="V321" s="780">
        <f>SUM(V322:V328)</f>
        <v>0</v>
      </c>
      <c r="W321" s="780"/>
      <c r="X321" s="780"/>
      <c r="AG321" s="750" t="s">
        <v>149</v>
      </c>
    </row>
    <row r="322" spans="1:60" ht="22.5" outlineLevel="1" x14ac:dyDescent="0.2">
      <c r="A322" s="797">
        <v>94</v>
      </c>
      <c r="B322" s="798" t="s">
        <v>436</v>
      </c>
      <c r="C322" s="799" t="s">
        <v>437</v>
      </c>
      <c r="D322" s="800" t="s">
        <v>152</v>
      </c>
      <c r="E322" s="801">
        <v>2</v>
      </c>
      <c r="F322" s="12"/>
      <c r="G322" s="802">
        <f t="shared" ref="G322:G328" si="7">ROUND(E322*F322,2)</f>
        <v>0</v>
      </c>
      <c r="H322" s="788">
        <v>0</v>
      </c>
      <c r="I322" s="789">
        <f t="shared" ref="I322:I328" si="8">ROUND(E322*H322,2)</f>
        <v>0</v>
      </c>
      <c r="J322" s="788">
        <v>3450</v>
      </c>
      <c r="K322" s="789">
        <f t="shared" ref="K322:K328" si="9">ROUND(E322*J322,2)</f>
        <v>6900</v>
      </c>
      <c r="L322" s="789">
        <v>21</v>
      </c>
      <c r="M322" s="789">
        <f t="shared" ref="M322:M328" si="10">G322*(1+L322/100)</f>
        <v>0</v>
      </c>
      <c r="N322" s="790">
        <v>0</v>
      </c>
      <c r="O322" s="790">
        <f t="shared" ref="O322:O328" si="11">ROUND(E322*N322,2)</f>
        <v>0</v>
      </c>
      <c r="P322" s="790">
        <v>0</v>
      </c>
      <c r="Q322" s="790">
        <f t="shared" ref="Q322:Q328" si="12">ROUND(E322*P322,2)</f>
        <v>0</v>
      </c>
      <c r="R322" s="789"/>
      <c r="S322" s="789" t="s">
        <v>225</v>
      </c>
      <c r="T322" s="789" t="s">
        <v>226</v>
      </c>
      <c r="U322" s="789">
        <v>0</v>
      </c>
      <c r="V322" s="789">
        <f t="shared" ref="V322:V328" si="13">ROUND(E322*U322,2)</f>
        <v>0</v>
      </c>
      <c r="W322" s="789"/>
      <c r="X322" s="789" t="s">
        <v>154</v>
      </c>
      <c r="Y322" s="791"/>
      <c r="Z322" s="791"/>
      <c r="AA322" s="791"/>
      <c r="AB322" s="791"/>
      <c r="AC322" s="791"/>
      <c r="AD322" s="791"/>
      <c r="AE322" s="791"/>
      <c r="AF322" s="791"/>
      <c r="AG322" s="791" t="s">
        <v>155</v>
      </c>
      <c r="AH322" s="791"/>
      <c r="AI322" s="791"/>
      <c r="AJ322" s="791"/>
      <c r="AK322" s="791"/>
      <c r="AL322" s="791"/>
      <c r="AM322" s="791"/>
      <c r="AN322" s="791"/>
      <c r="AO322" s="791"/>
      <c r="AP322" s="791"/>
      <c r="AQ322" s="791"/>
      <c r="AR322" s="791"/>
      <c r="AS322" s="791"/>
      <c r="AT322" s="791"/>
      <c r="AU322" s="791"/>
      <c r="AV322" s="791"/>
      <c r="AW322" s="791"/>
      <c r="AX322" s="791"/>
      <c r="AY322" s="791"/>
      <c r="AZ322" s="791"/>
      <c r="BA322" s="791"/>
      <c r="BB322" s="791"/>
      <c r="BC322" s="791"/>
      <c r="BD322" s="791"/>
      <c r="BE322" s="791"/>
      <c r="BF322" s="791"/>
      <c r="BG322" s="791"/>
      <c r="BH322" s="791"/>
    </row>
    <row r="323" spans="1:60" ht="22.5" outlineLevel="1" x14ac:dyDescent="0.2">
      <c r="A323" s="797">
        <v>95</v>
      </c>
      <c r="B323" s="798" t="s">
        <v>438</v>
      </c>
      <c r="C323" s="799" t="s">
        <v>439</v>
      </c>
      <c r="D323" s="800" t="s">
        <v>152</v>
      </c>
      <c r="E323" s="801">
        <v>2</v>
      </c>
      <c r="F323" s="12"/>
      <c r="G323" s="802">
        <f t="shared" si="7"/>
        <v>0</v>
      </c>
      <c r="H323" s="788">
        <v>0</v>
      </c>
      <c r="I323" s="789">
        <f t="shared" si="8"/>
        <v>0</v>
      </c>
      <c r="J323" s="788">
        <v>1200</v>
      </c>
      <c r="K323" s="789">
        <f t="shared" si="9"/>
        <v>2400</v>
      </c>
      <c r="L323" s="789">
        <v>21</v>
      </c>
      <c r="M323" s="789">
        <f t="shared" si="10"/>
        <v>0</v>
      </c>
      <c r="N323" s="790">
        <v>0</v>
      </c>
      <c r="O323" s="790">
        <f t="shared" si="11"/>
        <v>0</v>
      </c>
      <c r="P323" s="790">
        <v>0</v>
      </c>
      <c r="Q323" s="790">
        <f t="shared" si="12"/>
        <v>0</v>
      </c>
      <c r="R323" s="789"/>
      <c r="S323" s="789" t="s">
        <v>225</v>
      </c>
      <c r="T323" s="789" t="s">
        <v>226</v>
      </c>
      <c r="U323" s="789">
        <v>0</v>
      </c>
      <c r="V323" s="789">
        <f t="shared" si="13"/>
        <v>0</v>
      </c>
      <c r="W323" s="789"/>
      <c r="X323" s="789" t="s">
        <v>154</v>
      </c>
      <c r="Y323" s="791"/>
      <c r="Z323" s="791"/>
      <c r="AA323" s="791"/>
      <c r="AB323" s="791"/>
      <c r="AC323" s="791"/>
      <c r="AD323" s="791"/>
      <c r="AE323" s="791"/>
      <c r="AF323" s="791"/>
      <c r="AG323" s="791" t="s">
        <v>155</v>
      </c>
      <c r="AH323" s="791"/>
      <c r="AI323" s="791"/>
      <c r="AJ323" s="791"/>
      <c r="AK323" s="791"/>
      <c r="AL323" s="791"/>
      <c r="AM323" s="791"/>
      <c r="AN323" s="791"/>
      <c r="AO323" s="791"/>
      <c r="AP323" s="791"/>
      <c r="AQ323" s="791"/>
      <c r="AR323" s="791"/>
      <c r="AS323" s="791"/>
      <c r="AT323" s="791"/>
      <c r="AU323" s="791"/>
      <c r="AV323" s="791"/>
      <c r="AW323" s="791"/>
      <c r="AX323" s="791"/>
      <c r="AY323" s="791"/>
      <c r="AZ323" s="791"/>
      <c r="BA323" s="791"/>
      <c r="BB323" s="791"/>
      <c r="BC323" s="791"/>
      <c r="BD323" s="791"/>
      <c r="BE323" s="791"/>
      <c r="BF323" s="791"/>
      <c r="BG323" s="791"/>
      <c r="BH323" s="791"/>
    </row>
    <row r="324" spans="1:60" ht="22.5" outlineLevel="1" x14ac:dyDescent="0.2">
      <c r="A324" s="797">
        <v>96</v>
      </c>
      <c r="B324" s="798" t="s">
        <v>440</v>
      </c>
      <c r="C324" s="799" t="s">
        <v>441</v>
      </c>
      <c r="D324" s="800" t="s">
        <v>152</v>
      </c>
      <c r="E324" s="801">
        <v>1</v>
      </c>
      <c r="F324" s="12"/>
      <c r="G324" s="802">
        <f t="shared" si="7"/>
        <v>0</v>
      </c>
      <c r="H324" s="788">
        <v>0</v>
      </c>
      <c r="I324" s="789">
        <f t="shared" si="8"/>
        <v>0</v>
      </c>
      <c r="J324" s="788">
        <v>1500</v>
      </c>
      <c r="K324" s="789">
        <f t="shared" si="9"/>
        <v>1500</v>
      </c>
      <c r="L324" s="789">
        <v>21</v>
      </c>
      <c r="M324" s="789">
        <f t="shared" si="10"/>
        <v>0</v>
      </c>
      <c r="N324" s="790">
        <v>0</v>
      </c>
      <c r="O324" s="790">
        <f t="shared" si="11"/>
        <v>0</v>
      </c>
      <c r="P324" s="790">
        <v>0</v>
      </c>
      <c r="Q324" s="790">
        <f t="shared" si="12"/>
        <v>0</v>
      </c>
      <c r="R324" s="789"/>
      <c r="S324" s="789" t="s">
        <v>225</v>
      </c>
      <c r="T324" s="789" t="s">
        <v>226</v>
      </c>
      <c r="U324" s="789">
        <v>0</v>
      </c>
      <c r="V324" s="789">
        <f t="shared" si="13"/>
        <v>0</v>
      </c>
      <c r="W324" s="789"/>
      <c r="X324" s="789" t="s">
        <v>154</v>
      </c>
      <c r="Y324" s="791"/>
      <c r="Z324" s="791"/>
      <c r="AA324" s="791"/>
      <c r="AB324" s="791"/>
      <c r="AC324" s="791"/>
      <c r="AD324" s="791"/>
      <c r="AE324" s="791"/>
      <c r="AF324" s="791"/>
      <c r="AG324" s="791" t="s">
        <v>155</v>
      </c>
      <c r="AH324" s="791"/>
      <c r="AI324" s="791"/>
      <c r="AJ324" s="791"/>
      <c r="AK324" s="791"/>
      <c r="AL324" s="791"/>
      <c r="AM324" s="791"/>
      <c r="AN324" s="791"/>
      <c r="AO324" s="791"/>
      <c r="AP324" s="791"/>
      <c r="AQ324" s="791"/>
      <c r="AR324" s="791"/>
      <c r="AS324" s="791"/>
      <c r="AT324" s="791"/>
      <c r="AU324" s="791"/>
      <c r="AV324" s="791"/>
      <c r="AW324" s="791"/>
      <c r="AX324" s="791"/>
      <c r="AY324" s="791"/>
      <c r="AZ324" s="791"/>
      <c r="BA324" s="791"/>
      <c r="BB324" s="791"/>
      <c r="BC324" s="791"/>
      <c r="BD324" s="791"/>
      <c r="BE324" s="791"/>
      <c r="BF324" s="791"/>
      <c r="BG324" s="791"/>
      <c r="BH324" s="791"/>
    </row>
    <row r="325" spans="1:60" ht="22.5" outlineLevel="1" x14ac:dyDescent="0.2">
      <c r="A325" s="797">
        <v>97</v>
      </c>
      <c r="B325" s="798" t="s">
        <v>442</v>
      </c>
      <c r="C325" s="799" t="s">
        <v>443</v>
      </c>
      <c r="D325" s="800" t="s">
        <v>152</v>
      </c>
      <c r="E325" s="801">
        <v>1</v>
      </c>
      <c r="F325" s="12"/>
      <c r="G325" s="802">
        <f t="shared" si="7"/>
        <v>0</v>
      </c>
      <c r="H325" s="788">
        <v>0</v>
      </c>
      <c r="I325" s="789">
        <f t="shared" si="8"/>
        <v>0</v>
      </c>
      <c r="J325" s="788">
        <v>1500</v>
      </c>
      <c r="K325" s="789">
        <f t="shared" si="9"/>
        <v>1500</v>
      </c>
      <c r="L325" s="789">
        <v>21</v>
      </c>
      <c r="M325" s="789">
        <f t="shared" si="10"/>
        <v>0</v>
      </c>
      <c r="N325" s="790">
        <v>0</v>
      </c>
      <c r="O325" s="790">
        <f t="shared" si="11"/>
        <v>0</v>
      </c>
      <c r="P325" s="790">
        <v>0</v>
      </c>
      <c r="Q325" s="790">
        <f t="shared" si="12"/>
        <v>0</v>
      </c>
      <c r="R325" s="789"/>
      <c r="S325" s="789" t="s">
        <v>225</v>
      </c>
      <c r="T325" s="789" t="s">
        <v>226</v>
      </c>
      <c r="U325" s="789">
        <v>0</v>
      </c>
      <c r="V325" s="789">
        <f t="shared" si="13"/>
        <v>0</v>
      </c>
      <c r="W325" s="789"/>
      <c r="X325" s="789" t="s">
        <v>154</v>
      </c>
      <c r="Y325" s="791"/>
      <c r="Z325" s="791"/>
      <c r="AA325" s="791"/>
      <c r="AB325" s="791"/>
      <c r="AC325" s="791"/>
      <c r="AD325" s="791"/>
      <c r="AE325" s="791"/>
      <c r="AF325" s="791"/>
      <c r="AG325" s="791" t="s">
        <v>155</v>
      </c>
      <c r="AH325" s="791"/>
      <c r="AI325" s="791"/>
      <c r="AJ325" s="791"/>
      <c r="AK325" s="791"/>
      <c r="AL325" s="791"/>
      <c r="AM325" s="791"/>
      <c r="AN325" s="791"/>
      <c r="AO325" s="791"/>
      <c r="AP325" s="791"/>
      <c r="AQ325" s="791"/>
      <c r="AR325" s="791"/>
      <c r="AS325" s="791"/>
      <c r="AT325" s="791"/>
      <c r="AU325" s="791"/>
      <c r="AV325" s="791"/>
      <c r="AW325" s="791"/>
      <c r="AX325" s="791"/>
      <c r="AY325" s="791"/>
      <c r="AZ325" s="791"/>
      <c r="BA325" s="791"/>
      <c r="BB325" s="791"/>
      <c r="BC325" s="791"/>
      <c r="BD325" s="791"/>
      <c r="BE325" s="791"/>
      <c r="BF325" s="791"/>
      <c r="BG325" s="791"/>
      <c r="BH325" s="791"/>
    </row>
    <row r="326" spans="1:60" ht="22.5" outlineLevel="1" x14ac:dyDescent="0.2">
      <c r="A326" s="797">
        <v>98</v>
      </c>
      <c r="B326" s="798" t="s">
        <v>444</v>
      </c>
      <c r="C326" s="799" t="s">
        <v>445</v>
      </c>
      <c r="D326" s="800" t="s">
        <v>152</v>
      </c>
      <c r="E326" s="801">
        <v>1</v>
      </c>
      <c r="F326" s="12"/>
      <c r="G326" s="802">
        <f t="shared" si="7"/>
        <v>0</v>
      </c>
      <c r="H326" s="788">
        <v>0</v>
      </c>
      <c r="I326" s="789">
        <f t="shared" si="8"/>
        <v>0</v>
      </c>
      <c r="J326" s="788">
        <v>4500</v>
      </c>
      <c r="K326" s="789">
        <f t="shared" si="9"/>
        <v>4500</v>
      </c>
      <c r="L326" s="789">
        <v>21</v>
      </c>
      <c r="M326" s="789">
        <f t="shared" si="10"/>
        <v>0</v>
      </c>
      <c r="N326" s="790">
        <v>0</v>
      </c>
      <c r="O326" s="790">
        <f t="shared" si="11"/>
        <v>0</v>
      </c>
      <c r="P326" s="790">
        <v>0</v>
      </c>
      <c r="Q326" s="790">
        <f t="shared" si="12"/>
        <v>0</v>
      </c>
      <c r="R326" s="789"/>
      <c r="S326" s="789" t="s">
        <v>225</v>
      </c>
      <c r="T326" s="789" t="s">
        <v>226</v>
      </c>
      <c r="U326" s="789">
        <v>0</v>
      </c>
      <c r="V326" s="789">
        <f t="shared" si="13"/>
        <v>0</v>
      </c>
      <c r="W326" s="789"/>
      <c r="X326" s="789" t="s">
        <v>154</v>
      </c>
      <c r="Y326" s="791"/>
      <c r="Z326" s="791"/>
      <c r="AA326" s="791"/>
      <c r="AB326" s="791"/>
      <c r="AC326" s="791"/>
      <c r="AD326" s="791"/>
      <c r="AE326" s="791"/>
      <c r="AF326" s="791"/>
      <c r="AG326" s="791" t="s">
        <v>155</v>
      </c>
      <c r="AH326" s="791"/>
      <c r="AI326" s="791"/>
      <c r="AJ326" s="791"/>
      <c r="AK326" s="791"/>
      <c r="AL326" s="791"/>
      <c r="AM326" s="791"/>
      <c r="AN326" s="791"/>
      <c r="AO326" s="791"/>
      <c r="AP326" s="791"/>
      <c r="AQ326" s="791"/>
      <c r="AR326" s="791"/>
      <c r="AS326" s="791"/>
      <c r="AT326" s="791"/>
      <c r="AU326" s="791"/>
      <c r="AV326" s="791"/>
      <c r="AW326" s="791"/>
      <c r="AX326" s="791"/>
      <c r="AY326" s="791"/>
      <c r="AZ326" s="791"/>
      <c r="BA326" s="791"/>
      <c r="BB326" s="791"/>
      <c r="BC326" s="791"/>
      <c r="BD326" s="791"/>
      <c r="BE326" s="791"/>
      <c r="BF326" s="791"/>
      <c r="BG326" s="791"/>
      <c r="BH326" s="791"/>
    </row>
    <row r="327" spans="1:60" ht="22.5" outlineLevel="1" x14ac:dyDescent="0.2">
      <c r="A327" s="797">
        <v>99</v>
      </c>
      <c r="B327" s="798" t="s">
        <v>446</v>
      </c>
      <c r="C327" s="799" t="s">
        <v>447</v>
      </c>
      <c r="D327" s="800" t="s">
        <v>152</v>
      </c>
      <c r="E327" s="801">
        <v>1</v>
      </c>
      <c r="F327" s="12"/>
      <c r="G327" s="802">
        <f t="shared" si="7"/>
        <v>0</v>
      </c>
      <c r="H327" s="788">
        <v>0</v>
      </c>
      <c r="I327" s="789">
        <f t="shared" si="8"/>
        <v>0</v>
      </c>
      <c r="J327" s="788">
        <v>4500</v>
      </c>
      <c r="K327" s="789">
        <f t="shared" si="9"/>
        <v>4500</v>
      </c>
      <c r="L327" s="789">
        <v>21</v>
      </c>
      <c r="M327" s="789">
        <f t="shared" si="10"/>
        <v>0</v>
      </c>
      <c r="N327" s="790">
        <v>0</v>
      </c>
      <c r="O327" s="790">
        <f t="shared" si="11"/>
        <v>0</v>
      </c>
      <c r="P327" s="790">
        <v>0</v>
      </c>
      <c r="Q327" s="790">
        <f t="shared" si="12"/>
        <v>0</v>
      </c>
      <c r="R327" s="789"/>
      <c r="S327" s="789" t="s">
        <v>225</v>
      </c>
      <c r="T327" s="789" t="s">
        <v>226</v>
      </c>
      <c r="U327" s="789">
        <v>0</v>
      </c>
      <c r="V327" s="789">
        <f t="shared" si="13"/>
        <v>0</v>
      </c>
      <c r="W327" s="789"/>
      <c r="X327" s="789" t="s">
        <v>154</v>
      </c>
      <c r="Y327" s="791"/>
      <c r="Z327" s="791"/>
      <c r="AA327" s="791"/>
      <c r="AB327" s="791"/>
      <c r="AC327" s="791"/>
      <c r="AD327" s="791"/>
      <c r="AE327" s="791"/>
      <c r="AF327" s="791"/>
      <c r="AG327" s="791" t="s">
        <v>155</v>
      </c>
      <c r="AH327" s="791"/>
      <c r="AI327" s="791"/>
      <c r="AJ327" s="791"/>
      <c r="AK327" s="791"/>
      <c r="AL327" s="791"/>
      <c r="AM327" s="791"/>
      <c r="AN327" s="791"/>
      <c r="AO327" s="791"/>
      <c r="AP327" s="791"/>
      <c r="AQ327" s="791"/>
      <c r="AR327" s="791"/>
      <c r="AS327" s="791"/>
      <c r="AT327" s="791"/>
      <c r="AU327" s="791"/>
      <c r="AV327" s="791"/>
      <c r="AW327" s="791"/>
      <c r="AX327" s="791"/>
      <c r="AY327" s="791"/>
      <c r="AZ327" s="791"/>
      <c r="BA327" s="791"/>
      <c r="BB327" s="791"/>
      <c r="BC327" s="791"/>
      <c r="BD327" s="791"/>
      <c r="BE327" s="791"/>
      <c r="BF327" s="791"/>
      <c r="BG327" s="791"/>
      <c r="BH327" s="791"/>
    </row>
    <row r="328" spans="1:60" outlineLevel="1" x14ac:dyDescent="0.2">
      <c r="A328" s="797">
        <v>100</v>
      </c>
      <c r="B328" s="798" t="s">
        <v>448</v>
      </c>
      <c r="C328" s="799" t="s">
        <v>449</v>
      </c>
      <c r="D328" s="800" t="s">
        <v>0</v>
      </c>
      <c r="E328" s="748"/>
      <c r="F328" s="12"/>
      <c r="G328" s="802">
        <f t="shared" si="7"/>
        <v>0</v>
      </c>
      <c r="H328" s="788">
        <v>0</v>
      </c>
      <c r="I328" s="789">
        <f t="shared" si="8"/>
        <v>0</v>
      </c>
      <c r="J328" s="788">
        <v>2.35</v>
      </c>
      <c r="K328" s="789">
        <f t="shared" si="9"/>
        <v>0</v>
      </c>
      <c r="L328" s="789">
        <v>21</v>
      </c>
      <c r="M328" s="789">
        <f t="shared" si="10"/>
        <v>0</v>
      </c>
      <c r="N328" s="790">
        <v>0</v>
      </c>
      <c r="O328" s="790">
        <f t="shared" si="11"/>
        <v>0</v>
      </c>
      <c r="P328" s="790">
        <v>0</v>
      </c>
      <c r="Q328" s="790">
        <f t="shared" si="12"/>
        <v>0</v>
      </c>
      <c r="R328" s="789"/>
      <c r="S328" s="789" t="s">
        <v>153</v>
      </c>
      <c r="T328" s="789" t="s">
        <v>153</v>
      </c>
      <c r="U328" s="789">
        <v>0</v>
      </c>
      <c r="V328" s="789">
        <f t="shared" si="13"/>
        <v>0</v>
      </c>
      <c r="W328" s="789"/>
      <c r="X328" s="789" t="s">
        <v>341</v>
      </c>
      <c r="Y328" s="791"/>
      <c r="Z328" s="791"/>
      <c r="AA328" s="791"/>
      <c r="AB328" s="791"/>
      <c r="AC328" s="791"/>
      <c r="AD328" s="791"/>
      <c r="AE328" s="791"/>
      <c r="AF328" s="791"/>
      <c r="AG328" s="791" t="s">
        <v>342</v>
      </c>
      <c r="AH328" s="791"/>
      <c r="AI328" s="791"/>
      <c r="AJ328" s="791"/>
      <c r="AK328" s="791"/>
      <c r="AL328" s="791"/>
      <c r="AM328" s="791"/>
      <c r="AN328" s="791"/>
      <c r="AO328" s="791"/>
      <c r="AP328" s="791"/>
      <c r="AQ328" s="791"/>
      <c r="AR328" s="791"/>
      <c r="AS328" s="791"/>
      <c r="AT328" s="791"/>
      <c r="AU328" s="791"/>
      <c r="AV328" s="791"/>
      <c r="AW328" s="791"/>
      <c r="AX328" s="791"/>
      <c r="AY328" s="791"/>
      <c r="AZ328" s="791"/>
      <c r="BA328" s="791"/>
      <c r="BB328" s="791"/>
      <c r="BC328" s="791"/>
      <c r="BD328" s="791"/>
      <c r="BE328" s="791"/>
      <c r="BF328" s="791"/>
      <c r="BG328" s="791"/>
      <c r="BH328" s="791"/>
    </row>
    <row r="329" spans="1:60" x14ac:dyDescent="0.2">
      <c r="A329" s="773" t="s">
        <v>148</v>
      </c>
      <c r="B329" s="774" t="s">
        <v>94</v>
      </c>
      <c r="C329" s="775" t="s">
        <v>95</v>
      </c>
      <c r="D329" s="776"/>
      <c r="E329" s="777"/>
      <c r="F329" s="826"/>
      <c r="G329" s="779">
        <f>SUMIF(AG330:AG347,"&lt;&gt;NOR",G330:G347)</f>
        <v>0</v>
      </c>
      <c r="H329" s="780"/>
      <c r="I329" s="780">
        <f>SUM(I330:I347)</f>
        <v>5321.4699999999993</v>
      </c>
      <c r="J329" s="780"/>
      <c r="K329" s="780">
        <f>SUM(K330:K347)</f>
        <v>8629.66</v>
      </c>
      <c r="L329" s="780"/>
      <c r="M329" s="780">
        <f>SUM(M330:M347)</f>
        <v>0</v>
      </c>
      <c r="N329" s="781"/>
      <c r="O329" s="781">
        <f>SUM(O330:O347)</f>
        <v>0.1</v>
      </c>
      <c r="P329" s="781"/>
      <c r="Q329" s="781">
        <f>SUM(Q330:Q347)</f>
        <v>0.14000000000000001</v>
      </c>
      <c r="R329" s="780"/>
      <c r="S329" s="780"/>
      <c r="T329" s="780"/>
      <c r="U329" s="780"/>
      <c r="V329" s="780">
        <f>SUM(V330:V347)</f>
        <v>5.8299999999999992</v>
      </c>
      <c r="W329" s="780"/>
      <c r="X329" s="780"/>
      <c r="AG329" s="750" t="s">
        <v>149</v>
      </c>
    </row>
    <row r="330" spans="1:60" outlineLevel="1" x14ac:dyDescent="0.2">
      <c r="A330" s="782">
        <v>101</v>
      </c>
      <c r="B330" s="783" t="s">
        <v>450</v>
      </c>
      <c r="C330" s="784" t="s">
        <v>451</v>
      </c>
      <c r="D330" s="785" t="s">
        <v>169</v>
      </c>
      <c r="E330" s="786">
        <v>10</v>
      </c>
      <c r="F330" s="11"/>
      <c r="G330" s="787">
        <f>ROUND(E330*F330,2)</f>
        <v>0</v>
      </c>
      <c r="H330" s="788">
        <v>0</v>
      </c>
      <c r="I330" s="789">
        <f>ROUND(E330*H330,2)</f>
        <v>0</v>
      </c>
      <c r="J330" s="788">
        <v>50.8</v>
      </c>
      <c r="K330" s="789">
        <f>ROUND(E330*J330,2)</f>
        <v>508</v>
      </c>
      <c r="L330" s="789">
        <v>21</v>
      </c>
      <c r="M330" s="789">
        <f>G330*(1+L330/100)</f>
        <v>0</v>
      </c>
      <c r="N330" s="790">
        <v>0</v>
      </c>
      <c r="O330" s="790">
        <f>ROUND(E330*N330,2)</f>
        <v>0</v>
      </c>
      <c r="P330" s="790">
        <v>1.4E-2</v>
      </c>
      <c r="Q330" s="790">
        <f>ROUND(E330*P330,2)</f>
        <v>0.14000000000000001</v>
      </c>
      <c r="R330" s="789"/>
      <c r="S330" s="789" t="s">
        <v>153</v>
      </c>
      <c r="T330" s="789" t="s">
        <v>153</v>
      </c>
      <c r="U330" s="789">
        <v>9.0999999999999998E-2</v>
      </c>
      <c r="V330" s="789">
        <f>ROUND(E330*U330,2)</f>
        <v>0.91</v>
      </c>
      <c r="W330" s="789"/>
      <c r="X330" s="789" t="s">
        <v>154</v>
      </c>
      <c r="Y330" s="791"/>
      <c r="Z330" s="791"/>
      <c r="AA330" s="791"/>
      <c r="AB330" s="791"/>
      <c r="AC330" s="791"/>
      <c r="AD330" s="791"/>
      <c r="AE330" s="791"/>
      <c r="AF330" s="791"/>
      <c r="AG330" s="791" t="s">
        <v>155</v>
      </c>
      <c r="AH330" s="791"/>
      <c r="AI330" s="791"/>
      <c r="AJ330" s="791"/>
      <c r="AK330" s="791"/>
      <c r="AL330" s="791"/>
      <c r="AM330" s="791"/>
      <c r="AN330" s="791"/>
      <c r="AO330" s="791"/>
      <c r="AP330" s="791"/>
      <c r="AQ330" s="791"/>
      <c r="AR330" s="791"/>
      <c r="AS330" s="791"/>
      <c r="AT330" s="791"/>
      <c r="AU330" s="791"/>
      <c r="AV330" s="791"/>
      <c r="AW330" s="791"/>
      <c r="AX330" s="791"/>
      <c r="AY330" s="791"/>
      <c r="AZ330" s="791"/>
      <c r="BA330" s="791"/>
      <c r="BB330" s="791"/>
      <c r="BC330" s="791"/>
      <c r="BD330" s="791"/>
      <c r="BE330" s="791"/>
      <c r="BF330" s="791"/>
      <c r="BG330" s="791"/>
      <c r="BH330" s="791"/>
    </row>
    <row r="331" spans="1:60" outlineLevel="1" x14ac:dyDescent="0.2">
      <c r="A331" s="792"/>
      <c r="B331" s="793"/>
      <c r="C331" s="794" t="s">
        <v>165</v>
      </c>
      <c r="D331" s="795"/>
      <c r="E331" s="796"/>
      <c r="F331" s="825"/>
      <c r="G331" s="789"/>
      <c r="H331" s="789"/>
      <c r="I331" s="789"/>
      <c r="J331" s="789"/>
      <c r="K331" s="789"/>
      <c r="L331" s="789"/>
      <c r="M331" s="789"/>
      <c r="N331" s="790"/>
      <c r="O331" s="790"/>
      <c r="P331" s="790"/>
      <c r="Q331" s="790"/>
      <c r="R331" s="789"/>
      <c r="S331" s="789"/>
      <c r="T331" s="789"/>
      <c r="U331" s="789"/>
      <c r="V331" s="789"/>
      <c r="W331" s="789"/>
      <c r="X331" s="789"/>
      <c r="Y331" s="791"/>
      <c r="Z331" s="791"/>
      <c r="AA331" s="791"/>
      <c r="AB331" s="791"/>
      <c r="AC331" s="791"/>
      <c r="AD331" s="791"/>
      <c r="AE331" s="791"/>
      <c r="AF331" s="791"/>
      <c r="AG331" s="791" t="s">
        <v>157</v>
      </c>
      <c r="AH331" s="791">
        <v>0</v>
      </c>
      <c r="AI331" s="791"/>
      <c r="AJ331" s="791"/>
      <c r="AK331" s="791"/>
      <c r="AL331" s="791"/>
      <c r="AM331" s="791"/>
      <c r="AN331" s="791"/>
      <c r="AO331" s="791"/>
      <c r="AP331" s="791"/>
      <c r="AQ331" s="791"/>
      <c r="AR331" s="791"/>
      <c r="AS331" s="791"/>
      <c r="AT331" s="791"/>
      <c r="AU331" s="791"/>
      <c r="AV331" s="791"/>
      <c r="AW331" s="791"/>
      <c r="AX331" s="791"/>
      <c r="AY331" s="791"/>
      <c r="AZ331" s="791"/>
      <c r="BA331" s="791"/>
      <c r="BB331" s="791"/>
      <c r="BC331" s="791"/>
      <c r="BD331" s="791"/>
      <c r="BE331" s="791"/>
      <c r="BF331" s="791"/>
      <c r="BG331" s="791"/>
      <c r="BH331" s="791"/>
    </row>
    <row r="332" spans="1:60" outlineLevel="1" x14ac:dyDescent="0.2">
      <c r="A332" s="792"/>
      <c r="B332" s="793"/>
      <c r="C332" s="794" t="s">
        <v>356</v>
      </c>
      <c r="D332" s="795"/>
      <c r="E332" s="796">
        <v>10</v>
      </c>
      <c r="F332" s="825"/>
      <c r="G332" s="789"/>
      <c r="H332" s="789"/>
      <c r="I332" s="789"/>
      <c r="J332" s="789"/>
      <c r="K332" s="789"/>
      <c r="L332" s="789"/>
      <c r="M332" s="789"/>
      <c r="N332" s="790"/>
      <c r="O332" s="790"/>
      <c r="P332" s="790"/>
      <c r="Q332" s="790"/>
      <c r="R332" s="789"/>
      <c r="S332" s="789"/>
      <c r="T332" s="789"/>
      <c r="U332" s="789"/>
      <c r="V332" s="789"/>
      <c r="W332" s="789"/>
      <c r="X332" s="789"/>
      <c r="Y332" s="791"/>
      <c r="Z332" s="791"/>
      <c r="AA332" s="791"/>
      <c r="AB332" s="791"/>
      <c r="AC332" s="791"/>
      <c r="AD332" s="791"/>
      <c r="AE332" s="791"/>
      <c r="AF332" s="791"/>
      <c r="AG332" s="791" t="s">
        <v>157</v>
      </c>
      <c r="AH332" s="791">
        <v>0</v>
      </c>
      <c r="AI332" s="791"/>
      <c r="AJ332" s="791"/>
      <c r="AK332" s="791"/>
      <c r="AL332" s="791"/>
      <c r="AM332" s="791"/>
      <c r="AN332" s="791"/>
      <c r="AO332" s="791"/>
      <c r="AP332" s="791"/>
      <c r="AQ332" s="791"/>
      <c r="AR332" s="791"/>
      <c r="AS332" s="791"/>
      <c r="AT332" s="791"/>
      <c r="AU332" s="791"/>
      <c r="AV332" s="791"/>
      <c r="AW332" s="791"/>
      <c r="AX332" s="791"/>
      <c r="AY332" s="791"/>
      <c r="AZ332" s="791"/>
      <c r="BA332" s="791"/>
      <c r="BB332" s="791"/>
      <c r="BC332" s="791"/>
      <c r="BD332" s="791"/>
      <c r="BE332" s="791"/>
      <c r="BF332" s="791"/>
      <c r="BG332" s="791"/>
      <c r="BH332" s="791"/>
    </row>
    <row r="333" spans="1:60" outlineLevel="1" x14ac:dyDescent="0.2">
      <c r="A333" s="782">
        <v>102</v>
      </c>
      <c r="B333" s="783" t="s">
        <v>452</v>
      </c>
      <c r="C333" s="784" t="s">
        <v>453</v>
      </c>
      <c r="D333" s="785" t="s">
        <v>169</v>
      </c>
      <c r="E333" s="786">
        <v>6.96</v>
      </c>
      <c r="F333" s="11"/>
      <c r="G333" s="787">
        <f>ROUND(E333*F333,2)</f>
        <v>0</v>
      </c>
      <c r="H333" s="788">
        <v>674.16</v>
      </c>
      <c r="I333" s="789">
        <f>ROUND(E333*H333,2)</f>
        <v>4692.1499999999996</v>
      </c>
      <c r="J333" s="788">
        <v>355.84</v>
      </c>
      <c r="K333" s="789">
        <f>ROUND(E333*J333,2)</f>
        <v>2476.65</v>
      </c>
      <c r="L333" s="789">
        <v>21</v>
      </c>
      <c r="M333" s="789">
        <f>G333*(1+L333/100)</f>
        <v>0</v>
      </c>
      <c r="N333" s="790">
        <v>1.417E-2</v>
      </c>
      <c r="O333" s="790">
        <f>ROUND(E333*N333,2)</f>
        <v>0.1</v>
      </c>
      <c r="P333" s="790">
        <v>0</v>
      </c>
      <c r="Q333" s="790">
        <f>ROUND(E333*P333,2)</f>
        <v>0</v>
      </c>
      <c r="R333" s="789"/>
      <c r="S333" s="789" t="s">
        <v>153</v>
      </c>
      <c r="T333" s="789" t="s">
        <v>153</v>
      </c>
      <c r="U333" s="789">
        <v>0.56000000000000005</v>
      </c>
      <c r="V333" s="789">
        <f>ROUND(E333*U333,2)</f>
        <v>3.9</v>
      </c>
      <c r="W333" s="789"/>
      <c r="X333" s="789" t="s">
        <v>154</v>
      </c>
      <c r="Y333" s="791"/>
      <c r="Z333" s="791"/>
      <c r="AA333" s="791"/>
      <c r="AB333" s="791"/>
      <c r="AC333" s="791"/>
      <c r="AD333" s="791"/>
      <c r="AE333" s="791"/>
      <c r="AF333" s="791"/>
      <c r="AG333" s="791" t="s">
        <v>155</v>
      </c>
      <c r="AH333" s="791"/>
      <c r="AI333" s="791"/>
      <c r="AJ333" s="791"/>
      <c r="AK333" s="791"/>
      <c r="AL333" s="791"/>
      <c r="AM333" s="791"/>
      <c r="AN333" s="791"/>
      <c r="AO333" s="791"/>
      <c r="AP333" s="791"/>
      <c r="AQ333" s="791"/>
      <c r="AR333" s="791"/>
      <c r="AS333" s="791"/>
      <c r="AT333" s="791"/>
      <c r="AU333" s="791"/>
      <c r="AV333" s="791"/>
      <c r="AW333" s="791"/>
      <c r="AX333" s="791"/>
      <c r="AY333" s="791"/>
      <c r="AZ333" s="791"/>
      <c r="BA333" s="791"/>
      <c r="BB333" s="791"/>
      <c r="BC333" s="791"/>
      <c r="BD333" s="791"/>
      <c r="BE333" s="791"/>
      <c r="BF333" s="791"/>
      <c r="BG333" s="791"/>
      <c r="BH333" s="791"/>
    </row>
    <row r="334" spans="1:60" outlineLevel="1" x14ac:dyDescent="0.2">
      <c r="A334" s="792"/>
      <c r="B334" s="793"/>
      <c r="C334" s="794" t="s">
        <v>217</v>
      </c>
      <c r="D334" s="795"/>
      <c r="E334" s="796"/>
      <c r="F334" s="825"/>
      <c r="G334" s="789"/>
      <c r="H334" s="789"/>
      <c r="I334" s="789"/>
      <c r="J334" s="789"/>
      <c r="K334" s="789"/>
      <c r="L334" s="789"/>
      <c r="M334" s="789"/>
      <c r="N334" s="790"/>
      <c r="O334" s="790"/>
      <c r="P334" s="790"/>
      <c r="Q334" s="790"/>
      <c r="R334" s="789"/>
      <c r="S334" s="789"/>
      <c r="T334" s="789"/>
      <c r="U334" s="789"/>
      <c r="V334" s="789"/>
      <c r="W334" s="789"/>
      <c r="X334" s="789"/>
      <c r="Y334" s="791"/>
      <c r="Z334" s="791"/>
      <c r="AA334" s="791"/>
      <c r="AB334" s="791"/>
      <c r="AC334" s="791"/>
      <c r="AD334" s="791"/>
      <c r="AE334" s="791"/>
      <c r="AF334" s="791"/>
      <c r="AG334" s="791" t="s">
        <v>157</v>
      </c>
      <c r="AH334" s="791">
        <v>0</v>
      </c>
      <c r="AI334" s="791"/>
      <c r="AJ334" s="791"/>
      <c r="AK334" s="791"/>
      <c r="AL334" s="791"/>
      <c r="AM334" s="791"/>
      <c r="AN334" s="791"/>
      <c r="AO334" s="791"/>
      <c r="AP334" s="791"/>
      <c r="AQ334" s="791"/>
      <c r="AR334" s="791"/>
      <c r="AS334" s="791"/>
      <c r="AT334" s="791"/>
      <c r="AU334" s="791"/>
      <c r="AV334" s="791"/>
      <c r="AW334" s="791"/>
      <c r="AX334" s="791"/>
      <c r="AY334" s="791"/>
      <c r="AZ334" s="791"/>
      <c r="BA334" s="791"/>
      <c r="BB334" s="791"/>
      <c r="BC334" s="791"/>
      <c r="BD334" s="791"/>
      <c r="BE334" s="791"/>
      <c r="BF334" s="791"/>
      <c r="BG334" s="791"/>
      <c r="BH334" s="791"/>
    </row>
    <row r="335" spans="1:60" outlineLevel="1" x14ac:dyDescent="0.2">
      <c r="A335" s="792"/>
      <c r="B335" s="793"/>
      <c r="C335" s="794" t="s">
        <v>218</v>
      </c>
      <c r="D335" s="795"/>
      <c r="E335" s="796">
        <v>6.96</v>
      </c>
      <c r="F335" s="825"/>
      <c r="G335" s="789"/>
      <c r="H335" s="789"/>
      <c r="I335" s="789"/>
      <c r="J335" s="789"/>
      <c r="K335" s="789"/>
      <c r="L335" s="789"/>
      <c r="M335" s="789"/>
      <c r="N335" s="790"/>
      <c r="O335" s="790"/>
      <c r="P335" s="790"/>
      <c r="Q335" s="790"/>
      <c r="R335" s="789"/>
      <c r="S335" s="789"/>
      <c r="T335" s="789"/>
      <c r="U335" s="789"/>
      <c r="V335" s="789"/>
      <c r="W335" s="789"/>
      <c r="X335" s="789"/>
      <c r="Y335" s="791"/>
      <c r="Z335" s="791"/>
      <c r="AA335" s="791"/>
      <c r="AB335" s="791"/>
      <c r="AC335" s="791"/>
      <c r="AD335" s="791"/>
      <c r="AE335" s="791"/>
      <c r="AF335" s="791"/>
      <c r="AG335" s="791" t="s">
        <v>157</v>
      </c>
      <c r="AH335" s="791">
        <v>0</v>
      </c>
      <c r="AI335" s="791"/>
      <c r="AJ335" s="791"/>
      <c r="AK335" s="791"/>
      <c r="AL335" s="791"/>
      <c r="AM335" s="791"/>
      <c r="AN335" s="791"/>
      <c r="AO335" s="791"/>
      <c r="AP335" s="791"/>
      <c r="AQ335" s="791"/>
      <c r="AR335" s="791"/>
      <c r="AS335" s="791"/>
      <c r="AT335" s="791"/>
      <c r="AU335" s="791"/>
      <c r="AV335" s="791"/>
      <c r="AW335" s="791"/>
      <c r="AX335" s="791"/>
      <c r="AY335" s="791"/>
      <c r="AZ335" s="791"/>
      <c r="BA335" s="791"/>
      <c r="BB335" s="791"/>
      <c r="BC335" s="791"/>
      <c r="BD335" s="791"/>
      <c r="BE335" s="791"/>
      <c r="BF335" s="791"/>
      <c r="BG335" s="791"/>
      <c r="BH335" s="791"/>
    </row>
    <row r="336" spans="1:60" outlineLevel="1" x14ac:dyDescent="0.2">
      <c r="A336" s="782">
        <v>103</v>
      </c>
      <c r="B336" s="783" t="s">
        <v>454</v>
      </c>
      <c r="C336" s="784" t="s">
        <v>455</v>
      </c>
      <c r="D336" s="785" t="s">
        <v>169</v>
      </c>
      <c r="E336" s="786">
        <v>0.24</v>
      </c>
      <c r="F336" s="11"/>
      <c r="G336" s="787">
        <f>ROUND(E336*F336,2)</f>
        <v>0</v>
      </c>
      <c r="H336" s="788">
        <v>0</v>
      </c>
      <c r="I336" s="789">
        <f>ROUND(E336*H336,2)</f>
        <v>0</v>
      </c>
      <c r="J336" s="788">
        <v>47.3</v>
      </c>
      <c r="K336" s="789">
        <f>ROUND(E336*J336,2)</f>
        <v>11.35</v>
      </c>
      <c r="L336" s="789">
        <v>21</v>
      </c>
      <c r="M336" s="789">
        <f>G336*(1+L336/100)</f>
        <v>0</v>
      </c>
      <c r="N336" s="790">
        <v>0</v>
      </c>
      <c r="O336" s="790">
        <f>ROUND(E336*N336,2)</f>
        <v>0</v>
      </c>
      <c r="P336" s="790">
        <v>1.2999999999999999E-2</v>
      </c>
      <c r="Q336" s="790">
        <f>ROUND(E336*P336,2)</f>
        <v>0</v>
      </c>
      <c r="R336" s="789"/>
      <c r="S336" s="789" t="s">
        <v>153</v>
      </c>
      <c r="T336" s="789" t="s">
        <v>153</v>
      </c>
      <c r="U336" s="789">
        <v>8.5000000000000006E-2</v>
      </c>
      <c r="V336" s="789">
        <f>ROUND(E336*U336,2)</f>
        <v>0.02</v>
      </c>
      <c r="W336" s="789"/>
      <c r="X336" s="789" t="s">
        <v>154</v>
      </c>
      <c r="Y336" s="791"/>
      <c r="Z336" s="791"/>
      <c r="AA336" s="791"/>
      <c r="AB336" s="791"/>
      <c r="AC336" s="791"/>
      <c r="AD336" s="791"/>
      <c r="AE336" s="791"/>
      <c r="AF336" s="791"/>
      <c r="AG336" s="791" t="s">
        <v>155</v>
      </c>
      <c r="AH336" s="791"/>
      <c r="AI336" s="791"/>
      <c r="AJ336" s="791"/>
      <c r="AK336" s="791"/>
      <c r="AL336" s="791"/>
      <c r="AM336" s="791"/>
      <c r="AN336" s="791"/>
      <c r="AO336" s="791"/>
      <c r="AP336" s="791"/>
      <c r="AQ336" s="791"/>
      <c r="AR336" s="791"/>
      <c r="AS336" s="791"/>
      <c r="AT336" s="791"/>
      <c r="AU336" s="791"/>
      <c r="AV336" s="791"/>
      <c r="AW336" s="791"/>
      <c r="AX336" s="791"/>
      <c r="AY336" s="791"/>
      <c r="AZ336" s="791"/>
      <c r="BA336" s="791"/>
      <c r="BB336" s="791"/>
      <c r="BC336" s="791"/>
      <c r="BD336" s="791"/>
      <c r="BE336" s="791"/>
      <c r="BF336" s="791"/>
      <c r="BG336" s="791"/>
      <c r="BH336" s="791"/>
    </row>
    <row r="337" spans="1:60" outlineLevel="1" x14ac:dyDescent="0.2">
      <c r="A337" s="792"/>
      <c r="B337" s="793"/>
      <c r="C337" s="794" t="s">
        <v>156</v>
      </c>
      <c r="D337" s="795"/>
      <c r="E337" s="796"/>
      <c r="F337" s="825"/>
      <c r="G337" s="789"/>
      <c r="H337" s="789"/>
      <c r="I337" s="789"/>
      <c r="J337" s="789"/>
      <c r="K337" s="789"/>
      <c r="L337" s="789"/>
      <c r="M337" s="789"/>
      <c r="N337" s="790"/>
      <c r="O337" s="790"/>
      <c r="P337" s="790"/>
      <c r="Q337" s="790"/>
      <c r="R337" s="789"/>
      <c r="S337" s="789"/>
      <c r="T337" s="789"/>
      <c r="U337" s="789"/>
      <c r="V337" s="789"/>
      <c r="W337" s="789"/>
      <c r="X337" s="789"/>
      <c r="Y337" s="791"/>
      <c r="Z337" s="791"/>
      <c r="AA337" s="791"/>
      <c r="AB337" s="791"/>
      <c r="AC337" s="791"/>
      <c r="AD337" s="791"/>
      <c r="AE337" s="791"/>
      <c r="AF337" s="791"/>
      <c r="AG337" s="791" t="s">
        <v>157</v>
      </c>
      <c r="AH337" s="791">
        <v>0</v>
      </c>
      <c r="AI337" s="791"/>
      <c r="AJ337" s="791"/>
      <c r="AK337" s="791"/>
      <c r="AL337" s="791"/>
      <c r="AM337" s="791"/>
      <c r="AN337" s="791"/>
      <c r="AO337" s="791"/>
      <c r="AP337" s="791"/>
      <c r="AQ337" s="791"/>
      <c r="AR337" s="791"/>
      <c r="AS337" s="791"/>
      <c r="AT337" s="791"/>
      <c r="AU337" s="791"/>
      <c r="AV337" s="791"/>
      <c r="AW337" s="791"/>
      <c r="AX337" s="791"/>
      <c r="AY337" s="791"/>
      <c r="AZ337" s="791"/>
      <c r="BA337" s="791"/>
      <c r="BB337" s="791"/>
      <c r="BC337" s="791"/>
      <c r="BD337" s="791"/>
      <c r="BE337" s="791"/>
      <c r="BF337" s="791"/>
      <c r="BG337" s="791"/>
      <c r="BH337" s="791"/>
    </row>
    <row r="338" spans="1:60" outlineLevel="1" x14ac:dyDescent="0.2">
      <c r="A338" s="792"/>
      <c r="B338" s="793"/>
      <c r="C338" s="794" t="s">
        <v>325</v>
      </c>
      <c r="D338" s="795"/>
      <c r="E338" s="796">
        <v>0.24</v>
      </c>
      <c r="F338" s="825"/>
      <c r="G338" s="789"/>
      <c r="H338" s="789"/>
      <c r="I338" s="789"/>
      <c r="J338" s="789"/>
      <c r="K338" s="789"/>
      <c r="L338" s="789"/>
      <c r="M338" s="789"/>
      <c r="N338" s="790"/>
      <c r="O338" s="790"/>
      <c r="P338" s="790"/>
      <c r="Q338" s="790"/>
      <c r="R338" s="789"/>
      <c r="S338" s="789"/>
      <c r="T338" s="789"/>
      <c r="U338" s="789"/>
      <c r="V338" s="789"/>
      <c r="W338" s="789"/>
      <c r="X338" s="789"/>
      <c r="Y338" s="791"/>
      <c r="Z338" s="791"/>
      <c r="AA338" s="791"/>
      <c r="AB338" s="791"/>
      <c r="AC338" s="791"/>
      <c r="AD338" s="791"/>
      <c r="AE338" s="791"/>
      <c r="AF338" s="791"/>
      <c r="AG338" s="791" t="s">
        <v>157</v>
      </c>
      <c r="AH338" s="791">
        <v>0</v>
      </c>
      <c r="AI338" s="791"/>
      <c r="AJ338" s="791"/>
      <c r="AK338" s="791"/>
      <c r="AL338" s="791"/>
      <c r="AM338" s="791"/>
      <c r="AN338" s="791"/>
      <c r="AO338" s="791"/>
      <c r="AP338" s="791"/>
      <c r="AQ338" s="791"/>
      <c r="AR338" s="791"/>
      <c r="AS338" s="791"/>
      <c r="AT338" s="791"/>
      <c r="AU338" s="791"/>
      <c r="AV338" s="791"/>
      <c r="AW338" s="791"/>
      <c r="AX338" s="791"/>
      <c r="AY338" s="791"/>
      <c r="AZ338" s="791"/>
      <c r="BA338" s="791"/>
      <c r="BB338" s="791"/>
      <c r="BC338" s="791"/>
      <c r="BD338" s="791"/>
      <c r="BE338" s="791"/>
      <c r="BF338" s="791"/>
      <c r="BG338" s="791"/>
      <c r="BH338" s="791"/>
    </row>
    <row r="339" spans="1:60" outlineLevel="1" x14ac:dyDescent="0.2">
      <c r="A339" s="782">
        <v>104</v>
      </c>
      <c r="B339" s="783" t="s">
        <v>456</v>
      </c>
      <c r="C339" s="784" t="s">
        <v>457</v>
      </c>
      <c r="D339" s="785" t="s">
        <v>169</v>
      </c>
      <c r="E339" s="786">
        <v>10</v>
      </c>
      <c r="F339" s="11"/>
      <c r="G339" s="787">
        <f>ROUND(E339*F339,2)</f>
        <v>0</v>
      </c>
      <c r="H339" s="788">
        <v>0</v>
      </c>
      <c r="I339" s="789">
        <f>ROUND(E339*H339,2)</f>
        <v>0</v>
      </c>
      <c r="J339" s="788">
        <v>19.100000000000001</v>
      </c>
      <c r="K339" s="789">
        <f>ROUND(E339*J339,2)</f>
        <v>191</v>
      </c>
      <c r="L339" s="789">
        <v>21</v>
      </c>
      <c r="M339" s="789">
        <f>G339*(1+L339/100)</f>
        <v>0</v>
      </c>
      <c r="N339" s="790">
        <v>0</v>
      </c>
      <c r="O339" s="790">
        <f>ROUND(E339*N339,2)</f>
        <v>0</v>
      </c>
      <c r="P339" s="790">
        <v>1.8000000000000001E-4</v>
      </c>
      <c r="Q339" s="790">
        <f>ROUND(E339*P339,2)</f>
        <v>0</v>
      </c>
      <c r="R339" s="789"/>
      <c r="S339" s="789" t="s">
        <v>153</v>
      </c>
      <c r="T339" s="789" t="s">
        <v>153</v>
      </c>
      <c r="U339" s="789">
        <v>0.03</v>
      </c>
      <c r="V339" s="789">
        <f>ROUND(E339*U339,2)</f>
        <v>0.3</v>
      </c>
      <c r="W339" s="789"/>
      <c r="X339" s="789" t="s">
        <v>154</v>
      </c>
      <c r="Y339" s="791"/>
      <c r="Z339" s="791"/>
      <c r="AA339" s="791"/>
      <c r="AB339" s="791"/>
      <c r="AC339" s="791"/>
      <c r="AD339" s="791"/>
      <c r="AE339" s="791"/>
      <c r="AF339" s="791"/>
      <c r="AG339" s="791" t="s">
        <v>155</v>
      </c>
      <c r="AH339" s="791"/>
      <c r="AI339" s="791"/>
      <c r="AJ339" s="791"/>
      <c r="AK339" s="791"/>
      <c r="AL339" s="791"/>
      <c r="AM339" s="791"/>
      <c r="AN339" s="791"/>
      <c r="AO339" s="791"/>
      <c r="AP339" s="791"/>
      <c r="AQ339" s="791"/>
      <c r="AR339" s="791"/>
      <c r="AS339" s="791"/>
      <c r="AT339" s="791"/>
      <c r="AU339" s="791"/>
      <c r="AV339" s="791"/>
      <c r="AW339" s="791"/>
      <c r="AX339" s="791"/>
      <c r="AY339" s="791"/>
      <c r="AZ339" s="791"/>
      <c r="BA339" s="791"/>
      <c r="BB339" s="791"/>
      <c r="BC339" s="791"/>
      <c r="BD339" s="791"/>
      <c r="BE339" s="791"/>
      <c r="BF339" s="791"/>
      <c r="BG339" s="791"/>
      <c r="BH339" s="791"/>
    </row>
    <row r="340" spans="1:60" outlineLevel="1" x14ac:dyDescent="0.2">
      <c r="A340" s="792"/>
      <c r="B340" s="793"/>
      <c r="C340" s="794" t="s">
        <v>165</v>
      </c>
      <c r="D340" s="795"/>
      <c r="E340" s="796"/>
      <c r="F340" s="825"/>
      <c r="G340" s="789"/>
      <c r="H340" s="789"/>
      <c r="I340" s="789"/>
      <c r="J340" s="789"/>
      <c r="K340" s="789"/>
      <c r="L340" s="789"/>
      <c r="M340" s="789"/>
      <c r="N340" s="790"/>
      <c r="O340" s="790"/>
      <c r="P340" s="790"/>
      <c r="Q340" s="790"/>
      <c r="R340" s="789"/>
      <c r="S340" s="789"/>
      <c r="T340" s="789"/>
      <c r="U340" s="789"/>
      <c r="V340" s="789"/>
      <c r="W340" s="789"/>
      <c r="X340" s="789"/>
      <c r="Y340" s="791"/>
      <c r="Z340" s="791"/>
      <c r="AA340" s="791"/>
      <c r="AB340" s="791"/>
      <c r="AC340" s="791"/>
      <c r="AD340" s="791"/>
      <c r="AE340" s="791"/>
      <c r="AF340" s="791"/>
      <c r="AG340" s="791" t="s">
        <v>157</v>
      </c>
      <c r="AH340" s="791">
        <v>0</v>
      </c>
      <c r="AI340" s="791"/>
      <c r="AJ340" s="791"/>
      <c r="AK340" s="791"/>
      <c r="AL340" s="791"/>
      <c r="AM340" s="791"/>
      <c r="AN340" s="791"/>
      <c r="AO340" s="791"/>
      <c r="AP340" s="791"/>
      <c r="AQ340" s="791"/>
      <c r="AR340" s="791"/>
      <c r="AS340" s="791"/>
      <c r="AT340" s="791"/>
      <c r="AU340" s="791"/>
      <c r="AV340" s="791"/>
      <c r="AW340" s="791"/>
      <c r="AX340" s="791"/>
      <c r="AY340" s="791"/>
      <c r="AZ340" s="791"/>
      <c r="BA340" s="791"/>
      <c r="BB340" s="791"/>
      <c r="BC340" s="791"/>
      <c r="BD340" s="791"/>
      <c r="BE340" s="791"/>
      <c r="BF340" s="791"/>
      <c r="BG340" s="791"/>
      <c r="BH340" s="791"/>
    </row>
    <row r="341" spans="1:60" outlineLevel="1" x14ac:dyDescent="0.2">
      <c r="A341" s="792"/>
      <c r="B341" s="793"/>
      <c r="C341" s="794" t="s">
        <v>356</v>
      </c>
      <c r="D341" s="795"/>
      <c r="E341" s="796">
        <v>10</v>
      </c>
      <c r="F341" s="825"/>
      <c r="G341" s="789"/>
      <c r="H341" s="789"/>
      <c r="I341" s="789"/>
      <c r="J341" s="789"/>
      <c r="K341" s="789"/>
      <c r="L341" s="789"/>
      <c r="M341" s="789"/>
      <c r="N341" s="790"/>
      <c r="O341" s="790"/>
      <c r="P341" s="790"/>
      <c r="Q341" s="790"/>
      <c r="R341" s="789"/>
      <c r="S341" s="789"/>
      <c r="T341" s="789"/>
      <c r="U341" s="789"/>
      <c r="V341" s="789"/>
      <c r="W341" s="789"/>
      <c r="X341" s="789"/>
      <c r="Y341" s="791"/>
      <c r="Z341" s="791"/>
      <c r="AA341" s="791"/>
      <c r="AB341" s="791"/>
      <c r="AC341" s="791"/>
      <c r="AD341" s="791"/>
      <c r="AE341" s="791"/>
      <c r="AF341" s="791"/>
      <c r="AG341" s="791" t="s">
        <v>157</v>
      </c>
      <c r="AH341" s="791">
        <v>0</v>
      </c>
      <c r="AI341" s="791"/>
      <c r="AJ341" s="791"/>
      <c r="AK341" s="791"/>
      <c r="AL341" s="791"/>
      <c r="AM341" s="791"/>
      <c r="AN341" s="791"/>
      <c r="AO341" s="791"/>
      <c r="AP341" s="791"/>
      <c r="AQ341" s="791"/>
      <c r="AR341" s="791"/>
      <c r="AS341" s="791"/>
      <c r="AT341" s="791"/>
      <c r="AU341" s="791"/>
      <c r="AV341" s="791"/>
      <c r="AW341" s="791"/>
      <c r="AX341" s="791"/>
      <c r="AY341" s="791"/>
      <c r="AZ341" s="791"/>
      <c r="BA341" s="791"/>
      <c r="BB341" s="791"/>
      <c r="BC341" s="791"/>
      <c r="BD341" s="791"/>
      <c r="BE341" s="791"/>
      <c r="BF341" s="791"/>
      <c r="BG341" s="791"/>
      <c r="BH341" s="791"/>
    </row>
    <row r="342" spans="1:60" outlineLevel="1" x14ac:dyDescent="0.2">
      <c r="A342" s="797">
        <v>105</v>
      </c>
      <c r="B342" s="798" t="s">
        <v>458</v>
      </c>
      <c r="C342" s="799" t="s">
        <v>459</v>
      </c>
      <c r="D342" s="800" t="s">
        <v>169</v>
      </c>
      <c r="E342" s="801">
        <v>6.96</v>
      </c>
      <c r="F342" s="12"/>
      <c r="G342" s="802">
        <f>ROUND(E342*F342,2)</f>
        <v>0</v>
      </c>
      <c r="H342" s="788">
        <v>0</v>
      </c>
      <c r="I342" s="789">
        <f>ROUND(E342*H342,2)</f>
        <v>0</v>
      </c>
      <c r="J342" s="788">
        <v>63.6</v>
      </c>
      <c r="K342" s="789">
        <f>ROUND(E342*J342,2)</f>
        <v>442.66</v>
      </c>
      <c r="L342" s="789">
        <v>21</v>
      </c>
      <c r="M342" s="789">
        <f>G342*(1+L342/100)</f>
        <v>0</v>
      </c>
      <c r="N342" s="790">
        <v>0</v>
      </c>
      <c r="O342" s="790">
        <f>ROUND(E342*N342,2)</f>
        <v>0</v>
      </c>
      <c r="P342" s="790">
        <v>0</v>
      </c>
      <c r="Q342" s="790">
        <f>ROUND(E342*P342,2)</f>
        <v>0</v>
      </c>
      <c r="R342" s="789"/>
      <c r="S342" s="789" t="s">
        <v>153</v>
      </c>
      <c r="T342" s="789" t="s">
        <v>153</v>
      </c>
      <c r="U342" s="789">
        <v>0.1</v>
      </c>
      <c r="V342" s="789">
        <f>ROUND(E342*U342,2)</f>
        <v>0.7</v>
      </c>
      <c r="W342" s="789"/>
      <c r="X342" s="789" t="s">
        <v>154</v>
      </c>
      <c r="Y342" s="791"/>
      <c r="Z342" s="791"/>
      <c r="AA342" s="791"/>
      <c r="AB342" s="791"/>
      <c r="AC342" s="791"/>
      <c r="AD342" s="791"/>
      <c r="AE342" s="791"/>
      <c r="AF342" s="791"/>
      <c r="AG342" s="791" t="s">
        <v>155</v>
      </c>
      <c r="AH342" s="791"/>
      <c r="AI342" s="791"/>
      <c r="AJ342" s="791"/>
      <c r="AK342" s="791"/>
      <c r="AL342" s="791"/>
      <c r="AM342" s="791"/>
      <c r="AN342" s="791"/>
      <c r="AO342" s="791"/>
      <c r="AP342" s="791"/>
      <c r="AQ342" s="791"/>
      <c r="AR342" s="791"/>
      <c r="AS342" s="791"/>
      <c r="AT342" s="791"/>
      <c r="AU342" s="791"/>
      <c r="AV342" s="791"/>
      <c r="AW342" s="791"/>
      <c r="AX342" s="791"/>
      <c r="AY342" s="791"/>
      <c r="AZ342" s="791"/>
      <c r="BA342" s="791"/>
      <c r="BB342" s="791"/>
      <c r="BC342" s="791"/>
      <c r="BD342" s="791"/>
      <c r="BE342" s="791"/>
      <c r="BF342" s="791"/>
      <c r="BG342" s="791"/>
      <c r="BH342" s="791"/>
    </row>
    <row r="343" spans="1:60" ht="22.5" outlineLevel="1" x14ac:dyDescent="0.2">
      <c r="A343" s="797">
        <v>106</v>
      </c>
      <c r="B343" s="798" t="s">
        <v>460</v>
      </c>
      <c r="C343" s="799" t="s">
        <v>461</v>
      </c>
      <c r="D343" s="800" t="s">
        <v>152</v>
      </c>
      <c r="E343" s="801">
        <v>2</v>
      </c>
      <c r="F343" s="12"/>
      <c r="G343" s="802">
        <f>ROUND(E343*F343,2)</f>
        <v>0</v>
      </c>
      <c r="H343" s="788">
        <v>0</v>
      </c>
      <c r="I343" s="789">
        <f>ROUND(E343*H343,2)</f>
        <v>0</v>
      </c>
      <c r="J343" s="788">
        <v>2500</v>
      </c>
      <c r="K343" s="789">
        <f>ROUND(E343*J343,2)</f>
        <v>5000</v>
      </c>
      <c r="L343" s="789">
        <v>21</v>
      </c>
      <c r="M343" s="789">
        <f>G343*(1+L343/100)</f>
        <v>0</v>
      </c>
      <c r="N343" s="790">
        <v>0</v>
      </c>
      <c r="O343" s="790">
        <f>ROUND(E343*N343,2)</f>
        <v>0</v>
      </c>
      <c r="P343" s="790">
        <v>0</v>
      </c>
      <c r="Q343" s="790">
        <f>ROUND(E343*P343,2)</f>
        <v>0</v>
      </c>
      <c r="R343" s="789"/>
      <c r="S343" s="789" t="s">
        <v>225</v>
      </c>
      <c r="T343" s="789" t="s">
        <v>226</v>
      </c>
      <c r="U343" s="789">
        <v>0</v>
      </c>
      <c r="V343" s="789">
        <f>ROUND(E343*U343,2)</f>
        <v>0</v>
      </c>
      <c r="W343" s="789"/>
      <c r="X343" s="789" t="s">
        <v>154</v>
      </c>
      <c r="Y343" s="791"/>
      <c r="Z343" s="791"/>
      <c r="AA343" s="791"/>
      <c r="AB343" s="791"/>
      <c r="AC343" s="791"/>
      <c r="AD343" s="791"/>
      <c r="AE343" s="791"/>
      <c r="AF343" s="791"/>
      <c r="AG343" s="791" t="s">
        <v>155</v>
      </c>
      <c r="AH343" s="791"/>
      <c r="AI343" s="791"/>
      <c r="AJ343" s="791"/>
      <c r="AK343" s="791"/>
      <c r="AL343" s="791"/>
      <c r="AM343" s="791"/>
      <c r="AN343" s="791"/>
      <c r="AO343" s="791"/>
      <c r="AP343" s="791"/>
      <c r="AQ343" s="791"/>
      <c r="AR343" s="791"/>
      <c r="AS343" s="791"/>
      <c r="AT343" s="791"/>
      <c r="AU343" s="791"/>
      <c r="AV343" s="791"/>
      <c r="AW343" s="791"/>
      <c r="AX343" s="791"/>
      <c r="AY343" s="791"/>
      <c r="AZ343" s="791"/>
      <c r="BA343" s="791"/>
      <c r="BB343" s="791"/>
      <c r="BC343" s="791"/>
      <c r="BD343" s="791"/>
      <c r="BE343" s="791"/>
      <c r="BF343" s="791"/>
      <c r="BG343" s="791"/>
      <c r="BH343" s="791"/>
    </row>
    <row r="344" spans="1:60" outlineLevel="1" x14ac:dyDescent="0.2">
      <c r="A344" s="782">
        <v>107</v>
      </c>
      <c r="B344" s="783" t="s">
        <v>462</v>
      </c>
      <c r="C344" s="784" t="s">
        <v>463</v>
      </c>
      <c r="D344" s="785" t="s">
        <v>169</v>
      </c>
      <c r="E344" s="786">
        <v>7.6559999999999997</v>
      </c>
      <c r="F344" s="11"/>
      <c r="G344" s="787">
        <f>ROUND(E344*F344,2)</f>
        <v>0</v>
      </c>
      <c r="H344" s="788">
        <v>82.2</v>
      </c>
      <c r="I344" s="789">
        <f>ROUND(E344*H344,2)</f>
        <v>629.32000000000005</v>
      </c>
      <c r="J344" s="788">
        <v>0</v>
      </c>
      <c r="K344" s="789">
        <f>ROUND(E344*J344,2)</f>
        <v>0</v>
      </c>
      <c r="L344" s="789">
        <v>21</v>
      </c>
      <c r="M344" s="789">
        <f>G344*(1+L344/100)</f>
        <v>0</v>
      </c>
      <c r="N344" s="790">
        <v>1.8000000000000001E-4</v>
      </c>
      <c r="O344" s="790">
        <f>ROUND(E344*N344,2)</f>
        <v>0</v>
      </c>
      <c r="P344" s="790">
        <v>0</v>
      </c>
      <c r="Q344" s="790">
        <f>ROUND(E344*P344,2)</f>
        <v>0</v>
      </c>
      <c r="R344" s="789" t="s">
        <v>264</v>
      </c>
      <c r="S344" s="789" t="s">
        <v>153</v>
      </c>
      <c r="T344" s="789" t="s">
        <v>153</v>
      </c>
      <c r="U344" s="789">
        <v>0</v>
      </c>
      <c r="V344" s="789">
        <f>ROUND(E344*U344,2)</f>
        <v>0</v>
      </c>
      <c r="W344" s="789"/>
      <c r="X344" s="789" t="s">
        <v>265</v>
      </c>
      <c r="Y344" s="791"/>
      <c r="Z344" s="791"/>
      <c r="AA344" s="791"/>
      <c r="AB344" s="791"/>
      <c r="AC344" s="791"/>
      <c r="AD344" s="791"/>
      <c r="AE344" s="791"/>
      <c r="AF344" s="791"/>
      <c r="AG344" s="791" t="s">
        <v>266</v>
      </c>
      <c r="AH344" s="791"/>
      <c r="AI344" s="791"/>
      <c r="AJ344" s="791"/>
      <c r="AK344" s="791"/>
      <c r="AL344" s="791"/>
      <c r="AM344" s="791"/>
      <c r="AN344" s="791"/>
      <c r="AO344" s="791"/>
      <c r="AP344" s="791"/>
      <c r="AQ344" s="791"/>
      <c r="AR344" s="791"/>
      <c r="AS344" s="791"/>
      <c r="AT344" s="791"/>
      <c r="AU344" s="791"/>
      <c r="AV344" s="791"/>
      <c r="AW344" s="791"/>
      <c r="AX344" s="791"/>
      <c r="AY344" s="791"/>
      <c r="AZ344" s="791"/>
      <c r="BA344" s="791"/>
      <c r="BB344" s="791"/>
      <c r="BC344" s="791"/>
      <c r="BD344" s="791"/>
      <c r="BE344" s="791"/>
      <c r="BF344" s="791"/>
      <c r="BG344" s="791"/>
      <c r="BH344" s="791"/>
    </row>
    <row r="345" spans="1:60" outlineLevel="1" x14ac:dyDescent="0.2">
      <c r="A345" s="792"/>
      <c r="B345" s="793"/>
      <c r="C345" s="794" t="s">
        <v>217</v>
      </c>
      <c r="D345" s="795"/>
      <c r="E345" s="796"/>
      <c r="F345" s="825"/>
      <c r="G345" s="789"/>
      <c r="H345" s="789"/>
      <c r="I345" s="789"/>
      <c r="J345" s="789"/>
      <c r="K345" s="789"/>
      <c r="L345" s="789"/>
      <c r="M345" s="789"/>
      <c r="N345" s="790"/>
      <c r="O345" s="790"/>
      <c r="P345" s="790"/>
      <c r="Q345" s="790"/>
      <c r="R345" s="789"/>
      <c r="S345" s="789"/>
      <c r="T345" s="789"/>
      <c r="U345" s="789"/>
      <c r="V345" s="789"/>
      <c r="W345" s="789"/>
      <c r="X345" s="789"/>
      <c r="Y345" s="791"/>
      <c r="Z345" s="791"/>
      <c r="AA345" s="791"/>
      <c r="AB345" s="791"/>
      <c r="AC345" s="791"/>
      <c r="AD345" s="791"/>
      <c r="AE345" s="791"/>
      <c r="AF345" s="791"/>
      <c r="AG345" s="791" t="s">
        <v>157</v>
      </c>
      <c r="AH345" s="791">
        <v>0</v>
      </c>
      <c r="AI345" s="791"/>
      <c r="AJ345" s="791"/>
      <c r="AK345" s="791"/>
      <c r="AL345" s="791"/>
      <c r="AM345" s="791"/>
      <c r="AN345" s="791"/>
      <c r="AO345" s="791"/>
      <c r="AP345" s="791"/>
      <c r="AQ345" s="791"/>
      <c r="AR345" s="791"/>
      <c r="AS345" s="791"/>
      <c r="AT345" s="791"/>
      <c r="AU345" s="791"/>
      <c r="AV345" s="791"/>
      <c r="AW345" s="791"/>
      <c r="AX345" s="791"/>
      <c r="AY345" s="791"/>
      <c r="AZ345" s="791"/>
      <c r="BA345" s="791"/>
      <c r="BB345" s="791"/>
      <c r="BC345" s="791"/>
      <c r="BD345" s="791"/>
      <c r="BE345" s="791"/>
      <c r="BF345" s="791"/>
      <c r="BG345" s="791"/>
      <c r="BH345" s="791"/>
    </row>
    <row r="346" spans="1:60" outlineLevel="1" x14ac:dyDescent="0.2">
      <c r="A346" s="792"/>
      <c r="B346" s="793"/>
      <c r="C346" s="794" t="s">
        <v>371</v>
      </c>
      <c r="D346" s="795"/>
      <c r="E346" s="796">
        <v>7.6559999999999997</v>
      </c>
      <c r="F346" s="825"/>
      <c r="G346" s="789"/>
      <c r="H346" s="789"/>
      <c r="I346" s="789"/>
      <c r="J346" s="789"/>
      <c r="K346" s="789"/>
      <c r="L346" s="789"/>
      <c r="M346" s="789"/>
      <c r="N346" s="790"/>
      <c r="O346" s="790"/>
      <c r="P346" s="790"/>
      <c r="Q346" s="790"/>
      <c r="R346" s="789"/>
      <c r="S346" s="789"/>
      <c r="T346" s="789"/>
      <c r="U346" s="789"/>
      <c r="V346" s="789"/>
      <c r="W346" s="789"/>
      <c r="X346" s="789"/>
      <c r="Y346" s="791"/>
      <c r="Z346" s="791"/>
      <c r="AA346" s="791"/>
      <c r="AB346" s="791"/>
      <c r="AC346" s="791"/>
      <c r="AD346" s="791"/>
      <c r="AE346" s="791"/>
      <c r="AF346" s="791"/>
      <c r="AG346" s="791" t="s">
        <v>157</v>
      </c>
      <c r="AH346" s="791">
        <v>0</v>
      </c>
      <c r="AI346" s="791"/>
      <c r="AJ346" s="791"/>
      <c r="AK346" s="791"/>
      <c r="AL346" s="791"/>
      <c r="AM346" s="791"/>
      <c r="AN346" s="791"/>
      <c r="AO346" s="791"/>
      <c r="AP346" s="791"/>
      <c r="AQ346" s="791"/>
      <c r="AR346" s="791"/>
      <c r="AS346" s="791"/>
      <c r="AT346" s="791"/>
      <c r="AU346" s="791"/>
      <c r="AV346" s="791"/>
      <c r="AW346" s="791"/>
      <c r="AX346" s="791"/>
      <c r="AY346" s="791"/>
      <c r="AZ346" s="791"/>
      <c r="BA346" s="791"/>
      <c r="BB346" s="791"/>
      <c r="BC346" s="791"/>
      <c r="BD346" s="791"/>
      <c r="BE346" s="791"/>
      <c r="BF346" s="791"/>
      <c r="BG346" s="791"/>
      <c r="BH346" s="791"/>
    </row>
    <row r="347" spans="1:60" outlineLevel="1" x14ac:dyDescent="0.2">
      <c r="A347" s="797">
        <v>108</v>
      </c>
      <c r="B347" s="798" t="s">
        <v>464</v>
      </c>
      <c r="C347" s="799" t="s">
        <v>465</v>
      </c>
      <c r="D347" s="800" t="s">
        <v>0</v>
      </c>
      <c r="E347" s="748"/>
      <c r="F347" s="12"/>
      <c r="G347" s="802">
        <f>ROUND(E347*F347,2)</f>
        <v>0</v>
      </c>
      <c r="H347" s="788">
        <v>0</v>
      </c>
      <c r="I347" s="789">
        <f>ROUND(E347*H347,2)</f>
        <v>0</v>
      </c>
      <c r="J347" s="788">
        <v>11.4</v>
      </c>
      <c r="K347" s="789">
        <f>ROUND(E347*J347,2)</f>
        <v>0</v>
      </c>
      <c r="L347" s="789">
        <v>21</v>
      </c>
      <c r="M347" s="789">
        <f>G347*(1+L347/100)</f>
        <v>0</v>
      </c>
      <c r="N347" s="790">
        <v>0</v>
      </c>
      <c r="O347" s="790">
        <f>ROUND(E347*N347,2)</f>
        <v>0</v>
      </c>
      <c r="P347" s="790">
        <v>0</v>
      </c>
      <c r="Q347" s="790">
        <f>ROUND(E347*P347,2)</f>
        <v>0</v>
      </c>
      <c r="R347" s="789"/>
      <c r="S347" s="789" t="s">
        <v>153</v>
      </c>
      <c r="T347" s="789" t="s">
        <v>153</v>
      </c>
      <c r="U347" s="789">
        <v>2.3E-2</v>
      </c>
      <c r="V347" s="789">
        <f>ROUND(E347*U347,2)</f>
        <v>0</v>
      </c>
      <c r="W347" s="789"/>
      <c r="X347" s="789" t="s">
        <v>341</v>
      </c>
      <c r="Y347" s="791"/>
      <c r="Z347" s="791"/>
      <c r="AA347" s="791"/>
      <c r="AB347" s="791"/>
      <c r="AC347" s="791"/>
      <c r="AD347" s="791"/>
      <c r="AE347" s="791"/>
      <c r="AF347" s="791"/>
      <c r="AG347" s="791" t="s">
        <v>342</v>
      </c>
      <c r="AH347" s="791"/>
      <c r="AI347" s="791"/>
      <c r="AJ347" s="791"/>
      <c r="AK347" s="791"/>
      <c r="AL347" s="791"/>
      <c r="AM347" s="791"/>
      <c r="AN347" s="791"/>
      <c r="AO347" s="791"/>
      <c r="AP347" s="791"/>
      <c r="AQ347" s="791"/>
      <c r="AR347" s="791"/>
      <c r="AS347" s="791"/>
      <c r="AT347" s="791"/>
      <c r="AU347" s="791"/>
      <c r="AV347" s="791"/>
      <c r="AW347" s="791"/>
      <c r="AX347" s="791"/>
      <c r="AY347" s="791"/>
      <c r="AZ347" s="791"/>
      <c r="BA347" s="791"/>
      <c r="BB347" s="791"/>
      <c r="BC347" s="791"/>
      <c r="BD347" s="791"/>
      <c r="BE347" s="791"/>
      <c r="BF347" s="791"/>
      <c r="BG347" s="791"/>
      <c r="BH347" s="791"/>
    </row>
    <row r="348" spans="1:60" x14ac:dyDescent="0.2">
      <c r="A348" s="773" t="s">
        <v>148</v>
      </c>
      <c r="B348" s="774" t="s">
        <v>96</v>
      </c>
      <c r="C348" s="775" t="s">
        <v>97</v>
      </c>
      <c r="D348" s="776"/>
      <c r="E348" s="777"/>
      <c r="F348" s="826"/>
      <c r="G348" s="779">
        <f>SUMIF(AG349:AG435,"&lt;&gt;NOR",G349:G435)</f>
        <v>0</v>
      </c>
      <c r="H348" s="780"/>
      <c r="I348" s="780">
        <f>SUM(I349:I435)</f>
        <v>94438.5</v>
      </c>
      <c r="J348" s="780"/>
      <c r="K348" s="780">
        <f>SUM(K349:K435)</f>
        <v>608760</v>
      </c>
      <c r="L348" s="780"/>
      <c r="M348" s="780">
        <f>SUM(M349:M435)</f>
        <v>0</v>
      </c>
      <c r="N348" s="781"/>
      <c r="O348" s="781">
        <f>SUM(O349:O435)</f>
        <v>0.30000000000000004</v>
      </c>
      <c r="P348" s="781"/>
      <c r="Q348" s="781">
        <f>SUM(Q349:Q435)</f>
        <v>0</v>
      </c>
      <c r="R348" s="780"/>
      <c r="S348" s="780"/>
      <c r="T348" s="780"/>
      <c r="U348" s="780"/>
      <c r="V348" s="780">
        <f>SUM(V349:V435)</f>
        <v>29.689999999999998</v>
      </c>
      <c r="W348" s="780"/>
      <c r="X348" s="780"/>
      <c r="AG348" s="750" t="s">
        <v>149</v>
      </c>
    </row>
    <row r="349" spans="1:60" outlineLevel="1" x14ac:dyDescent="0.2">
      <c r="A349" s="782">
        <v>109</v>
      </c>
      <c r="B349" s="783" t="s">
        <v>466</v>
      </c>
      <c r="C349" s="784" t="s">
        <v>467</v>
      </c>
      <c r="D349" s="785" t="s">
        <v>152</v>
      </c>
      <c r="E349" s="786">
        <v>4</v>
      </c>
      <c r="F349" s="11"/>
      <c r="G349" s="787">
        <f>ROUND(E349*F349,2)</f>
        <v>0</v>
      </c>
      <c r="H349" s="788">
        <v>0</v>
      </c>
      <c r="I349" s="789">
        <f>ROUND(E349*H349,2)</f>
        <v>0</v>
      </c>
      <c r="J349" s="788">
        <v>725</v>
      </c>
      <c r="K349" s="789">
        <f>ROUND(E349*J349,2)</f>
        <v>2900</v>
      </c>
      <c r="L349" s="789">
        <v>21</v>
      </c>
      <c r="M349" s="789">
        <f>G349*(1+L349/100)</f>
        <v>0</v>
      </c>
      <c r="N349" s="790">
        <v>0</v>
      </c>
      <c r="O349" s="790">
        <f>ROUND(E349*N349,2)</f>
        <v>0</v>
      </c>
      <c r="P349" s="790">
        <v>0</v>
      </c>
      <c r="Q349" s="790">
        <f>ROUND(E349*P349,2)</f>
        <v>0</v>
      </c>
      <c r="R349" s="789"/>
      <c r="S349" s="789" t="s">
        <v>153</v>
      </c>
      <c r="T349" s="789" t="s">
        <v>153</v>
      </c>
      <c r="U349" s="789">
        <v>1.45</v>
      </c>
      <c r="V349" s="789">
        <f>ROUND(E349*U349,2)</f>
        <v>5.8</v>
      </c>
      <c r="W349" s="789"/>
      <c r="X349" s="789" t="s">
        <v>154</v>
      </c>
      <c r="Y349" s="791"/>
      <c r="Z349" s="791"/>
      <c r="AA349" s="791"/>
      <c r="AB349" s="791"/>
      <c r="AC349" s="791"/>
      <c r="AD349" s="791"/>
      <c r="AE349" s="791"/>
      <c r="AF349" s="791"/>
      <c r="AG349" s="791" t="s">
        <v>155</v>
      </c>
      <c r="AH349" s="791"/>
      <c r="AI349" s="791"/>
      <c r="AJ349" s="791"/>
      <c r="AK349" s="791"/>
      <c r="AL349" s="791"/>
      <c r="AM349" s="791"/>
      <c r="AN349" s="791"/>
      <c r="AO349" s="791"/>
      <c r="AP349" s="791"/>
      <c r="AQ349" s="791"/>
      <c r="AR349" s="791"/>
      <c r="AS349" s="791"/>
      <c r="AT349" s="791"/>
      <c r="AU349" s="791"/>
      <c r="AV349" s="791"/>
      <c r="AW349" s="791"/>
      <c r="AX349" s="791"/>
      <c r="AY349" s="791"/>
      <c r="AZ349" s="791"/>
      <c r="BA349" s="791"/>
      <c r="BB349" s="791"/>
      <c r="BC349" s="791"/>
      <c r="BD349" s="791"/>
      <c r="BE349" s="791"/>
      <c r="BF349" s="791"/>
      <c r="BG349" s="791"/>
      <c r="BH349" s="791"/>
    </row>
    <row r="350" spans="1:60" outlineLevel="1" x14ac:dyDescent="0.2">
      <c r="A350" s="792"/>
      <c r="B350" s="793"/>
      <c r="C350" s="794" t="s">
        <v>468</v>
      </c>
      <c r="D350" s="795"/>
      <c r="E350" s="796"/>
      <c r="F350" s="825"/>
      <c r="G350" s="789"/>
      <c r="H350" s="789"/>
      <c r="I350" s="789"/>
      <c r="J350" s="789"/>
      <c r="K350" s="789"/>
      <c r="L350" s="789"/>
      <c r="M350" s="789"/>
      <c r="N350" s="790"/>
      <c r="O350" s="790"/>
      <c r="P350" s="790"/>
      <c r="Q350" s="790"/>
      <c r="R350" s="789"/>
      <c r="S350" s="789"/>
      <c r="T350" s="789"/>
      <c r="U350" s="789"/>
      <c r="V350" s="789"/>
      <c r="W350" s="789"/>
      <c r="X350" s="789"/>
      <c r="Y350" s="791"/>
      <c r="Z350" s="791"/>
      <c r="AA350" s="791"/>
      <c r="AB350" s="791"/>
      <c r="AC350" s="791"/>
      <c r="AD350" s="791"/>
      <c r="AE350" s="791"/>
      <c r="AF350" s="791"/>
      <c r="AG350" s="791" t="s">
        <v>157</v>
      </c>
      <c r="AH350" s="791">
        <v>0</v>
      </c>
      <c r="AI350" s="791"/>
      <c r="AJ350" s="791"/>
      <c r="AK350" s="791"/>
      <c r="AL350" s="791"/>
      <c r="AM350" s="791"/>
      <c r="AN350" s="791"/>
      <c r="AO350" s="791"/>
      <c r="AP350" s="791"/>
      <c r="AQ350" s="791"/>
      <c r="AR350" s="791"/>
      <c r="AS350" s="791"/>
      <c r="AT350" s="791"/>
      <c r="AU350" s="791"/>
      <c r="AV350" s="791"/>
      <c r="AW350" s="791"/>
      <c r="AX350" s="791"/>
      <c r="AY350" s="791"/>
      <c r="AZ350" s="791"/>
      <c r="BA350" s="791"/>
      <c r="BB350" s="791"/>
      <c r="BC350" s="791"/>
      <c r="BD350" s="791"/>
      <c r="BE350" s="791"/>
      <c r="BF350" s="791"/>
      <c r="BG350" s="791"/>
      <c r="BH350" s="791"/>
    </row>
    <row r="351" spans="1:60" outlineLevel="1" x14ac:dyDescent="0.2">
      <c r="A351" s="792"/>
      <c r="B351" s="793"/>
      <c r="C351" s="794" t="s">
        <v>469</v>
      </c>
      <c r="D351" s="795"/>
      <c r="E351" s="796"/>
      <c r="F351" s="825"/>
      <c r="G351" s="789"/>
      <c r="H351" s="789"/>
      <c r="I351" s="789"/>
      <c r="J351" s="789"/>
      <c r="K351" s="789"/>
      <c r="L351" s="789"/>
      <c r="M351" s="789"/>
      <c r="N351" s="790"/>
      <c r="O351" s="790"/>
      <c r="P351" s="790"/>
      <c r="Q351" s="790"/>
      <c r="R351" s="789"/>
      <c r="S351" s="789"/>
      <c r="T351" s="789"/>
      <c r="U351" s="789"/>
      <c r="V351" s="789"/>
      <c r="W351" s="789"/>
      <c r="X351" s="789"/>
      <c r="Y351" s="791"/>
      <c r="Z351" s="791"/>
      <c r="AA351" s="791"/>
      <c r="AB351" s="791"/>
      <c r="AC351" s="791"/>
      <c r="AD351" s="791"/>
      <c r="AE351" s="791"/>
      <c r="AF351" s="791"/>
      <c r="AG351" s="791" t="s">
        <v>157</v>
      </c>
      <c r="AH351" s="791">
        <v>0</v>
      </c>
      <c r="AI351" s="791"/>
      <c r="AJ351" s="791"/>
      <c r="AK351" s="791"/>
      <c r="AL351" s="791"/>
      <c r="AM351" s="791"/>
      <c r="AN351" s="791"/>
      <c r="AO351" s="791"/>
      <c r="AP351" s="791"/>
      <c r="AQ351" s="791"/>
      <c r="AR351" s="791"/>
      <c r="AS351" s="791"/>
      <c r="AT351" s="791"/>
      <c r="AU351" s="791"/>
      <c r="AV351" s="791"/>
      <c r="AW351" s="791"/>
      <c r="AX351" s="791"/>
      <c r="AY351" s="791"/>
      <c r="AZ351" s="791"/>
      <c r="BA351" s="791"/>
      <c r="BB351" s="791"/>
      <c r="BC351" s="791"/>
      <c r="BD351" s="791"/>
      <c r="BE351" s="791"/>
      <c r="BF351" s="791"/>
      <c r="BG351" s="791"/>
      <c r="BH351" s="791"/>
    </row>
    <row r="352" spans="1:60" outlineLevel="1" x14ac:dyDescent="0.2">
      <c r="A352" s="792"/>
      <c r="B352" s="793"/>
      <c r="C352" s="794" t="s">
        <v>158</v>
      </c>
      <c r="D352" s="795"/>
      <c r="E352" s="796">
        <v>1</v>
      </c>
      <c r="F352" s="825"/>
      <c r="G352" s="789"/>
      <c r="H352" s="789"/>
      <c r="I352" s="789"/>
      <c r="J352" s="789"/>
      <c r="K352" s="789"/>
      <c r="L352" s="789"/>
      <c r="M352" s="789"/>
      <c r="N352" s="790"/>
      <c r="O352" s="790"/>
      <c r="P352" s="790"/>
      <c r="Q352" s="790"/>
      <c r="R352" s="789"/>
      <c r="S352" s="789"/>
      <c r="T352" s="789"/>
      <c r="U352" s="789"/>
      <c r="V352" s="789"/>
      <c r="W352" s="789"/>
      <c r="X352" s="789"/>
      <c r="Y352" s="791"/>
      <c r="Z352" s="791"/>
      <c r="AA352" s="791"/>
      <c r="AB352" s="791"/>
      <c r="AC352" s="791"/>
      <c r="AD352" s="791"/>
      <c r="AE352" s="791"/>
      <c r="AF352" s="791"/>
      <c r="AG352" s="791" t="s">
        <v>157</v>
      </c>
      <c r="AH352" s="791">
        <v>0</v>
      </c>
      <c r="AI352" s="791"/>
      <c r="AJ352" s="791"/>
      <c r="AK352" s="791"/>
      <c r="AL352" s="791"/>
      <c r="AM352" s="791"/>
      <c r="AN352" s="791"/>
      <c r="AO352" s="791"/>
      <c r="AP352" s="791"/>
      <c r="AQ352" s="791"/>
      <c r="AR352" s="791"/>
      <c r="AS352" s="791"/>
      <c r="AT352" s="791"/>
      <c r="AU352" s="791"/>
      <c r="AV352" s="791"/>
      <c r="AW352" s="791"/>
      <c r="AX352" s="791"/>
      <c r="AY352" s="791"/>
      <c r="AZ352" s="791"/>
      <c r="BA352" s="791"/>
      <c r="BB352" s="791"/>
      <c r="BC352" s="791"/>
      <c r="BD352" s="791"/>
      <c r="BE352" s="791"/>
      <c r="BF352" s="791"/>
      <c r="BG352" s="791"/>
      <c r="BH352" s="791"/>
    </row>
    <row r="353" spans="1:60" outlineLevel="1" x14ac:dyDescent="0.2">
      <c r="A353" s="792"/>
      <c r="B353" s="793"/>
      <c r="C353" s="794" t="s">
        <v>470</v>
      </c>
      <c r="D353" s="795"/>
      <c r="E353" s="796"/>
      <c r="F353" s="825"/>
      <c r="G353" s="789"/>
      <c r="H353" s="789"/>
      <c r="I353" s="789"/>
      <c r="J353" s="789"/>
      <c r="K353" s="789"/>
      <c r="L353" s="789"/>
      <c r="M353" s="789"/>
      <c r="N353" s="790"/>
      <c r="O353" s="790"/>
      <c r="P353" s="790"/>
      <c r="Q353" s="790"/>
      <c r="R353" s="789"/>
      <c r="S353" s="789"/>
      <c r="T353" s="789"/>
      <c r="U353" s="789"/>
      <c r="V353" s="789"/>
      <c r="W353" s="789"/>
      <c r="X353" s="789"/>
      <c r="Y353" s="791"/>
      <c r="Z353" s="791"/>
      <c r="AA353" s="791"/>
      <c r="AB353" s="791"/>
      <c r="AC353" s="791"/>
      <c r="AD353" s="791"/>
      <c r="AE353" s="791"/>
      <c r="AF353" s="791"/>
      <c r="AG353" s="791" t="s">
        <v>157</v>
      </c>
      <c r="AH353" s="791">
        <v>0</v>
      </c>
      <c r="AI353" s="791"/>
      <c r="AJ353" s="791"/>
      <c r="AK353" s="791"/>
      <c r="AL353" s="791"/>
      <c r="AM353" s="791"/>
      <c r="AN353" s="791"/>
      <c r="AO353" s="791"/>
      <c r="AP353" s="791"/>
      <c r="AQ353" s="791"/>
      <c r="AR353" s="791"/>
      <c r="AS353" s="791"/>
      <c r="AT353" s="791"/>
      <c r="AU353" s="791"/>
      <c r="AV353" s="791"/>
      <c r="AW353" s="791"/>
      <c r="AX353" s="791"/>
      <c r="AY353" s="791"/>
      <c r="AZ353" s="791"/>
      <c r="BA353" s="791"/>
      <c r="BB353" s="791"/>
      <c r="BC353" s="791"/>
      <c r="BD353" s="791"/>
      <c r="BE353" s="791"/>
      <c r="BF353" s="791"/>
      <c r="BG353" s="791"/>
      <c r="BH353" s="791"/>
    </row>
    <row r="354" spans="1:60" outlineLevel="1" x14ac:dyDescent="0.2">
      <c r="A354" s="792"/>
      <c r="B354" s="793"/>
      <c r="C354" s="794" t="s">
        <v>471</v>
      </c>
      <c r="D354" s="795"/>
      <c r="E354" s="796"/>
      <c r="F354" s="825"/>
      <c r="G354" s="789"/>
      <c r="H354" s="789"/>
      <c r="I354" s="789"/>
      <c r="J354" s="789"/>
      <c r="K354" s="789"/>
      <c r="L354" s="789"/>
      <c r="M354" s="789"/>
      <c r="N354" s="790"/>
      <c r="O354" s="790"/>
      <c r="P354" s="790"/>
      <c r="Q354" s="790"/>
      <c r="R354" s="789"/>
      <c r="S354" s="789"/>
      <c r="T354" s="789"/>
      <c r="U354" s="789"/>
      <c r="V354" s="789"/>
      <c r="W354" s="789"/>
      <c r="X354" s="789"/>
      <c r="Y354" s="791"/>
      <c r="Z354" s="791"/>
      <c r="AA354" s="791"/>
      <c r="AB354" s="791"/>
      <c r="AC354" s="791"/>
      <c r="AD354" s="791"/>
      <c r="AE354" s="791"/>
      <c r="AF354" s="791"/>
      <c r="AG354" s="791" t="s">
        <v>157</v>
      </c>
      <c r="AH354" s="791">
        <v>0</v>
      </c>
      <c r="AI354" s="791"/>
      <c r="AJ354" s="791"/>
      <c r="AK354" s="791"/>
      <c r="AL354" s="791"/>
      <c r="AM354" s="791"/>
      <c r="AN354" s="791"/>
      <c r="AO354" s="791"/>
      <c r="AP354" s="791"/>
      <c r="AQ354" s="791"/>
      <c r="AR354" s="791"/>
      <c r="AS354" s="791"/>
      <c r="AT354" s="791"/>
      <c r="AU354" s="791"/>
      <c r="AV354" s="791"/>
      <c r="AW354" s="791"/>
      <c r="AX354" s="791"/>
      <c r="AY354" s="791"/>
      <c r="AZ354" s="791"/>
      <c r="BA354" s="791"/>
      <c r="BB354" s="791"/>
      <c r="BC354" s="791"/>
      <c r="BD354" s="791"/>
      <c r="BE354" s="791"/>
      <c r="BF354" s="791"/>
      <c r="BG354" s="791"/>
      <c r="BH354" s="791"/>
    </row>
    <row r="355" spans="1:60" outlineLevel="1" x14ac:dyDescent="0.2">
      <c r="A355" s="792"/>
      <c r="B355" s="793"/>
      <c r="C355" s="794" t="s">
        <v>158</v>
      </c>
      <c r="D355" s="795"/>
      <c r="E355" s="796">
        <v>1</v>
      </c>
      <c r="F355" s="825"/>
      <c r="G355" s="789"/>
      <c r="H355" s="789"/>
      <c r="I355" s="789"/>
      <c r="J355" s="789"/>
      <c r="K355" s="789"/>
      <c r="L355" s="789"/>
      <c r="M355" s="789"/>
      <c r="N355" s="790"/>
      <c r="O355" s="790"/>
      <c r="P355" s="790"/>
      <c r="Q355" s="790"/>
      <c r="R355" s="789"/>
      <c r="S355" s="789"/>
      <c r="T355" s="789"/>
      <c r="U355" s="789"/>
      <c r="V355" s="789"/>
      <c r="W355" s="789"/>
      <c r="X355" s="789"/>
      <c r="Y355" s="791"/>
      <c r="Z355" s="791"/>
      <c r="AA355" s="791"/>
      <c r="AB355" s="791"/>
      <c r="AC355" s="791"/>
      <c r="AD355" s="791"/>
      <c r="AE355" s="791"/>
      <c r="AF355" s="791"/>
      <c r="AG355" s="791" t="s">
        <v>157</v>
      </c>
      <c r="AH355" s="791">
        <v>0</v>
      </c>
      <c r="AI355" s="791"/>
      <c r="AJ355" s="791"/>
      <c r="AK355" s="791"/>
      <c r="AL355" s="791"/>
      <c r="AM355" s="791"/>
      <c r="AN355" s="791"/>
      <c r="AO355" s="791"/>
      <c r="AP355" s="791"/>
      <c r="AQ355" s="791"/>
      <c r="AR355" s="791"/>
      <c r="AS355" s="791"/>
      <c r="AT355" s="791"/>
      <c r="AU355" s="791"/>
      <c r="AV355" s="791"/>
      <c r="AW355" s="791"/>
      <c r="AX355" s="791"/>
      <c r="AY355" s="791"/>
      <c r="AZ355" s="791"/>
      <c r="BA355" s="791"/>
      <c r="BB355" s="791"/>
      <c r="BC355" s="791"/>
      <c r="BD355" s="791"/>
      <c r="BE355" s="791"/>
      <c r="BF355" s="791"/>
      <c r="BG355" s="791"/>
      <c r="BH355" s="791"/>
    </row>
    <row r="356" spans="1:60" outlineLevel="1" x14ac:dyDescent="0.2">
      <c r="A356" s="792"/>
      <c r="B356" s="793"/>
      <c r="C356" s="794" t="s">
        <v>472</v>
      </c>
      <c r="D356" s="795"/>
      <c r="E356" s="796"/>
      <c r="F356" s="825"/>
      <c r="G356" s="789"/>
      <c r="H356" s="789"/>
      <c r="I356" s="789"/>
      <c r="J356" s="789"/>
      <c r="K356" s="789"/>
      <c r="L356" s="789"/>
      <c r="M356" s="789"/>
      <c r="N356" s="790"/>
      <c r="O356" s="790"/>
      <c r="P356" s="790"/>
      <c r="Q356" s="790"/>
      <c r="R356" s="789"/>
      <c r="S356" s="789"/>
      <c r="T356" s="789"/>
      <c r="U356" s="789"/>
      <c r="V356" s="789"/>
      <c r="W356" s="789"/>
      <c r="X356" s="789"/>
      <c r="Y356" s="791"/>
      <c r="Z356" s="791"/>
      <c r="AA356" s="791"/>
      <c r="AB356" s="791"/>
      <c r="AC356" s="791"/>
      <c r="AD356" s="791"/>
      <c r="AE356" s="791"/>
      <c r="AF356" s="791"/>
      <c r="AG356" s="791" t="s">
        <v>157</v>
      </c>
      <c r="AH356" s="791">
        <v>0</v>
      </c>
      <c r="AI356" s="791"/>
      <c r="AJ356" s="791"/>
      <c r="AK356" s="791"/>
      <c r="AL356" s="791"/>
      <c r="AM356" s="791"/>
      <c r="AN356" s="791"/>
      <c r="AO356" s="791"/>
      <c r="AP356" s="791"/>
      <c r="AQ356" s="791"/>
      <c r="AR356" s="791"/>
      <c r="AS356" s="791"/>
      <c r="AT356" s="791"/>
      <c r="AU356" s="791"/>
      <c r="AV356" s="791"/>
      <c r="AW356" s="791"/>
      <c r="AX356" s="791"/>
      <c r="AY356" s="791"/>
      <c r="AZ356" s="791"/>
      <c r="BA356" s="791"/>
      <c r="BB356" s="791"/>
      <c r="BC356" s="791"/>
      <c r="BD356" s="791"/>
      <c r="BE356" s="791"/>
      <c r="BF356" s="791"/>
      <c r="BG356" s="791"/>
      <c r="BH356" s="791"/>
    </row>
    <row r="357" spans="1:60" outlineLevel="1" x14ac:dyDescent="0.2">
      <c r="A357" s="792"/>
      <c r="B357" s="793"/>
      <c r="C357" s="794" t="s">
        <v>158</v>
      </c>
      <c r="D357" s="795"/>
      <c r="E357" s="796">
        <v>1</v>
      </c>
      <c r="F357" s="825"/>
      <c r="G357" s="789"/>
      <c r="H357" s="789"/>
      <c r="I357" s="789"/>
      <c r="J357" s="789"/>
      <c r="K357" s="789"/>
      <c r="L357" s="789"/>
      <c r="M357" s="789"/>
      <c r="N357" s="790"/>
      <c r="O357" s="790"/>
      <c r="P357" s="790"/>
      <c r="Q357" s="790"/>
      <c r="R357" s="789"/>
      <c r="S357" s="789"/>
      <c r="T357" s="789"/>
      <c r="U357" s="789"/>
      <c r="V357" s="789"/>
      <c r="W357" s="789"/>
      <c r="X357" s="789"/>
      <c r="Y357" s="791"/>
      <c r="Z357" s="791"/>
      <c r="AA357" s="791"/>
      <c r="AB357" s="791"/>
      <c r="AC357" s="791"/>
      <c r="AD357" s="791"/>
      <c r="AE357" s="791"/>
      <c r="AF357" s="791"/>
      <c r="AG357" s="791" t="s">
        <v>157</v>
      </c>
      <c r="AH357" s="791">
        <v>0</v>
      </c>
      <c r="AI357" s="791"/>
      <c r="AJ357" s="791"/>
      <c r="AK357" s="791"/>
      <c r="AL357" s="791"/>
      <c r="AM357" s="791"/>
      <c r="AN357" s="791"/>
      <c r="AO357" s="791"/>
      <c r="AP357" s="791"/>
      <c r="AQ357" s="791"/>
      <c r="AR357" s="791"/>
      <c r="AS357" s="791"/>
      <c r="AT357" s="791"/>
      <c r="AU357" s="791"/>
      <c r="AV357" s="791"/>
      <c r="AW357" s="791"/>
      <c r="AX357" s="791"/>
      <c r="AY357" s="791"/>
      <c r="AZ357" s="791"/>
      <c r="BA357" s="791"/>
      <c r="BB357" s="791"/>
      <c r="BC357" s="791"/>
      <c r="BD357" s="791"/>
      <c r="BE357" s="791"/>
      <c r="BF357" s="791"/>
      <c r="BG357" s="791"/>
      <c r="BH357" s="791"/>
    </row>
    <row r="358" spans="1:60" outlineLevel="1" x14ac:dyDescent="0.2">
      <c r="A358" s="792"/>
      <c r="B358" s="793"/>
      <c r="C358" s="794" t="s">
        <v>473</v>
      </c>
      <c r="D358" s="795"/>
      <c r="E358" s="796"/>
      <c r="F358" s="825"/>
      <c r="G358" s="789"/>
      <c r="H358" s="789"/>
      <c r="I358" s="789"/>
      <c r="J358" s="789"/>
      <c r="K358" s="789"/>
      <c r="L358" s="789"/>
      <c r="M358" s="789"/>
      <c r="N358" s="790"/>
      <c r="O358" s="790"/>
      <c r="P358" s="790"/>
      <c r="Q358" s="790"/>
      <c r="R358" s="789"/>
      <c r="S358" s="789"/>
      <c r="T358" s="789"/>
      <c r="U358" s="789"/>
      <c r="V358" s="789"/>
      <c r="W358" s="789"/>
      <c r="X358" s="789"/>
      <c r="Y358" s="791"/>
      <c r="Z358" s="791"/>
      <c r="AA358" s="791"/>
      <c r="AB358" s="791"/>
      <c r="AC358" s="791"/>
      <c r="AD358" s="791"/>
      <c r="AE358" s="791"/>
      <c r="AF358" s="791"/>
      <c r="AG358" s="791" t="s">
        <v>157</v>
      </c>
      <c r="AH358" s="791">
        <v>0</v>
      </c>
      <c r="AI358" s="791"/>
      <c r="AJ358" s="791"/>
      <c r="AK358" s="791"/>
      <c r="AL358" s="791"/>
      <c r="AM358" s="791"/>
      <c r="AN358" s="791"/>
      <c r="AO358" s="791"/>
      <c r="AP358" s="791"/>
      <c r="AQ358" s="791"/>
      <c r="AR358" s="791"/>
      <c r="AS358" s="791"/>
      <c r="AT358" s="791"/>
      <c r="AU358" s="791"/>
      <c r="AV358" s="791"/>
      <c r="AW358" s="791"/>
      <c r="AX358" s="791"/>
      <c r="AY358" s="791"/>
      <c r="AZ358" s="791"/>
      <c r="BA358" s="791"/>
      <c r="BB358" s="791"/>
      <c r="BC358" s="791"/>
      <c r="BD358" s="791"/>
      <c r="BE358" s="791"/>
      <c r="BF358" s="791"/>
      <c r="BG358" s="791"/>
      <c r="BH358" s="791"/>
    </row>
    <row r="359" spans="1:60" outlineLevel="1" x14ac:dyDescent="0.2">
      <c r="A359" s="792"/>
      <c r="B359" s="793"/>
      <c r="C359" s="794" t="s">
        <v>474</v>
      </c>
      <c r="D359" s="795"/>
      <c r="E359" s="796"/>
      <c r="F359" s="825"/>
      <c r="G359" s="789"/>
      <c r="H359" s="789"/>
      <c r="I359" s="789"/>
      <c r="J359" s="789"/>
      <c r="K359" s="789"/>
      <c r="L359" s="789"/>
      <c r="M359" s="789"/>
      <c r="N359" s="790"/>
      <c r="O359" s="790"/>
      <c r="P359" s="790"/>
      <c r="Q359" s="790"/>
      <c r="R359" s="789"/>
      <c r="S359" s="789"/>
      <c r="T359" s="789"/>
      <c r="U359" s="789"/>
      <c r="V359" s="789"/>
      <c r="W359" s="789"/>
      <c r="X359" s="789"/>
      <c r="Y359" s="791"/>
      <c r="Z359" s="791"/>
      <c r="AA359" s="791"/>
      <c r="AB359" s="791"/>
      <c r="AC359" s="791"/>
      <c r="AD359" s="791"/>
      <c r="AE359" s="791"/>
      <c r="AF359" s="791"/>
      <c r="AG359" s="791" t="s">
        <v>157</v>
      </c>
      <c r="AH359" s="791">
        <v>0</v>
      </c>
      <c r="AI359" s="791"/>
      <c r="AJ359" s="791"/>
      <c r="AK359" s="791"/>
      <c r="AL359" s="791"/>
      <c r="AM359" s="791"/>
      <c r="AN359" s="791"/>
      <c r="AO359" s="791"/>
      <c r="AP359" s="791"/>
      <c r="AQ359" s="791"/>
      <c r="AR359" s="791"/>
      <c r="AS359" s="791"/>
      <c r="AT359" s="791"/>
      <c r="AU359" s="791"/>
      <c r="AV359" s="791"/>
      <c r="AW359" s="791"/>
      <c r="AX359" s="791"/>
      <c r="AY359" s="791"/>
      <c r="AZ359" s="791"/>
      <c r="BA359" s="791"/>
      <c r="BB359" s="791"/>
      <c r="BC359" s="791"/>
      <c r="BD359" s="791"/>
      <c r="BE359" s="791"/>
      <c r="BF359" s="791"/>
      <c r="BG359" s="791"/>
      <c r="BH359" s="791"/>
    </row>
    <row r="360" spans="1:60" outlineLevel="1" x14ac:dyDescent="0.2">
      <c r="A360" s="792"/>
      <c r="B360" s="793"/>
      <c r="C360" s="794" t="s">
        <v>158</v>
      </c>
      <c r="D360" s="795"/>
      <c r="E360" s="796">
        <v>1</v>
      </c>
      <c r="F360" s="825"/>
      <c r="G360" s="789"/>
      <c r="H360" s="789"/>
      <c r="I360" s="789"/>
      <c r="J360" s="789"/>
      <c r="K360" s="789"/>
      <c r="L360" s="789"/>
      <c r="M360" s="789"/>
      <c r="N360" s="790"/>
      <c r="O360" s="790"/>
      <c r="P360" s="790"/>
      <c r="Q360" s="790"/>
      <c r="R360" s="789"/>
      <c r="S360" s="789"/>
      <c r="T360" s="789"/>
      <c r="U360" s="789"/>
      <c r="V360" s="789"/>
      <c r="W360" s="789"/>
      <c r="X360" s="789"/>
      <c r="Y360" s="791"/>
      <c r="Z360" s="791"/>
      <c r="AA360" s="791"/>
      <c r="AB360" s="791"/>
      <c r="AC360" s="791"/>
      <c r="AD360" s="791"/>
      <c r="AE360" s="791"/>
      <c r="AF360" s="791"/>
      <c r="AG360" s="791" t="s">
        <v>157</v>
      </c>
      <c r="AH360" s="791">
        <v>0</v>
      </c>
      <c r="AI360" s="791"/>
      <c r="AJ360" s="791"/>
      <c r="AK360" s="791"/>
      <c r="AL360" s="791"/>
      <c r="AM360" s="791"/>
      <c r="AN360" s="791"/>
      <c r="AO360" s="791"/>
      <c r="AP360" s="791"/>
      <c r="AQ360" s="791"/>
      <c r="AR360" s="791"/>
      <c r="AS360" s="791"/>
      <c r="AT360" s="791"/>
      <c r="AU360" s="791"/>
      <c r="AV360" s="791"/>
      <c r="AW360" s="791"/>
      <c r="AX360" s="791"/>
      <c r="AY360" s="791"/>
      <c r="AZ360" s="791"/>
      <c r="BA360" s="791"/>
      <c r="BB360" s="791"/>
      <c r="BC360" s="791"/>
      <c r="BD360" s="791"/>
      <c r="BE360" s="791"/>
      <c r="BF360" s="791"/>
      <c r="BG360" s="791"/>
      <c r="BH360" s="791"/>
    </row>
    <row r="361" spans="1:60" outlineLevel="1" x14ac:dyDescent="0.2">
      <c r="A361" s="782">
        <v>110</v>
      </c>
      <c r="B361" s="783" t="s">
        <v>475</v>
      </c>
      <c r="C361" s="784" t="s">
        <v>476</v>
      </c>
      <c r="D361" s="785" t="s">
        <v>152</v>
      </c>
      <c r="E361" s="786">
        <v>2</v>
      </c>
      <c r="F361" s="11"/>
      <c r="G361" s="787">
        <f>ROUND(E361*F361,2)</f>
        <v>0</v>
      </c>
      <c r="H361" s="788">
        <v>0</v>
      </c>
      <c r="I361" s="789">
        <f>ROUND(E361*H361,2)</f>
        <v>0</v>
      </c>
      <c r="J361" s="788">
        <v>750</v>
      </c>
      <c r="K361" s="789">
        <f>ROUND(E361*J361,2)</f>
        <v>1500</v>
      </c>
      <c r="L361" s="789">
        <v>21</v>
      </c>
      <c r="M361" s="789">
        <f>G361*(1+L361/100)</f>
        <v>0</v>
      </c>
      <c r="N361" s="790">
        <v>0</v>
      </c>
      <c r="O361" s="790">
        <f>ROUND(E361*N361,2)</f>
        <v>0</v>
      </c>
      <c r="P361" s="790">
        <v>0</v>
      </c>
      <c r="Q361" s="790">
        <f>ROUND(E361*P361,2)</f>
        <v>0</v>
      </c>
      <c r="R361" s="789"/>
      <c r="S361" s="789" t="s">
        <v>153</v>
      </c>
      <c r="T361" s="789" t="s">
        <v>153</v>
      </c>
      <c r="U361" s="789">
        <v>1.5</v>
      </c>
      <c r="V361" s="789">
        <f>ROUND(E361*U361,2)</f>
        <v>3</v>
      </c>
      <c r="W361" s="789"/>
      <c r="X361" s="789" t="s">
        <v>154</v>
      </c>
      <c r="Y361" s="791"/>
      <c r="Z361" s="791"/>
      <c r="AA361" s="791"/>
      <c r="AB361" s="791"/>
      <c r="AC361" s="791"/>
      <c r="AD361" s="791"/>
      <c r="AE361" s="791"/>
      <c r="AF361" s="791"/>
      <c r="AG361" s="791" t="s">
        <v>155</v>
      </c>
      <c r="AH361" s="791"/>
      <c r="AI361" s="791"/>
      <c r="AJ361" s="791"/>
      <c r="AK361" s="791"/>
      <c r="AL361" s="791"/>
      <c r="AM361" s="791"/>
      <c r="AN361" s="791"/>
      <c r="AO361" s="791"/>
      <c r="AP361" s="791"/>
      <c r="AQ361" s="791"/>
      <c r="AR361" s="791"/>
      <c r="AS361" s="791"/>
      <c r="AT361" s="791"/>
      <c r="AU361" s="791"/>
      <c r="AV361" s="791"/>
      <c r="AW361" s="791"/>
      <c r="AX361" s="791"/>
      <c r="AY361" s="791"/>
      <c r="AZ361" s="791"/>
      <c r="BA361" s="791"/>
      <c r="BB361" s="791"/>
      <c r="BC361" s="791"/>
      <c r="BD361" s="791"/>
      <c r="BE361" s="791"/>
      <c r="BF361" s="791"/>
      <c r="BG361" s="791"/>
      <c r="BH361" s="791"/>
    </row>
    <row r="362" spans="1:60" outlineLevel="1" x14ac:dyDescent="0.2">
      <c r="A362" s="792"/>
      <c r="B362" s="793"/>
      <c r="C362" s="794" t="s">
        <v>477</v>
      </c>
      <c r="D362" s="795"/>
      <c r="E362" s="796"/>
      <c r="F362" s="825"/>
      <c r="G362" s="789"/>
      <c r="H362" s="789"/>
      <c r="I362" s="789"/>
      <c r="J362" s="789"/>
      <c r="K362" s="789"/>
      <c r="L362" s="789"/>
      <c r="M362" s="789"/>
      <c r="N362" s="790"/>
      <c r="O362" s="790"/>
      <c r="P362" s="790"/>
      <c r="Q362" s="790"/>
      <c r="R362" s="789"/>
      <c r="S362" s="789"/>
      <c r="T362" s="789"/>
      <c r="U362" s="789"/>
      <c r="V362" s="789"/>
      <c r="W362" s="789"/>
      <c r="X362" s="789"/>
      <c r="Y362" s="791"/>
      <c r="Z362" s="791"/>
      <c r="AA362" s="791"/>
      <c r="AB362" s="791"/>
      <c r="AC362" s="791"/>
      <c r="AD362" s="791"/>
      <c r="AE362" s="791"/>
      <c r="AF362" s="791"/>
      <c r="AG362" s="791" t="s">
        <v>157</v>
      </c>
      <c r="AH362" s="791">
        <v>0</v>
      </c>
      <c r="AI362" s="791"/>
      <c r="AJ362" s="791"/>
      <c r="AK362" s="791"/>
      <c r="AL362" s="791"/>
      <c r="AM362" s="791"/>
      <c r="AN362" s="791"/>
      <c r="AO362" s="791"/>
      <c r="AP362" s="791"/>
      <c r="AQ362" s="791"/>
      <c r="AR362" s="791"/>
      <c r="AS362" s="791"/>
      <c r="AT362" s="791"/>
      <c r="AU362" s="791"/>
      <c r="AV362" s="791"/>
      <c r="AW362" s="791"/>
      <c r="AX362" s="791"/>
      <c r="AY362" s="791"/>
      <c r="AZ362" s="791"/>
      <c r="BA362" s="791"/>
      <c r="BB362" s="791"/>
      <c r="BC362" s="791"/>
      <c r="BD362" s="791"/>
      <c r="BE362" s="791"/>
      <c r="BF362" s="791"/>
      <c r="BG362" s="791"/>
      <c r="BH362" s="791"/>
    </row>
    <row r="363" spans="1:60" outlineLevel="1" x14ac:dyDescent="0.2">
      <c r="A363" s="792"/>
      <c r="B363" s="793"/>
      <c r="C363" s="794" t="s">
        <v>478</v>
      </c>
      <c r="D363" s="795"/>
      <c r="E363" s="796"/>
      <c r="F363" s="825"/>
      <c r="G363" s="789"/>
      <c r="H363" s="789"/>
      <c r="I363" s="789"/>
      <c r="J363" s="789"/>
      <c r="K363" s="789"/>
      <c r="L363" s="789"/>
      <c r="M363" s="789"/>
      <c r="N363" s="790"/>
      <c r="O363" s="790"/>
      <c r="P363" s="790"/>
      <c r="Q363" s="790"/>
      <c r="R363" s="789"/>
      <c r="S363" s="789"/>
      <c r="T363" s="789"/>
      <c r="U363" s="789"/>
      <c r="V363" s="789"/>
      <c r="W363" s="789"/>
      <c r="X363" s="789"/>
      <c r="Y363" s="791"/>
      <c r="Z363" s="791"/>
      <c r="AA363" s="791"/>
      <c r="AB363" s="791"/>
      <c r="AC363" s="791"/>
      <c r="AD363" s="791"/>
      <c r="AE363" s="791"/>
      <c r="AF363" s="791"/>
      <c r="AG363" s="791" t="s">
        <v>157</v>
      </c>
      <c r="AH363" s="791">
        <v>0</v>
      </c>
      <c r="AI363" s="791"/>
      <c r="AJ363" s="791"/>
      <c r="AK363" s="791"/>
      <c r="AL363" s="791"/>
      <c r="AM363" s="791"/>
      <c r="AN363" s="791"/>
      <c r="AO363" s="791"/>
      <c r="AP363" s="791"/>
      <c r="AQ363" s="791"/>
      <c r="AR363" s="791"/>
      <c r="AS363" s="791"/>
      <c r="AT363" s="791"/>
      <c r="AU363" s="791"/>
      <c r="AV363" s="791"/>
      <c r="AW363" s="791"/>
      <c r="AX363" s="791"/>
      <c r="AY363" s="791"/>
      <c r="AZ363" s="791"/>
      <c r="BA363" s="791"/>
      <c r="BB363" s="791"/>
      <c r="BC363" s="791"/>
      <c r="BD363" s="791"/>
      <c r="BE363" s="791"/>
      <c r="BF363" s="791"/>
      <c r="BG363" s="791"/>
      <c r="BH363" s="791"/>
    </row>
    <row r="364" spans="1:60" outlineLevel="1" x14ac:dyDescent="0.2">
      <c r="A364" s="792"/>
      <c r="B364" s="793"/>
      <c r="C364" s="794" t="s">
        <v>158</v>
      </c>
      <c r="D364" s="795"/>
      <c r="E364" s="796">
        <v>1</v>
      </c>
      <c r="F364" s="825"/>
      <c r="G364" s="789"/>
      <c r="H364" s="789"/>
      <c r="I364" s="789"/>
      <c r="J364" s="789"/>
      <c r="K364" s="789"/>
      <c r="L364" s="789"/>
      <c r="M364" s="789"/>
      <c r="N364" s="790"/>
      <c r="O364" s="790"/>
      <c r="P364" s="790"/>
      <c r="Q364" s="790"/>
      <c r="R364" s="789"/>
      <c r="S364" s="789"/>
      <c r="T364" s="789"/>
      <c r="U364" s="789"/>
      <c r="V364" s="789"/>
      <c r="W364" s="789"/>
      <c r="X364" s="789"/>
      <c r="Y364" s="791"/>
      <c r="Z364" s="791"/>
      <c r="AA364" s="791"/>
      <c r="AB364" s="791"/>
      <c r="AC364" s="791"/>
      <c r="AD364" s="791"/>
      <c r="AE364" s="791"/>
      <c r="AF364" s="791"/>
      <c r="AG364" s="791" t="s">
        <v>157</v>
      </c>
      <c r="AH364" s="791">
        <v>0</v>
      </c>
      <c r="AI364" s="791"/>
      <c r="AJ364" s="791"/>
      <c r="AK364" s="791"/>
      <c r="AL364" s="791"/>
      <c r="AM364" s="791"/>
      <c r="AN364" s="791"/>
      <c r="AO364" s="791"/>
      <c r="AP364" s="791"/>
      <c r="AQ364" s="791"/>
      <c r="AR364" s="791"/>
      <c r="AS364" s="791"/>
      <c r="AT364" s="791"/>
      <c r="AU364" s="791"/>
      <c r="AV364" s="791"/>
      <c r="AW364" s="791"/>
      <c r="AX364" s="791"/>
      <c r="AY364" s="791"/>
      <c r="AZ364" s="791"/>
      <c r="BA364" s="791"/>
      <c r="BB364" s="791"/>
      <c r="BC364" s="791"/>
      <c r="BD364" s="791"/>
      <c r="BE364" s="791"/>
      <c r="BF364" s="791"/>
      <c r="BG364" s="791"/>
      <c r="BH364" s="791"/>
    </row>
    <row r="365" spans="1:60" outlineLevel="1" x14ac:dyDescent="0.2">
      <c r="A365" s="792"/>
      <c r="B365" s="793"/>
      <c r="C365" s="794" t="s">
        <v>479</v>
      </c>
      <c r="D365" s="795"/>
      <c r="E365" s="796"/>
      <c r="F365" s="825"/>
      <c r="G365" s="789"/>
      <c r="H365" s="789"/>
      <c r="I365" s="789"/>
      <c r="J365" s="789"/>
      <c r="K365" s="789"/>
      <c r="L365" s="789"/>
      <c r="M365" s="789"/>
      <c r="N365" s="790"/>
      <c r="O365" s="790"/>
      <c r="P365" s="790"/>
      <c r="Q365" s="790"/>
      <c r="R365" s="789"/>
      <c r="S365" s="789"/>
      <c r="T365" s="789"/>
      <c r="U365" s="789"/>
      <c r="V365" s="789"/>
      <c r="W365" s="789"/>
      <c r="X365" s="789"/>
      <c r="Y365" s="791"/>
      <c r="Z365" s="791"/>
      <c r="AA365" s="791"/>
      <c r="AB365" s="791"/>
      <c r="AC365" s="791"/>
      <c r="AD365" s="791"/>
      <c r="AE365" s="791"/>
      <c r="AF365" s="791"/>
      <c r="AG365" s="791" t="s">
        <v>157</v>
      </c>
      <c r="AH365" s="791">
        <v>0</v>
      </c>
      <c r="AI365" s="791"/>
      <c r="AJ365" s="791"/>
      <c r="AK365" s="791"/>
      <c r="AL365" s="791"/>
      <c r="AM365" s="791"/>
      <c r="AN365" s="791"/>
      <c r="AO365" s="791"/>
      <c r="AP365" s="791"/>
      <c r="AQ365" s="791"/>
      <c r="AR365" s="791"/>
      <c r="AS365" s="791"/>
      <c r="AT365" s="791"/>
      <c r="AU365" s="791"/>
      <c r="AV365" s="791"/>
      <c r="AW365" s="791"/>
      <c r="AX365" s="791"/>
      <c r="AY365" s="791"/>
      <c r="AZ365" s="791"/>
      <c r="BA365" s="791"/>
      <c r="BB365" s="791"/>
      <c r="BC365" s="791"/>
      <c r="BD365" s="791"/>
      <c r="BE365" s="791"/>
      <c r="BF365" s="791"/>
      <c r="BG365" s="791"/>
      <c r="BH365" s="791"/>
    </row>
    <row r="366" spans="1:60" outlineLevel="1" x14ac:dyDescent="0.2">
      <c r="A366" s="792"/>
      <c r="B366" s="793"/>
      <c r="C366" s="794" t="s">
        <v>158</v>
      </c>
      <c r="D366" s="795"/>
      <c r="E366" s="796">
        <v>1</v>
      </c>
      <c r="F366" s="825"/>
      <c r="G366" s="789"/>
      <c r="H366" s="789"/>
      <c r="I366" s="789"/>
      <c r="J366" s="789"/>
      <c r="K366" s="789"/>
      <c r="L366" s="789"/>
      <c r="M366" s="789"/>
      <c r="N366" s="790"/>
      <c r="O366" s="790"/>
      <c r="P366" s="790"/>
      <c r="Q366" s="790"/>
      <c r="R366" s="789"/>
      <c r="S366" s="789"/>
      <c r="T366" s="789"/>
      <c r="U366" s="789"/>
      <c r="V366" s="789"/>
      <c r="W366" s="789"/>
      <c r="X366" s="789"/>
      <c r="Y366" s="791"/>
      <c r="Z366" s="791"/>
      <c r="AA366" s="791"/>
      <c r="AB366" s="791"/>
      <c r="AC366" s="791"/>
      <c r="AD366" s="791"/>
      <c r="AE366" s="791"/>
      <c r="AF366" s="791"/>
      <c r="AG366" s="791" t="s">
        <v>157</v>
      </c>
      <c r="AH366" s="791">
        <v>0</v>
      </c>
      <c r="AI366" s="791"/>
      <c r="AJ366" s="791"/>
      <c r="AK366" s="791"/>
      <c r="AL366" s="791"/>
      <c r="AM366" s="791"/>
      <c r="AN366" s="791"/>
      <c r="AO366" s="791"/>
      <c r="AP366" s="791"/>
      <c r="AQ366" s="791"/>
      <c r="AR366" s="791"/>
      <c r="AS366" s="791"/>
      <c r="AT366" s="791"/>
      <c r="AU366" s="791"/>
      <c r="AV366" s="791"/>
      <c r="AW366" s="791"/>
      <c r="AX366" s="791"/>
      <c r="AY366" s="791"/>
      <c r="AZ366" s="791"/>
      <c r="BA366" s="791"/>
      <c r="BB366" s="791"/>
      <c r="BC366" s="791"/>
      <c r="BD366" s="791"/>
      <c r="BE366" s="791"/>
      <c r="BF366" s="791"/>
      <c r="BG366" s="791"/>
      <c r="BH366" s="791"/>
    </row>
    <row r="367" spans="1:60" outlineLevel="1" x14ac:dyDescent="0.2">
      <c r="A367" s="782">
        <v>111</v>
      </c>
      <c r="B367" s="783" t="s">
        <v>480</v>
      </c>
      <c r="C367" s="784" t="s">
        <v>481</v>
      </c>
      <c r="D367" s="785" t="s">
        <v>152</v>
      </c>
      <c r="E367" s="786">
        <v>3</v>
      </c>
      <c r="F367" s="11"/>
      <c r="G367" s="787">
        <f>ROUND(E367*F367,2)</f>
        <v>0</v>
      </c>
      <c r="H367" s="788">
        <v>0</v>
      </c>
      <c r="I367" s="789">
        <f>ROUND(E367*H367,2)</f>
        <v>0</v>
      </c>
      <c r="J367" s="788">
        <v>823</v>
      </c>
      <c r="K367" s="789">
        <f>ROUND(E367*J367,2)</f>
        <v>2469</v>
      </c>
      <c r="L367" s="789">
        <v>21</v>
      </c>
      <c r="M367" s="789">
        <f>G367*(1+L367/100)</f>
        <v>0</v>
      </c>
      <c r="N367" s="790">
        <v>0</v>
      </c>
      <c r="O367" s="790">
        <f>ROUND(E367*N367,2)</f>
        <v>0</v>
      </c>
      <c r="P367" s="790">
        <v>0</v>
      </c>
      <c r="Q367" s="790">
        <f>ROUND(E367*P367,2)</f>
        <v>0</v>
      </c>
      <c r="R367" s="789"/>
      <c r="S367" s="789" t="s">
        <v>153</v>
      </c>
      <c r="T367" s="789" t="s">
        <v>153</v>
      </c>
      <c r="U367" s="789">
        <v>1.56</v>
      </c>
      <c r="V367" s="789">
        <f>ROUND(E367*U367,2)</f>
        <v>4.68</v>
      </c>
      <c r="W367" s="789"/>
      <c r="X367" s="789" t="s">
        <v>154</v>
      </c>
      <c r="Y367" s="791"/>
      <c r="Z367" s="791"/>
      <c r="AA367" s="791"/>
      <c r="AB367" s="791"/>
      <c r="AC367" s="791"/>
      <c r="AD367" s="791"/>
      <c r="AE367" s="791"/>
      <c r="AF367" s="791"/>
      <c r="AG367" s="791" t="s">
        <v>155</v>
      </c>
      <c r="AH367" s="791"/>
      <c r="AI367" s="791"/>
      <c r="AJ367" s="791"/>
      <c r="AK367" s="791"/>
      <c r="AL367" s="791"/>
      <c r="AM367" s="791"/>
      <c r="AN367" s="791"/>
      <c r="AO367" s="791"/>
      <c r="AP367" s="791"/>
      <c r="AQ367" s="791"/>
      <c r="AR367" s="791"/>
      <c r="AS367" s="791"/>
      <c r="AT367" s="791"/>
      <c r="AU367" s="791"/>
      <c r="AV367" s="791"/>
      <c r="AW367" s="791"/>
      <c r="AX367" s="791"/>
      <c r="AY367" s="791"/>
      <c r="AZ367" s="791"/>
      <c r="BA367" s="791"/>
      <c r="BB367" s="791"/>
      <c r="BC367" s="791"/>
      <c r="BD367" s="791"/>
      <c r="BE367" s="791"/>
      <c r="BF367" s="791"/>
      <c r="BG367" s="791"/>
      <c r="BH367" s="791"/>
    </row>
    <row r="368" spans="1:60" outlineLevel="1" x14ac:dyDescent="0.2">
      <c r="A368" s="792"/>
      <c r="B368" s="793"/>
      <c r="C368" s="794" t="s">
        <v>470</v>
      </c>
      <c r="D368" s="795"/>
      <c r="E368" s="796"/>
      <c r="F368" s="825"/>
      <c r="G368" s="789"/>
      <c r="H368" s="789"/>
      <c r="I368" s="789"/>
      <c r="J368" s="789"/>
      <c r="K368" s="789"/>
      <c r="L368" s="789"/>
      <c r="M368" s="789"/>
      <c r="N368" s="790"/>
      <c r="O368" s="790"/>
      <c r="P368" s="790"/>
      <c r="Q368" s="790"/>
      <c r="R368" s="789"/>
      <c r="S368" s="789"/>
      <c r="T368" s="789"/>
      <c r="U368" s="789"/>
      <c r="V368" s="789"/>
      <c r="W368" s="789"/>
      <c r="X368" s="789"/>
      <c r="Y368" s="791"/>
      <c r="Z368" s="791"/>
      <c r="AA368" s="791"/>
      <c r="AB368" s="791"/>
      <c r="AC368" s="791"/>
      <c r="AD368" s="791"/>
      <c r="AE368" s="791"/>
      <c r="AF368" s="791"/>
      <c r="AG368" s="791" t="s">
        <v>157</v>
      </c>
      <c r="AH368" s="791">
        <v>0</v>
      </c>
      <c r="AI368" s="791"/>
      <c r="AJ368" s="791"/>
      <c r="AK368" s="791"/>
      <c r="AL368" s="791"/>
      <c r="AM368" s="791"/>
      <c r="AN368" s="791"/>
      <c r="AO368" s="791"/>
      <c r="AP368" s="791"/>
      <c r="AQ368" s="791"/>
      <c r="AR368" s="791"/>
      <c r="AS368" s="791"/>
      <c r="AT368" s="791"/>
      <c r="AU368" s="791"/>
      <c r="AV368" s="791"/>
      <c r="AW368" s="791"/>
      <c r="AX368" s="791"/>
      <c r="AY368" s="791"/>
      <c r="AZ368" s="791"/>
      <c r="BA368" s="791"/>
      <c r="BB368" s="791"/>
      <c r="BC368" s="791"/>
      <c r="BD368" s="791"/>
      <c r="BE368" s="791"/>
      <c r="BF368" s="791"/>
      <c r="BG368" s="791"/>
      <c r="BH368" s="791"/>
    </row>
    <row r="369" spans="1:60" outlineLevel="1" x14ac:dyDescent="0.2">
      <c r="A369" s="792"/>
      <c r="B369" s="793"/>
      <c r="C369" s="794" t="s">
        <v>259</v>
      </c>
      <c r="D369" s="795"/>
      <c r="E369" s="796"/>
      <c r="F369" s="825"/>
      <c r="G369" s="789"/>
      <c r="H369" s="789"/>
      <c r="I369" s="789"/>
      <c r="J369" s="789"/>
      <c r="K369" s="789"/>
      <c r="L369" s="789"/>
      <c r="M369" s="789"/>
      <c r="N369" s="790"/>
      <c r="O369" s="790"/>
      <c r="P369" s="790"/>
      <c r="Q369" s="790"/>
      <c r="R369" s="789"/>
      <c r="S369" s="789"/>
      <c r="T369" s="789"/>
      <c r="U369" s="789"/>
      <c r="V369" s="789"/>
      <c r="W369" s="789"/>
      <c r="X369" s="789"/>
      <c r="Y369" s="791"/>
      <c r="Z369" s="791"/>
      <c r="AA369" s="791"/>
      <c r="AB369" s="791"/>
      <c r="AC369" s="791"/>
      <c r="AD369" s="791"/>
      <c r="AE369" s="791"/>
      <c r="AF369" s="791"/>
      <c r="AG369" s="791" t="s">
        <v>157</v>
      </c>
      <c r="AH369" s="791">
        <v>0</v>
      </c>
      <c r="AI369" s="791"/>
      <c r="AJ369" s="791"/>
      <c r="AK369" s="791"/>
      <c r="AL369" s="791"/>
      <c r="AM369" s="791"/>
      <c r="AN369" s="791"/>
      <c r="AO369" s="791"/>
      <c r="AP369" s="791"/>
      <c r="AQ369" s="791"/>
      <c r="AR369" s="791"/>
      <c r="AS369" s="791"/>
      <c r="AT369" s="791"/>
      <c r="AU369" s="791"/>
      <c r="AV369" s="791"/>
      <c r="AW369" s="791"/>
      <c r="AX369" s="791"/>
      <c r="AY369" s="791"/>
      <c r="AZ369" s="791"/>
      <c r="BA369" s="791"/>
      <c r="BB369" s="791"/>
      <c r="BC369" s="791"/>
      <c r="BD369" s="791"/>
      <c r="BE369" s="791"/>
      <c r="BF369" s="791"/>
      <c r="BG369" s="791"/>
      <c r="BH369" s="791"/>
    </row>
    <row r="370" spans="1:60" outlineLevel="1" x14ac:dyDescent="0.2">
      <c r="A370" s="792"/>
      <c r="B370" s="793"/>
      <c r="C370" s="794" t="s">
        <v>158</v>
      </c>
      <c r="D370" s="795"/>
      <c r="E370" s="796">
        <v>1</v>
      </c>
      <c r="F370" s="825"/>
      <c r="G370" s="789"/>
      <c r="H370" s="789"/>
      <c r="I370" s="789"/>
      <c r="J370" s="789"/>
      <c r="K370" s="789"/>
      <c r="L370" s="789"/>
      <c r="M370" s="789"/>
      <c r="N370" s="790"/>
      <c r="O370" s="790"/>
      <c r="P370" s="790"/>
      <c r="Q370" s="790"/>
      <c r="R370" s="789"/>
      <c r="S370" s="789"/>
      <c r="T370" s="789"/>
      <c r="U370" s="789"/>
      <c r="V370" s="789"/>
      <c r="W370" s="789"/>
      <c r="X370" s="789"/>
      <c r="Y370" s="791"/>
      <c r="Z370" s="791"/>
      <c r="AA370" s="791"/>
      <c r="AB370" s="791"/>
      <c r="AC370" s="791"/>
      <c r="AD370" s="791"/>
      <c r="AE370" s="791"/>
      <c r="AF370" s="791"/>
      <c r="AG370" s="791" t="s">
        <v>157</v>
      </c>
      <c r="AH370" s="791">
        <v>0</v>
      </c>
      <c r="AI370" s="791"/>
      <c r="AJ370" s="791"/>
      <c r="AK370" s="791"/>
      <c r="AL370" s="791"/>
      <c r="AM370" s="791"/>
      <c r="AN370" s="791"/>
      <c r="AO370" s="791"/>
      <c r="AP370" s="791"/>
      <c r="AQ370" s="791"/>
      <c r="AR370" s="791"/>
      <c r="AS370" s="791"/>
      <c r="AT370" s="791"/>
      <c r="AU370" s="791"/>
      <c r="AV370" s="791"/>
      <c r="AW370" s="791"/>
      <c r="AX370" s="791"/>
      <c r="AY370" s="791"/>
      <c r="AZ370" s="791"/>
      <c r="BA370" s="791"/>
      <c r="BB370" s="791"/>
      <c r="BC370" s="791"/>
      <c r="BD370" s="791"/>
      <c r="BE370" s="791"/>
      <c r="BF370" s="791"/>
      <c r="BG370" s="791"/>
      <c r="BH370" s="791"/>
    </row>
    <row r="371" spans="1:60" outlineLevel="1" x14ac:dyDescent="0.2">
      <c r="A371" s="792"/>
      <c r="B371" s="793"/>
      <c r="C371" s="794" t="s">
        <v>482</v>
      </c>
      <c r="D371" s="795"/>
      <c r="E371" s="796"/>
      <c r="F371" s="825"/>
      <c r="G371" s="789"/>
      <c r="H371" s="789"/>
      <c r="I371" s="789"/>
      <c r="J371" s="789"/>
      <c r="K371" s="789"/>
      <c r="L371" s="789"/>
      <c r="M371" s="789"/>
      <c r="N371" s="790"/>
      <c r="O371" s="790"/>
      <c r="P371" s="790"/>
      <c r="Q371" s="790"/>
      <c r="R371" s="789"/>
      <c r="S371" s="789"/>
      <c r="T371" s="789"/>
      <c r="U371" s="789"/>
      <c r="V371" s="789"/>
      <c r="W371" s="789"/>
      <c r="X371" s="789"/>
      <c r="Y371" s="791"/>
      <c r="Z371" s="791"/>
      <c r="AA371" s="791"/>
      <c r="AB371" s="791"/>
      <c r="AC371" s="791"/>
      <c r="AD371" s="791"/>
      <c r="AE371" s="791"/>
      <c r="AF371" s="791"/>
      <c r="AG371" s="791" t="s">
        <v>157</v>
      </c>
      <c r="AH371" s="791">
        <v>0</v>
      </c>
      <c r="AI371" s="791"/>
      <c r="AJ371" s="791"/>
      <c r="AK371" s="791"/>
      <c r="AL371" s="791"/>
      <c r="AM371" s="791"/>
      <c r="AN371" s="791"/>
      <c r="AO371" s="791"/>
      <c r="AP371" s="791"/>
      <c r="AQ371" s="791"/>
      <c r="AR371" s="791"/>
      <c r="AS371" s="791"/>
      <c r="AT371" s="791"/>
      <c r="AU371" s="791"/>
      <c r="AV371" s="791"/>
      <c r="AW371" s="791"/>
      <c r="AX371" s="791"/>
      <c r="AY371" s="791"/>
      <c r="AZ371" s="791"/>
      <c r="BA371" s="791"/>
      <c r="BB371" s="791"/>
      <c r="BC371" s="791"/>
      <c r="BD371" s="791"/>
      <c r="BE371" s="791"/>
      <c r="BF371" s="791"/>
      <c r="BG371" s="791"/>
      <c r="BH371" s="791"/>
    </row>
    <row r="372" spans="1:60" outlineLevel="1" x14ac:dyDescent="0.2">
      <c r="A372" s="792"/>
      <c r="B372" s="793"/>
      <c r="C372" s="794" t="s">
        <v>158</v>
      </c>
      <c r="D372" s="795"/>
      <c r="E372" s="796">
        <v>1</v>
      </c>
      <c r="F372" s="825"/>
      <c r="G372" s="789"/>
      <c r="H372" s="789"/>
      <c r="I372" s="789"/>
      <c r="J372" s="789"/>
      <c r="K372" s="789"/>
      <c r="L372" s="789"/>
      <c r="M372" s="789"/>
      <c r="N372" s="790"/>
      <c r="O372" s="790"/>
      <c r="P372" s="790"/>
      <c r="Q372" s="790"/>
      <c r="R372" s="789"/>
      <c r="S372" s="789"/>
      <c r="T372" s="789"/>
      <c r="U372" s="789"/>
      <c r="V372" s="789"/>
      <c r="W372" s="789"/>
      <c r="X372" s="789"/>
      <c r="Y372" s="791"/>
      <c r="Z372" s="791"/>
      <c r="AA372" s="791"/>
      <c r="AB372" s="791"/>
      <c r="AC372" s="791"/>
      <c r="AD372" s="791"/>
      <c r="AE372" s="791"/>
      <c r="AF372" s="791"/>
      <c r="AG372" s="791" t="s">
        <v>157</v>
      </c>
      <c r="AH372" s="791">
        <v>0</v>
      </c>
      <c r="AI372" s="791"/>
      <c r="AJ372" s="791"/>
      <c r="AK372" s="791"/>
      <c r="AL372" s="791"/>
      <c r="AM372" s="791"/>
      <c r="AN372" s="791"/>
      <c r="AO372" s="791"/>
      <c r="AP372" s="791"/>
      <c r="AQ372" s="791"/>
      <c r="AR372" s="791"/>
      <c r="AS372" s="791"/>
      <c r="AT372" s="791"/>
      <c r="AU372" s="791"/>
      <c r="AV372" s="791"/>
      <c r="AW372" s="791"/>
      <c r="AX372" s="791"/>
      <c r="AY372" s="791"/>
      <c r="AZ372" s="791"/>
      <c r="BA372" s="791"/>
      <c r="BB372" s="791"/>
      <c r="BC372" s="791"/>
      <c r="BD372" s="791"/>
      <c r="BE372" s="791"/>
      <c r="BF372" s="791"/>
      <c r="BG372" s="791"/>
      <c r="BH372" s="791"/>
    </row>
    <row r="373" spans="1:60" outlineLevel="1" x14ac:dyDescent="0.2">
      <c r="A373" s="792"/>
      <c r="B373" s="793"/>
      <c r="C373" s="794" t="s">
        <v>483</v>
      </c>
      <c r="D373" s="795"/>
      <c r="E373" s="796"/>
      <c r="F373" s="825"/>
      <c r="G373" s="789"/>
      <c r="H373" s="789"/>
      <c r="I373" s="789"/>
      <c r="J373" s="789"/>
      <c r="K373" s="789"/>
      <c r="L373" s="789"/>
      <c r="M373" s="789"/>
      <c r="N373" s="790"/>
      <c r="O373" s="790"/>
      <c r="P373" s="790"/>
      <c r="Q373" s="790"/>
      <c r="R373" s="789"/>
      <c r="S373" s="789"/>
      <c r="T373" s="789"/>
      <c r="U373" s="789"/>
      <c r="V373" s="789"/>
      <c r="W373" s="789"/>
      <c r="X373" s="789"/>
      <c r="Y373" s="791"/>
      <c r="Z373" s="791"/>
      <c r="AA373" s="791"/>
      <c r="AB373" s="791"/>
      <c r="AC373" s="791"/>
      <c r="AD373" s="791"/>
      <c r="AE373" s="791"/>
      <c r="AF373" s="791"/>
      <c r="AG373" s="791" t="s">
        <v>157</v>
      </c>
      <c r="AH373" s="791">
        <v>0</v>
      </c>
      <c r="AI373" s="791"/>
      <c r="AJ373" s="791"/>
      <c r="AK373" s="791"/>
      <c r="AL373" s="791"/>
      <c r="AM373" s="791"/>
      <c r="AN373" s="791"/>
      <c r="AO373" s="791"/>
      <c r="AP373" s="791"/>
      <c r="AQ373" s="791"/>
      <c r="AR373" s="791"/>
      <c r="AS373" s="791"/>
      <c r="AT373" s="791"/>
      <c r="AU373" s="791"/>
      <c r="AV373" s="791"/>
      <c r="AW373" s="791"/>
      <c r="AX373" s="791"/>
      <c r="AY373" s="791"/>
      <c r="AZ373" s="791"/>
      <c r="BA373" s="791"/>
      <c r="BB373" s="791"/>
      <c r="BC373" s="791"/>
      <c r="BD373" s="791"/>
      <c r="BE373" s="791"/>
      <c r="BF373" s="791"/>
      <c r="BG373" s="791"/>
      <c r="BH373" s="791"/>
    </row>
    <row r="374" spans="1:60" outlineLevel="1" x14ac:dyDescent="0.2">
      <c r="A374" s="792"/>
      <c r="B374" s="793"/>
      <c r="C374" s="794" t="s">
        <v>158</v>
      </c>
      <c r="D374" s="795"/>
      <c r="E374" s="796">
        <v>1</v>
      </c>
      <c r="F374" s="825"/>
      <c r="G374" s="789"/>
      <c r="H374" s="789"/>
      <c r="I374" s="789"/>
      <c r="J374" s="789"/>
      <c r="K374" s="789"/>
      <c r="L374" s="789"/>
      <c r="M374" s="789"/>
      <c r="N374" s="790"/>
      <c r="O374" s="790"/>
      <c r="P374" s="790"/>
      <c r="Q374" s="790"/>
      <c r="R374" s="789"/>
      <c r="S374" s="789"/>
      <c r="T374" s="789"/>
      <c r="U374" s="789"/>
      <c r="V374" s="789"/>
      <c r="W374" s="789"/>
      <c r="X374" s="789"/>
      <c r="Y374" s="791"/>
      <c r="Z374" s="791"/>
      <c r="AA374" s="791"/>
      <c r="AB374" s="791"/>
      <c r="AC374" s="791"/>
      <c r="AD374" s="791"/>
      <c r="AE374" s="791"/>
      <c r="AF374" s="791"/>
      <c r="AG374" s="791" t="s">
        <v>157</v>
      </c>
      <c r="AH374" s="791">
        <v>0</v>
      </c>
      <c r="AI374" s="791"/>
      <c r="AJ374" s="791"/>
      <c r="AK374" s="791"/>
      <c r="AL374" s="791"/>
      <c r="AM374" s="791"/>
      <c r="AN374" s="791"/>
      <c r="AO374" s="791"/>
      <c r="AP374" s="791"/>
      <c r="AQ374" s="791"/>
      <c r="AR374" s="791"/>
      <c r="AS374" s="791"/>
      <c r="AT374" s="791"/>
      <c r="AU374" s="791"/>
      <c r="AV374" s="791"/>
      <c r="AW374" s="791"/>
      <c r="AX374" s="791"/>
      <c r="AY374" s="791"/>
      <c r="AZ374" s="791"/>
      <c r="BA374" s="791"/>
      <c r="BB374" s="791"/>
      <c r="BC374" s="791"/>
      <c r="BD374" s="791"/>
      <c r="BE374" s="791"/>
      <c r="BF374" s="791"/>
      <c r="BG374" s="791"/>
      <c r="BH374" s="791"/>
    </row>
    <row r="375" spans="1:60" outlineLevel="1" x14ac:dyDescent="0.2">
      <c r="A375" s="782">
        <v>112</v>
      </c>
      <c r="B375" s="783" t="s">
        <v>484</v>
      </c>
      <c r="C375" s="784" t="s">
        <v>485</v>
      </c>
      <c r="D375" s="785" t="s">
        <v>152</v>
      </c>
      <c r="E375" s="786">
        <v>2</v>
      </c>
      <c r="F375" s="11"/>
      <c r="G375" s="787">
        <f>ROUND(E375*F375,2)</f>
        <v>0</v>
      </c>
      <c r="H375" s="788">
        <v>0</v>
      </c>
      <c r="I375" s="789">
        <f>ROUND(E375*H375,2)</f>
        <v>0</v>
      </c>
      <c r="J375" s="788">
        <v>861</v>
      </c>
      <c r="K375" s="789">
        <f>ROUND(E375*J375,2)</f>
        <v>1722</v>
      </c>
      <c r="L375" s="789">
        <v>21</v>
      </c>
      <c r="M375" s="789">
        <f>G375*(1+L375/100)</f>
        <v>0</v>
      </c>
      <c r="N375" s="790">
        <v>0</v>
      </c>
      <c r="O375" s="790">
        <f>ROUND(E375*N375,2)</f>
        <v>0</v>
      </c>
      <c r="P375" s="790">
        <v>0</v>
      </c>
      <c r="Q375" s="790">
        <f>ROUND(E375*P375,2)</f>
        <v>0</v>
      </c>
      <c r="R375" s="789"/>
      <c r="S375" s="789" t="s">
        <v>153</v>
      </c>
      <c r="T375" s="789" t="s">
        <v>153</v>
      </c>
      <c r="U375" s="789">
        <v>1.63</v>
      </c>
      <c r="V375" s="789">
        <f>ROUND(E375*U375,2)</f>
        <v>3.26</v>
      </c>
      <c r="W375" s="789"/>
      <c r="X375" s="789" t="s">
        <v>154</v>
      </c>
      <c r="Y375" s="791"/>
      <c r="Z375" s="791"/>
      <c r="AA375" s="791"/>
      <c r="AB375" s="791"/>
      <c r="AC375" s="791"/>
      <c r="AD375" s="791"/>
      <c r="AE375" s="791"/>
      <c r="AF375" s="791"/>
      <c r="AG375" s="791" t="s">
        <v>155</v>
      </c>
      <c r="AH375" s="791"/>
      <c r="AI375" s="791"/>
      <c r="AJ375" s="791"/>
      <c r="AK375" s="791"/>
      <c r="AL375" s="791"/>
      <c r="AM375" s="791"/>
      <c r="AN375" s="791"/>
      <c r="AO375" s="791"/>
      <c r="AP375" s="791"/>
      <c r="AQ375" s="791"/>
      <c r="AR375" s="791"/>
      <c r="AS375" s="791"/>
      <c r="AT375" s="791"/>
      <c r="AU375" s="791"/>
      <c r="AV375" s="791"/>
      <c r="AW375" s="791"/>
      <c r="AX375" s="791"/>
      <c r="AY375" s="791"/>
      <c r="AZ375" s="791"/>
      <c r="BA375" s="791"/>
      <c r="BB375" s="791"/>
      <c r="BC375" s="791"/>
      <c r="BD375" s="791"/>
      <c r="BE375" s="791"/>
      <c r="BF375" s="791"/>
      <c r="BG375" s="791"/>
      <c r="BH375" s="791"/>
    </row>
    <row r="376" spans="1:60" outlineLevel="1" x14ac:dyDescent="0.2">
      <c r="A376" s="792"/>
      <c r="B376" s="793"/>
      <c r="C376" s="794" t="s">
        <v>477</v>
      </c>
      <c r="D376" s="795"/>
      <c r="E376" s="796"/>
      <c r="F376" s="825"/>
      <c r="G376" s="789"/>
      <c r="H376" s="789"/>
      <c r="I376" s="789"/>
      <c r="J376" s="789"/>
      <c r="K376" s="789"/>
      <c r="L376" s="789"/>
      <c r="M376" s="789"/>
      <c r="N376" s="790"/>
      <c r="O376" s="790"/>
      <c r="P376" s="790"/>
      <c r="Q376" s="790"/>
      <c r="R376" s="789"/>
      <c r="S376" s="789"/>
      <c r="T376" s="789"/>
      <c r="U376" s="789"/>
      <c r="V376" s="789"/>
      <c r="W376" s="789"/>
      <c r="X376" s="789"/>
      <c r="Y376" s="791"/>
      <c r="Z376" s="791"/>
      <c r="AA376" s="791"/>
      <c r="AB376" s="791"/>
      <c r="AC376" s="791"/>
      <c r="AD376" s="791"/>
      <c r="AE376" s="791"/>
      <c r="AF376" s="791"/>
      <c r="AG376" s="791" t="s">
        <v>157</v>
      </c>
      <c r="AH376" s="791">
        <v>0</v>
      </c>
      <c r="AI376" s="791"/>
      <c r="AJ376" s="791"/>
      <c r="AK376" s="791"/>
      <c r="AL376" s="791"/>
      <c r="AM376" s="791"/>
      <c r="AN376" s="791"/>
      <c r="AO376" s="791"/>
      <c r="AP376" s="791"/>
      <c r="AQ376" s="791"/>
      <c r="AR376" s="791"/>
      <c r="AS376" s="791"/>
      <c r="AT376" s="791"/>
      <c r="AU376" s="791"/>
      <c r="AV376" s="791"/>
      <c r="AW376" s="791"/>
      <c r="AX376" s="791"/>
      <c r="AY376" s="791"/>
      <c r="AZ376" s="791"/>
      <c r="BA376" s="791"/>
      <c r="BB376" s="791"/>
      <c r="BC376" s="791"/>
      <c r="BD376" s="791"/>
      <c r="BE376" s="791"/>
      <c r="BF376" s="791"/>
      <c r="BG376" s="791"/>
      <c r="BH376" s="791"/>
    </row>
    <row r="377" spans="1:60" outlineLevel="1" x14ac:dyDescent="0.2">
      <c r="A377" s="792"/>
      <c r="B377" s="793"/>
      <c r="C377" s="794" t="s">
        <v>254</v>
      </c>
      <c r="D377" s="795"/>
      <c r="E377" s="796"/>
      <c r="F377" s="825"/>
      <c r="G377" s="789"/>
      <c r="H377" s="789"/>
      <c r="I377" s="789"/>
      <c r="J377" s="789"/>
      <c r="K377" s="789"/>
      <c r="L377" s="789"/>
      <c r="M377" s="789"/>
      <c r="N377" s="790"/>
      <c r="O377" s="790"/>
      <c r="P377" s="790"/>
      <c r="Q377" s="790"/>
      <c r="R377" s="789"/>
      <c r="S377" s="789"/>
      <c r="T377" s="789"/>
      <c r="U377" s="789"/>
      <c r="V377" s="789"/>
      <c r="W377" s="789"/>
      <c r="X377" s="789"/>
      <c r="Y377" s="791"/>
      <c r="Z377" s="791"/>
      <c r="AA377" s="791"/>
      <c r="AB377" s="791"/>
      <c r="AC377" s="791"/>
      <c r="AD377" s="791"/>
      <c r="AE377" s="791"/>
      <c r="AF377" s="791"/>
      <c r="AG377" s="791" t="s">
        <v>157</v>
      </c>
      <c r="AH377" s="791">
        <v>0</v>
      </c>
      <c r="AI377" s="791"/>
      <c r="AJ377" s="791"/>
      <c r="AK377" s="791"/>
      <c r="AL377" s="791"/>
      <c r="AM377" s="791"/>
      <c r="AN377" s="791"/>
      <c r="AO377" s="791"/>
      <c r="AP377" s="791"/>
      <c r="AQ377" s="791"/>
      <c r="AR377" s="791"/>
      <c r="AS377" s="791"/>
      <c r="AT377" s="791"/>
      <c r="AU377" s="791"/>
      <c r="AV377" s="791"/>
      <c r="AW377" s="791"/>
      <c r="AX377" s="791"/>
      <c r="AY377" s="791"/>
      <c r="AZ377" s="791"/>
      <c r="BA377" s="791"/>
      <c r="BB377" s="791"/>
      <c r="BC377" s="791"/>
      <c r="BD377" s="791"/>
      <c r="BE377" s="791"/>
      <c r="BF377" s="791"/>
      <c r="BG377" s="791"/>
      <c r="BH377" s="791"/>
    </row>
    <row r="378" spans="1:60" outlineLevel="1" x14ac:dyDescent="0.2">
      <c r="A378" s="792"/>
      <c r="B378" s="793"/>
      <c r="C378" s="794" t="s">
        <v>158</v>
      </c>
      <c r="D378" s="795"/>
      <c r="E378" s="796">
        <v>1</v>
      </c>
      <c r="F378" s="825"/>
      <c r="G378" s="789"/>
      <c r="H378" s="789"/>
      <c r="I378" s="789"/>
      <c r="J378" s="789"/>
      <c r="K378" s="789"/>
      <c r="L378" s="789"/>
      <c r="M378" s="789"/>
      <c r="N378" s="790"/>
      <c r="O378" s="790"/>
      <c r="P378" s="790"/>
      <c r="Q378" s="790"/>
      <c r="R378" s="789"/>
      <c r="S378" s="789"/>
      <c r="T378" s="789"/>
      <c r="U378" s="789"/>
      <c r="V378" s="789"/>
      <c r="W378" s="789"/>
      <c r="X378" s="789"/>
      <c r="Y378" s="791"/>
      <c r="Z378" s="791"/>
      <c r="AA378" s="791"/>
      <c r="AB378" s="791"/>
      <c r="AC378" s="791"/>
      <c r="AD378" s="791"/>
      <c r="AE378" s="791"/>
      <c r="AF378" s="791"/>
      <c r="AG378" s="791" t="s">
        <v>157</v>
      </c>
      <c r="AH378" s="791">
        <v>0</v>
      </c>
      <c r="AI378" s="791"/>
      <c r="AJ378" s="791"/>
      <c r="AK378" s="791"/>
      <c r="AL378" s="791"/>
      <c r="AM378" s="791"/>
      <c r="AN378" s="791"/>
      <c r="AO378" s="791"/>
      <c r="AP378" s="791"/>
      <c r="AQ378" s="791"/>
      <c r="AR378" s="791"/>
      <c r="AS378" s="791"/>
      <c r="AT378" s="791"/>
      <c r="AU378" s="791"/>
      <c r="AV378" s="791"/>
      <c r="AW378" s="791"/>
      <c r="AX378" s="791"/>
      <c r="AY378" s="791"/>
      <c r="AZ378" s="791"/>
      <c r="BA378" s="791"/>
      <c r="BB378" s="791"/>
      <c r="BC378" s="791"/>
      <c r="BD378" s="791"/>
      <c r="BE378" s="791"/>
      <c r="BF378" s="791"/>
      <c r="BG378" s="791"/>
      <c r="BH378" s="791"/>
    </row>
    <row r="379" spans="1:60" outlineLevel="1" x14ac:dyDescent="0.2">
      <c r="A379" s="792"/>
      <c r="B379" s="793"/>
      <c r="C379" s="794" t="s">
        <v>486</v>
      </c>
      <c r="D379" s="795"/>
      <c r="E379" s="796"/>
      <c r="F379" s="825"/>
      <c r="G379" s="789"/>
      <c r="H379" s="789"/>
      <c r="I379" s="789"/>
      <c r="J379" s="789"/>
      <c r="K379" s="789"/>
      <c r="L379" s="789"/>
      <c r="M379" s="789"/>
      <c r="N379" s="790"/>
      <c r="O379" s="790"/>
      <c r="P379" s="790"/>
      <c r="Q379" s="790"/>
      <c r="R379" s="789"/>
      <c r="S379" s="789"/>
      <c r="T379" s="789"/>
      <c r="U379" s="789"/>
      <c r="V379" s="789"/>
      <c r="W379" s="789"/>
      <c r="X379" s="789"/>
      <c r="Y379" s="791"/>
      <c r="Z379" s="791"/>
      <c r="AA379" s="791"/>
      <c r="AB379" s="791"/>
      <c r="AC379" s="791"/>
      <c r="AD379" s="791"/>
      <c r="AE379" s="791"/>
      <c r="AF379" s="791"/>
      <c r="AG379" s="791" t="s">
        <v>157</v>
      </c>
      <c r="AH379" s="791">
        <v>0</v>
      </c>
      <c r="AI379" s="791"/>
      <c r="AJ379" s="791"/>
      <c r="AK379" s="791"/>
      <c r="AL379" s="791"/>
      <c r="AM379" s="791"/>
      <c r="AN379" s="791"/>
      <c r="AO379" s="791"/>
      <c r="AP379" s="791"/>
      <c r="AQ379" s="791"/>
      <c r="AR379" s="791"/>
      <c r="AS379" s="791"/>
      <c r="AT379" s="791"/>
      <c r="AU379" s="791"/>
      <c r="AV379" s="791"/>
      <c r="AW379" s="791"/>
      <c r="AX379" s="791"/>
      <c r="AY379" s="791"/>
      <c r="AZ379" s="791"/>
      <c r="BA379" s="791"/>
      <c r="BB379" s="791"/>
      <c r="BC379" s="791"/>
      <c r="BD379" s="791"/>
      <c r="BE379" s="791"/>
      <c r="BF379" s="791"/>
      <c r="BG379" s="791"/>
      <c r="BH379" s="791"/>
    </row>
    <row r="380" spans="1:60" outlineLevel="1" x14ac:dyDescent="0.2">
      <c r="A380" s="792"/>
      <c r="B380" s="793"/>
      <c r="C380" s="794" t="s">
        <v>158</v>
      </c>
      <c r="D380" s="795"/>
      <c r="E380" s="796">
        <v>1</v>
      </c>
      <c r="F380" s="825"/>
      <c r="G380" s="789"/>
      <c r="H380" s="789"/>
      <c r="I380" s="789"/>
      <c r="J380" s="789"/>
      <c r="K380" s="789"/>
      <c r="L380" s="789"/>
      <c r="M380" s="789"/>
      <c r="N380" s="790"/>
      <c r="O380" s="790"/>
      <c r="P380" s="790"/>
      <c r="Q380" s="790"/>
      <c r="R380" s="789"/>
      <c r="S380" s="789"/>
      <c r="T380" s="789"/>
      <c r="U380" s="789"/>
      <c r="V380" s="789"/>
      <c r="W380" s="789"/>
      <c r="X380" s="789"/>
      <c r="Y380" s="791"/>
      <c r="Z380" s="791"/>
      <c r="AA380" s="791"/>
      <c r="AB380" s="791"/>
      <c r="AC380" s="791"/>
      <c r="AD380" s="791"/>
      <c r="AE380" s="791"/>
      <c r="AF380" s="791"/>
      <c r="AG380" s="791" t="s">
        <v>157</v>
      </c>
      <c r="AH380" s="791">
        <v>0</v>
      </c>
      <c r="AI380" s="791"/>
      <c r="AJ380" s="791"/>
      <c r="AK380" s="791"/>
      <c r="AL380" s="791"/>
      <c r="AM380" s="791"/>
      <c r="AN380" s="791"/>
      <c r="AO380" s="791"/>
      <c r="AP380" s="791"/>
      <c r="AQ380" s="791"/>
      <c r="AR380" s="791"/>
      <c r="AS380" s="791"/>
      <c r="AT380" s="791"/>
      <c r="AU380" s="791"/>
      <c r="AV380" s="791"/>
      <c r="AW380" s="791"/>
      <c r="AX380" s="791"/>
      <c r="AY380" s="791"/>
      <c r="AZ380" s="791"/>
      <c r="BA380" s="791"/>
      <c r="BB380" s="791"/>
      <c r="BC380" s="791"/>
      <c r="BD380" s="791"/>
      <c r="BE380" s="791"/>
      <c r="BF380" s="791"/>
      <c r="BG380" s="791"/>
      <c r="BH380" s="791"/>
    </row>
    <row r="381" spans="1:60" outlineLevel="1" x14ac:dyDescent="0.2">
      <c r="A381" s="797">
        <v>113</v>
      </c>
      <c r="B381" s="798" t="s">
        <v>487</v>
      </c>
      <c r="C381" s="799" t="s">
        <v>488</v>
      </c>
      <c r="D381" s="800" t="s">
        <v>152</v>
      </c>
      <c r="E381" s="801">
        <v>1</v>
      </c>
      <c r="F381" s="12"/>
      <c r="G381" s="802">
        <f>ROUND(E381*F381,2)</f>
        <v>0</v>
      </c>
      <c r="H381" s="788">
        <v>0</v>
      </c>
      <c r="I381" s="789">
        <f>ROUND(E381*H381,2)</f>
        <v>0</v>
      </c>
      <c r="J381" s="788">
        <v>253.5</v>
      </c>
      <c r="K381" s="789">
        <f>ROUND(E381*J381,2)</f>
        <v>253.5</v>
      </c>
      <c r="L381" s="789">
        <v>21</v>
      </c>
      <c r="M381" s="789">
        <f>G381*(1+L381/100)</f>
        <v>0</v>
      </c>
      <c r="N381" s="790">
        <v>0</v>
      </c>
      <c r="O381" s="790">
        <f>ROUND(E381*N381,2)</f>
        <v>0</v>
      </c>
      <c r="P381" s="790">
        <v>0</v>
      </c>
      <c r="Q381" s="790">
        <f>ROUND(E381*P381,2)</f>
        <v>0</v>
      </c>
      <c r="R381" s="789"/>
      <c r="S381" s="789" t="s">
        <v>153</v>
      </c>
      <c r="T381" s="789" t="s">
        <v>153</v>
      </c>
      <c r="U381" s="789">
        <v>0.46500000000000002</v>
      </c>
      <c r="V381" s="789">
        <f>ROUND(E381*U381,2)</f>
        <v>0.47</v>
      </c>
      <c r="W381" s="789"/>
      <c r="X381" s="789" t="s">
        <v>154</v>
      </c>
      <c r="Y381" s="791"/>
      <c r="Z381" s="791"/>
      <c r="AA381" s="791"/>
      <c r="AB381" s="791"/>
      <c r="AC381" s="791"/>
      <c r="AD381" s="791"/>
      <c r="AE381" s="791"/>
      <c r="AF381" s="791"/>
      <c r="AG381" s="791" t="s">
        <v>155</v>
      </c>
      <c r="AH381" s="791"/>
      <c r="AI381" s="791"/>
      <c r="AJ381" s="791"/>
      <c r="AK381" s="791"/>
      <c r="AL381" s="791"/>
      <c r="AM381" s="791"/>
      <c r="AN381" s="791"/>
      <c r="AO381" s="791"/>
      <c r="AP381" s="791"/>
      <c r="AQ381" s="791"/>
      <c r="AR381" s="791"/>
      <c r="AS381" s="791"/>
      <c r="AT381" s="791"/>
      <c r="AU381" s="791"/>
      <c r="AV381" s="791"/>
      <c r="AW381" s="791"/>
      <c r="AX381" s="791"/>
      <c r="AY381" s="791"/>
      <c r="AZ381" s="791"/>
      <c r="BA381" s="791"/>
      <c r="BB381" s="791"/>
      <c r="BC381" s="791"/>
      <c r="BD381" s="791"/>
      <c r="BE381" s="791"/>
      <c r="BF381" s="791"/>
      <c r="BG381" s="791"/>
      <c r="BH381" s="791"/>
    </row>
    <row r="382" spans="1:60" outlineLevel="1" x14ac:dyDescent="0.2">
      <c r="A382" s="797">
        <v>114</v>
      </c>
      <c r="B382" s="798" t="s">
        <v>489</v>
      </c>
      <c r="C382" s="799" t="s">
        <v>490</v>
      </c>
      <c r="D382" s="800" t="s">
        <v>152</v>
      </c>
      <c r="E382" s="801">
        <v>4</v>
      </c>
      <c r="F382" s="12"/>
      <c r="G382" s="802">
        <f>ROUND(E382*F382,2)</f>
        <v>0</v>
      </c>
      <c r="H382" s="788">
        <v>0</v>
      </c>
      <c r="I382" s="789">
        <f>ROUND(E382*H382,2)</f>
        <v>0</v>
      </c>
      <c r="J382" s="788">
        <v>302.5</v>
      </c>
      <c r="K382" s="789">
        <f>ROUND(E382*J382,2)</f>
        <v>1210</v>
      </c>
      <c r="L382" s="789">
        <v>21</v>
      </c>
      <c r="M382" s="789">
        <f>G382*(1+L382/100)</f>
        <v>0</v>
      </c>
      <c r="N382" s="790">
        <v>0</v>
      </c>
      <c r="O382" s="790">
        <f>ROUND(E382*N382,2)</f>
        <v>0</v>
      </c>
      <c r="P382" s="790">
        <v>0</v>
      </c>
      <c r="Q382" s="790">
        <f>ROUND(E382*P382,2)</f>
        <v>0</v>
      </c>
      <c r="R382" s="789"/>
      <c r="S382" s="789" t="s">
        <v>153</v>
      </c>
      <c r="T382" s="789" t="s">
        <v>153</v>
      </c>
      <c r="U382" s="789">
        <v>0.55500000000000005</v>
      </c>
      <c r="V382" s="789">
        <f>ROUND(E382*U382,2)</f>
        <v>2.2200000000000002</v>
      </c>
      <c r="W382" s="789"/>
      <c r="X382" s="789" t="s">
        <v>154</v>
      </c>
      <c r="Y382" s="791"/>
      <c r="Z382" s="791"/>
      <c r="AA382" s="791"/>
      <c r="AB382" s="791"/>
      <c r="AC382" s="791"/>
      <c r="AD382" s="791"/>
      <c r="AE382" s="791"/>
      <c r="AF382" s="791"/>
      <c r="AG382" s="791" t="s">
        <v>155</v>
      </c>
      <c r="AH382" s="791"/>
      <c r="AI382" s="791"/>
      <c r="AJ382" s="791"/>
      <c r="AK382" s="791"/>
      <c r="AL382" s="791"/>
      <c r="AM382" s="791"/>
      <c r="AN382" s="791"/>
      <c r="AO382" s="791"/>
      <c r="AP382" s="791"/>
      <c r="AQ382" s="791"/>
      <c r="AR382" s="791"/>
      <c r="AS382" s="791"/>
      <c r="AT382" s="791"/>
      <c r="AU382" s="791"/>
      <c r="AV382" s="791"/>
      <c r="AW382" s="791"/>
      <c r="AX382" s="791"/>
      <c r="AY382" s="791"/>
      <c r="AZ382" s="791"/>
      <c r="BA382" s="791"/>
      <c r="BB382" s="791"/>
      <c r="BC382" s="791"/>
      <c r="BD382" s="791"/>
      <c r="BE382" s="791"/>
      <c r="BF382" s="791"/>
      <c r="BG382" s="791"/>
      <c r="BH382" s="791"/>
    </row>
    <row r="383" spans="1:60" outlineLevel="1" x14ac:dyDescent="0.2">
      <c r="A383" s="797">
        <v>115</v>
      </c>
      <c r="B383" s="798" t="s">
        <v>491</v>
      </c>
      <c r="C383" s="799" t="s">
        <v>492</v>
      </c>
      <c r="D383" s="800" t="s">
        <v>152</v>
      </c>
      <c r="E383" s="801">
        <v>11</v>
      </c>
      <c r="F383" s="12"/>
      <c r="G383" s="802">
        <f>ROUND(E383*F383,2)</f>
        <v>0</v>
      </c>
      <c r="H383" s="788">
        <v>0</v>
      </c>
      <c r="I383" s="789">
        <f>ROUND(E383*H383,2)</f>
        <v>0</v>
      </c>
      <c r="J383" s="788">
        <v>78.5</v>
      </c>
      <c r="K383" s="789">
        <f>ROUND(E383*J383,2)</f>
        <v>863.5</v>
      </c>
      <c r="L383" s="789">
        <v>21</v>
      </c>
      <c r="M383" s="789">
        <f>G383*(1+L383/100)</f>
        <v>0</v>
      </c>
      <c r="N383" s="790">
        <v>0</v>
      </c>
      <c r="O383" s="790">
        <f>ROUND(E383*N383,2)</f>
        <v>0</v>
      </c>
      <c r="P383" s="790">
        <v>0</v>
      </c>
      <c r="Q383" s="790">
        <f>ROUND(E383*P383,2)</f>
        <v>0</v>
      </c>
      <c r="R383" s="789"/>
      <c r="S383" s="789" t="s">
        <v>153</v>
      </c>
      <c r="T383" s="789" t="s">
        <v>153</v>
      </c>
      <c r="U383" s="789">
        <v>0.157</v>
      </c>
      <c r="V383" s="789">
        <f>ROUND(E383*U383,2)</f>
        <v>1.73</v>
      </c>
      <c r="W383" s="789"/>
      <c r="X383" s="789" t="s">
        <v>154</v>
      </c>
      <c r="Y383" s="791"/>
      <c r="Z383" s="791"/>
      <c r="AA383" s="791"/>
      <c r="AB383" s="791"/>
      <c r="AC383" s="791"/>
      <c r="AD383" s="791"/>
      <c r="AE383" s="791"/>
      <c r="AF383" s="791"/>
      <c r="AG383" s="791" t="s">
        <v>155</v>
      </c>
      <c r="AH383" s="791"/>
      <c r="AI383" s="791"/>
      <c r="AJ383" s="791"/>
      <c r="AK383" s="791"/>
      <c r="AL383" s="791"/>
      <c r="AM383" s="791"/>
      <c r="AN383" s="791"/>
      <c r="AO383" s="791"/>
      <c r="AP383" s="791"/>
      <c r="AQ383" s="791"/>
      <c r="AR383" s="791"/>
      <c r="AS383" s="791"/>
      <c r="AT383" s="791"/>
      <c r="AU383" s="791"/>
      <c r="AV383" s="791"/>
      <c r="AW383" s="791"/>
      <c r="AX383" s="791"/>
      <c r="AY383" s="791"/>
      <c r="AZ383" s="791"/>
      <c r="BA383" s="791"/>
      <c r="BB383" s="791"/>
      <c r="BC383" s="791"/>
      <c r="BD383" s="791"/>
      <c r="BE383" s="791"/>
      <c r="BF383" s="791"/>
      <c r="BG383" s="791"/>
      <c r="BH383" s="791"/>
    </row>
    <row r="384" spans="1:60" outlineLevel="1" x14ac:dyDescent="0.2">
      <c r="A384" s="797">
        <v>116</v>
      </c>
      <c r="B384" s="798" t="s">
        <v>493</v>
      </c>
      <c r="C384" s="799" t="s">
        <v>494</v>
      </c>
      <c r="D384" s="800" t="s">
        <v>152</v>
      </c>
      <c r="E384" s="801">
        <v>11</v>
      </c>
      <c r="F384" s="12"/>
      <c r="G384" s="802">
        <f>ROUND(E384*F384,2)</f>
        <v>0</v>
      </c>
      <c r="H384" s="788">
        <v>0</v>
      </c>
      <c r="I384" s="789">
        <f>ROUND(E384*H384,2)</f>
        <v>0</v>
      </c>
      <c r="J384" s="788">
        <v>422</v>
      </c>
      <c r="K384" s="789">
        <f>ROUND(E384*J384,2)</f>
        <v>4642</v>
      </c>
      <c r="L384" s="789">
        <v>21</v>
      </c>
      <c r="M384" s="789">
        <f>G384*(1+L384/100)</f>
        <v>0</v>
      </c>
      <c r="N384" s="790">
        <v>0</v>
      </c>
      <c r="O384" s="790">
        <f>ROUND(E384*N384,2)</f>
        <v>0</v>
      </c>
      <c r="P384" s="790">
        <v>0</v>
      </c>
      <c r="Q384" s="790">
        <f>ROUND(E384*P384,2)</f>
        <v>0</v>
      </c>
      <c r="R384" s="789"/>
      <c r="S384" s="789" t="s">
        <v>153</v>
      </c>
      <c r="T384" s="789" t="s">
        <v>153</v>
      </c>
      <c r="U384" s="789">
        <v>0.77500000000000002</v>
      </c>
      <c r="V384" s="789">
        <f>ROUND(E384*U384,2)</f>
        <v>8.5299999999999994</v>
      </c>
      <c r="W384" s="789"/>
      <c r="X384" s="789" t="s">
        <v>154</v>
      </c>
      <c r="Y384" s="791"/>
      <c r="Z384" s="791"/>
      <c r="AA384" s="791"/>
      <c r="AB384" s="791"/>
      <c r="AC384" s="791"/>
      <c r="AD384" s="791"/>
      <c r="AE384" s="791"/>
      <c r="AF384" s="791"/>
      <c r="AG384" s="791" t="s">
        <v>155</v>
      </c>
      <c r="AH384" s="791"/>
      <c r="AI384" s="791"/>
      <c r="AJ384" s="791"/>
      <c r="AK384" s="791"/>
      <c r="AL384" s="791"/>
      <c r="AM384" s="791"/>
      <c r="AN384" s="791"/>
      <c r="AO384" s="791"/>
      <c r="AP384" s="791"/>
      <c r="AQ384" s="791"/>
      <c r="AR384" s="791"/>
      <c r="AS384" s="791"/>
      <c r="AT384" s="791"/>
      <c r="AU384" s="791"/>
      <c r="AV384" s="791"/>
      <c r="AW384" s="791"/>
      <c r="AX384" s="791"/>
      <c r="AY384" s="791"/>
      <c r="AZ384" s="791"/>
      <c r="BA384" s="791"/>
      <c r="BB384" s="791"/>
      <c r="BC384" s="791"/>
      <c r="BD384" s="791"/>
      <c r="BE384" s="791"/>
      <c r="BF384" s="791"/>
      <c r="BG384" s="791"/>
      <c r="BH384" s="791"/>
    </row>
    <row r="385" spans="1:60" ht="22.5" outlineLevel="1" x14ac:dyDescent="0.2">
      <c r="A385" s="782">
        <v>117</v>
      </c>
      <c r="B385" s="783" t="s">
        <v>495</v>
      </c>
      <c r="C385" s="784" t="s">
        <v>496</v>
      </c>
      <c r="D385" s="785" t="s">
        <v>152</v>
      </c>
      <c r="E385" s="786">
        <v>4</v>
      </c>
      <c r="F385" s="11"/>
      <c r="G385" s="787">
        <f>ROUND(E385*F385,2)</f>
        <v>0</v>
      </c>
      <c r="H385" s="788">
        <v>0</v>
      </c>
      <c r="I385" s="789">
        <f>ROUND(E385*H385,2)</f>
        <v>0</v>
      </c>
      <c r="J385" s="788">
        <v>1500</v>
      </c>
      <c r="K385" s="789">
        <f>ROUND(E385*J385,2)</f>
        <v>6000</v>
      </c>
      <c r="L385" s="789">
        <v>21</v>
      </c>
      <c r="M385" s="789">
        <f>G385*(1+L385/100)</f>
        <v>0</v>
      </c>
      <c r="N385" s="790">
        <v>0</v>
      </c>
      <c r="O385" s="790">
        <f>ROUND(E385*N385,2)</f>
        <v>0</v>
      </c>
      <c r="P385" s="790">
        <v>0</v>
      </c>
      <c r="Q385" s="790">
        <f>ROUND(E385*P385,2)</f>
        <v>0</v>
      </c>
      <c r="R385" s="789"/>
      <c r="S385" s="789" t="s">
        <v>225</v>
      </c>
      <c r="T385" s="789" t="s">
        <v>226</v>
      </c>
      <c r="U385" s="789">
        <v>0</v>
      </c>
      <c r="V385" s="789">
        <f>ROUND(E385*U385,2)</f>
        <v>0</v>
      </c>
      <c r="W385" s="789"/>
      <c r="X385" s="789" t="s">
        <v>154</v>
      </c>
      <c r="Y385" s="791"/>
      <c r="Z385" s="791"/>
      <c r="AA385" s="791"/>
      <c r="AB385" s="791"/>
      <c r="AC385" s="791"/>
      <c r="AD385" s="791"/>
      <c r="AE385" s="791"/>
      <c r="AF385" s="791"/>
      <c r="AG385" s="791" t="s">
        <v>155</v>
      </c>
      <c r="AH385" s="791"/>
      <c r="AI385" s="791"/>
      <c r="AJ385" s="791"/>
      <c r="AK385" s="791"/>
      <c r="AL385" s="791"/>
      <c r="AM385" s="791"/>
      <c r="AN385" s="791"/>
      <c r="AO385" s="791"/>
      <c r="AP385" s="791"/>
      <c r="AQ385" s="791"/>
      <c r="AR385" s="791"/>
      <c r="AS385" s="791"/>
      <c r="AT385" s="791"/>
      <c r="AU385" s="791"/>
      <c r="AV385" s="791"/>
      <c r="AW385" s="791"/>
      <c r="AX385" s="791"/>
      <c r="AY385" s="791"/>
      <c r="AZ385" s="791"/>
      <c r="BA385" s="791"/>
      <c r="BB385" s="791"/>
      <c r="BC385" s="791"/>
      <c r="BD385" s="791"/>
      <c r="BE385" s="791"/>
      <c r="BF385" s="791"/>
      <c r="BG385" s="791"/>
      <c r="BH385" s="791"/>
    </row>
    <row r="386" spans="1:60" outlineLevel="1" x14ac:dyDescent="0.2">
      <c r="A386" s="792"/>
      <c r="B386" s="793"/>
      <c r="C386" s="794" t="s">
        <v>471</v>
      </c>
      <c r="D386" s="795"/>
      <c r="E386" s="796"/>
      <c r="F386" s="825"/>
      <c r="G386" s="789"/>
      <c r="H386" s="789"/>
      <c r="I386" s="789"/>
      <c r="J386" s="789"/>
      <c r="K386" s="789"/>
      <c r="L386" s="789"/>
      <c r="M386" s="789"/>
      <c r="N386" s="790"/>
      <c r="O386" s="790"/>
      <c r="P386" s="790"/>
      <c r="Q386" s="790"/>
      <c r="R386" s="789"/>
      <c r="S386" s="789"/>
      <c r="T386" s="789"/>
      <c r="U386" s="789"/>
      <c r="V386" s="789"/>
      <c r="W386" s="789"/>
      <c r="X386" s="789"/>
      <c r="Y386" s="791"/>
      <c r="Z386" s="791"/>
      <c r="AA386" s="791"/>
      <c r="AB386" s="791"/>
      <c r="AC386" s="791"/>
      <c r="AD386" s="791"/>
      <c r="AE386" s="791"/>
      <c r="AF386" s="791"/>
      <c r="AG386" s="791" t="s">
        <v>157</v>
      </c>
      <c r="AH386" s="791">
        <v>0</v>
      </c>
      <c r="AI386" s="791"/>
      <c r="AJ386" s="791"/>
      <c r="AK386" s="791"/>
      <c r="AL386" s="791"/>
      <c r="AM386" s="791"/>
      <c r="AN386" s="791"/>
      <c r="AO386" s="791"/>
      <c r="AP386" s="791"/>
      <c r="AQ386" s="791"/>
      <c r="AR386" s="791"/>
      <c r="AS386" s="791"/>
      <c r="AT386" s="791"/>
      <c r="AU386" s="791"/>
      <c r="AV386" s="791"/>
      <c r="AW386" s="791"/>
      <c r="AX386" s="791"/>
      <c r="AY386" s="791"/>
      <c r="AZ386" s="791"/>
      <c r="BA386" s="791"/>
      <c r="BB386" s="791"/>
      <c r="BC386" s="791"/>
      <c r="BD386" s="791"/>
      <c r="BE386" s="791"/>
      <c r="BF386" s="791"/>
      <c r="BG386" s="791"/>
      <c r="BH386" s="791"/>
    </row>
    <row r="387" spans="1:60" outlineLevel="1" x14ac:dyDescent="0.2">
      <c r="A387" s="792"/>
      <c r="B387" s="793"/>
      <c r="C387" s="794" t="s">
        <v>497</v>
      </c>
      <c r="D387" s="795"/>
      <c r="E387" s="796">
        <v>2</v>
      </c>
      <c r="F387" s="825"/>
      <c r="G387" s="789"/>
      <c r="H387" s="789"/>
      <c r="I387" s="789"/>
      <c r="J387" s="789"/>
      <c r="K387" s="789"/>
      <c r="L387" s="789"/>
      <c r="M387" s="789"/>
      <c r="N387" s="790"/>
      <c r="O387" s="790"/>
      <c r="P387" s="790"/>
      <c r="Q387" s="790"/>
      <c r="R387" s="789"/>
      <c r="S387" s="789"/>
      <c r="T387" s="789"/>
      <c r="U387" s="789"/>
      <c r="V387" s="789"/>
      <c r="W387" s="789"/>
      <c r="X387" s="789"/>
      <c r="Y387" s="791"/>
      <c r="Z387" s="791"/>
      <c r="AA387" s="791"/>
      <c r="AB387" s="791"/>
      <c r="AC387" s="791"/>
      <c r="AD387" s="791"/>
      <c r="AE387" s="791"/>
      <c r="AF387" s="791"/>
      <c r="AG387" s="791" t="s">
        <v>157</v>
      </c>
      <c r="AH387" s="791">
        <v>0</v>
      </c>
      <c r="AI387" s="791"/>
      <c r="AJ387" s="791"/>
      <c r="AK387" s="791"/>
      <c r="AL387" s="791"/>
      <c r="AM387" s="791"/>
      <c r="AN387" s="791"/>
      <c r="AO387" s="791"/>
      <c r="AP387" s="791"/>
      <c r="AQ387" s="791"/>
      <c r="AR387" s="791"/>
      <c r="AS387" s="791"/>
      <c r="AT387" s="791"/>
      <c r="AU387" s="791"/>
      <c r="AV387" s="791"/>
      <c r="AW387" s="791"/>
      <c r="AX387" s="791"/>
      <c r="AY387" s="791"/>
      <c r="AZ387" s="791"/>
      <c r="BA387" s="791"/>
      <c r="BB387" s="791"/>
      <c r="BC387" s="791"/>
      <c r="BD387" s="791"/>
      <c r="BE387" s="791"/>
      <c r="BF387" s="791"/>
      <c r="BG387" s="791"/>
      <c r="BH387" s="791"/>
    </row>
    <row r="388" spans="1:60" outlineLevel="1" x14ac:dyDescent="0.2">
      <c r="A388" s="792"/>
      <c r="B388" s="793"/>
      <c r="C388" s="794" t="s">
        <v>469</v>
      </c>
      <c r="D388" s="795"/>
      <c r="E388" s="796"/>
      <c r="F388" s="825"/>
      <c r="G388" s="789"/>
      <c r="H388" s="789"/>
      <c r="I388" s="789"/>
      <c r="J388" s="789"/>
      <c r="K388" s="789"/>
      <c r="L388" s="789"/>
      <c r="M388" s="789"/>
      <c r="N388" s="790"/>
      <c r="O388" s="790"/>
      <c r="P388" s="790"/>
      <c r="Q388" s="790"/>
      <c r="R388" s="789"/>
      <c r="S388" s="789"/>
      <c r="T388" s="789"/>
      <c r="U388" s="789"/>
      <c r="V388" s="789"/>
      <c r="W388" s="789"/>
      <c r="X388" s="789"/>
      <c r="Y388" s="791"/>
      <c r="Z388" s="791"/>
      <c r="AA388" s="791"/>
      <c r="AB388" s="791"/>
      <c r="AC388" s="791"/>
      <c r="AD388" s="791"/>
      <c r="AE388" s="791"/>
      <c r="AF388" s="791"/>
      <c r="AG388" s="791" t="s">
        <v>157</v>
      </c>
      <c r="AH388" s="791">
        <v>0</v>
      </c>
      <c r="AI388" s="791"/>
      <c r="AJ388" s="791"/>
      <c r="AK388" s="791"/>
      <c r="AL388" s="791"/>
      <c r="AM388" s="791"/>
      <c r="AN388" s="791"/>
      <c r="AO388" s="791"/>
      <c r="AP388" s="791"/>
      <c r="AQ388" s="791"/>
      <c r="AR388" s="791"/>
      <c r="AS388" s="791"/>
      <c r="AT388" s="791"/>
      <c r="AU388" s="791"/>
      <c r="AV388" s="791"/>
      <c r="AW388" s="791"/>
      <c r="AX388" s="791"/>
      <c r="AY388" s="791"/>
      <c r="AZ388" s="791"/>
      <c r="BA388" s="791"/>
      <c r="BB388" s="791"/>
      <c r="BC388" s="791"/>
      <c r="BD388" s="791"/>
      <c r="BE388" s="791"/>
      <c r="BF388" s="791"/>
      <c r="BG388" s="791"/>
      <c r="BH388" s="791"/>
    </row>
    <row r="389" spans="1:60" outlineLevel="1" x14ac:dyDescent="0.2">
      <c r="A389" s="792"/>
      <c r="B389" s="793"/>
      <c r="C389" s="794" t="s">
        <v>497</v>
      </c>
      <c r="D389" s="795"/>
      <c r="E389" s="796">
        <v>2</v>
      </c>
      <c r="F389" s="825"/>
      <c r="G389" s="789"/>
      <c r="H389" s="789"/>
      <c r="I389" s="789"/>
      <c r="J389" s="789"/>
      <c r="K389" s="789"/>
      <c r="L389" s="789"/>
      <c r="M389" s="789"/>
      <c r="N389" s="790"/>
      <c r="O389" s="790"/>
      <c r="P389" s="790"/>
      <c r="Q389" s="790"/>
      <c r="R389" s="789"/>
      <c r="S389" s="789"/>
      <c r="T389" s="789"/>
      <c r="U389" s="789"/>
      <c r="V389" s="789"/>
      <c r="W389" s="789"/>
      <c r="X389" s="789"/>
      <c r="Y389" s="791"/>
      <c r="Z389" s="791"/>
      <c r="AA389" s="791"/>
      <c r="AB389" s="791"/>
      <c r="AC389" s="791"/>
      <c r="AD389" s="791"/>
      <c r="AE389" s="791"/>
      <c r="AF389" s="791"/>
      <c r="AG389" s="791" t="s">
        <v>157</v>
      </c>
      <c r="AH389" s="791">
        <v>0</v>
      </c>
      <c r="AI389" s="791"/>
      <c r="AJ389" s="791"/>
      <c r="AK389" s="791"/>
      <c r="AL389" s="791"/>
      <c r="AM389" s="791"/>
      <c r="AN389" s="791"/>
      <c r="AO389" s="791"/>
      <c r="AP389" s="791"/>
      <c r="AQ389" s="791"/>
      <c r="AR389" s="791"/>
      <c r="AS389" s="791"/>
      <c r="AT389" s="791"/>
      <c r="AU389" s="791"/>
      <c r="AV389" s="791"/>
      <c r="AW389" s="791"/>
      <c r="AX389" s="791"/>
      <c r="AY389" s="791"/>
      <c r="AZ389" s="791"/>
      <c r="BA389" s="791"/>
      <c r="BB389" s="791"/>
      <c r="BC389" s="791"/>
      <c r="BD389" s="791"/>
      <c r="BE389" s="791"/>
      <c r="BF389" s="791"/>
      <c r="BG389" s="791"/>
      <c r="BH389" s="791"/>
    </row>
    <row r="390" spans="1:60" ht="33.75" outlineLevel="1" x14ac:dyDescent="0.2">
      <c r="A390" s="797">
        <v>118</v>
      </c>
      <c r="B390" s="798" t="s">
        <v>498</v>
      </c>
      <c r="C390" s="799" t="s">
        <v>499</v>
      </c>
      <c r="D390" s="800" t="s">
        <v>152</v>
      </c>
      <c r="E390" s="801">
        <v>5</v>
      </c>
      <c r="F390" s="12"/>
      <c r="G390" s="802">
        <f t="shared" ref="G390:G399" si="14">ROUND(E390*F390,2)</f>
        <v>0</v>
      </c>
      <c r="H390" s="788">
        <v>0</v>
      </c>
      <c r="I390" s="789">
        <f t="shared" ref="I390:I399" si="15">ROUND(E390*H390,2)</f>
        <v>0</v>
      </c>
      <c r="J390" s="788">
        <v>77000</v>
      </c>
      <c r="K390" s="789">
        <f t="shared" ref="K390:K399" si="16">ROUND(E390*J390,2)</f>
        <v>385000</v>
      </c>
      <c r="L390" s="789">
        <v>21</v>
      </c>
      <c r="M390" s="789">
        <f t="shared" ref="M390:M399" si="17">G390*(1+L390/100)</f>
        <v>0</v>
      </c>
      <c r="N390" s="790">
        <v>0</v>
      </c>
      <c r="O390" s="790">
        <f t="shared" ref="O390:O399" si="18">ROUND(E390*N390,2)</f>
        <v>0</v>
      </c>
      <c r="P390" s="790">
        <v>0</v>
      </c>
      <c r="Q390" s="790">
        <f t="shared" ref="Q390:Q399" si="19">ROUND(E390*P390,2)</f>
        <v>0</v>
      </c>
      <c r="R390" s="789"/>
      <c r="S390" s="789" t="s">
        <v>225</v>
      </c>
      <c r="T390" s="789" t="s">
        <v>226</v>
      </c>
      <c r="U390" s="789">
        <v>0</v>
      </c>
      <c r="V390" s="789">
        <f t="shared" ref="V390:V399" si="20">ROUND(E390*U390,2)</f>
        <v>0</v>
      </c>
      <c r="W390" s="789"/>
      <c r="X390" s="789" t="s">
        <v>154</v>
      </c>
      <c r="Y390" s="791"/>
      <c r="Z390" s="791"/>
      <c r="AA390" s="791"/>
      <c r="AB390" s="791"/>
      <c r="AC390" s="791"/>
      <c r="AD390" s="791"/>
      <c r="AE390" s="791"/>
      <c r="AF390" s="791"/>
      <c r="AG390" s="791" t="s">
        <v>155</v>
      </c>
      <c r="AH390" s="791"/>
      <c r="AI390" s="791"/>
      <c r="AJ390" s="791"/>
      <c r="AK390" s="791"/>
      <c r="AL390" s="791"/>
      <c r="AM390" s="791"/>
      <c r="AN390" s="791"/>
      <c r="AO390" s="791"/>
      <c r="AP390" s="791"/>
      <c r="AQ390" s="791"/>
      <c r="AR390" s="791"/>
      <c r="AS390" s="791"/>
      <c r="AT390" s="791"/>
      <c r="AU390" s="791"/>
      <c r="AV390" s="791"/>
      <c r="AW390" s="791"/>
      <c r="AX390" s="791"/>
      <c r="AY390" s="791"/>
      <c r="AZ390" s="791"/>
      <c r="BA390" s="791"/>
      <c r="BB390" s="791"/>
      <c r="BC390" s="791"/>
      <c r="BD390" s="791"/>
      <c r="BE390" s="791"/>
      <c r="BF390" s="791"/>
      <c r="BG390" s="791"/>
      <c r="BH390" s="791"/>
    </row>
    <row r="391" spans="1:60" ht="33.75" outlineLevel="1" x14ac:dyDescent="0.2">
      <c r="A391" s="797">
        <v>119</v>
      </c>
      <c r="B391" s="798" t="s">
        <v>500</v>
      </c>
      <c r="C391" s="799" t="s">
        <v>501</v>
      </c>
      <c r="D391" s="800" t="s">
        <v>152</v>
      </c>
      <c r="E391" s="801">
        <v>1</v>
      </c>
      <c r="F391" s="12"/>
      <c r="G391" s="802">
        <f t="shared" si="14"/>
        <v>0</v>
      </c>
      <c r="H391" s="788">
        <v>0</v>
      </c>
      <c r="I391" s="789">
        <f t="shared" si="15"/>
        <v>0</v>
      </c>
      <c r="J391" s="788">
        <v>61600</v>
      </c>
      <c r="K391" s="789">
        <f t="shared" si="16"/>
        <v>61600</v>
      </c>
      <c r="L391" s="789">
        <v>21</v>
      </c>
      <c r="M391" s="789">
        <f t="shared" si="17"/>
        <v>0</v>
      </c>
      <c r="N391" s="790">
        <v>0</v>
      </c>
      <c r="O391" s="790">
        <f t="shared" si="18"/>
        <v>0</v>
      </c>
      <c r="P391" s="790">
        <v>0</v>
      </c>
      <c r="Q391" s="790">
        <f t="shared" si="19"/>
        <v>0</v>
      </c>
      <c r="R391" s="789"/>
      <c r="S391" s="789" t="s">
        <v>225</v>
      </c>
      <c r="T391" s="789" t="s">
        <v>226</v>
      </c>
      <c r="U391" s="789">
        <v>0</v>
      </c>
      <c r="V391" s="789">
        <f t="shared" si="20"/>
        <v>0</v>
      </c>
      <c r="W391" s="789"/>
      <c r="X391" s="789" t="s">
        <v>154</v>
      </c>
      <c r="Y391" s="791"/>
      <c r="Z391" s="791"/>
      <c r="AA391" s="791"/>
      <c r="AB391" s="791"/>
      <c r="AC391" s="791"/>
      <c r="AD391" s="791"/>
      <c r="AE391" s="791"/>
      <c r="AF391" s="791"/>
      <c r="AG391" s="791" t="s">
        <v>155</v>
      </c>
      <c r="AH391" s="791"/>
      <c r="AI391" s="791"/>
      <c r="AJ391" s="791"/>
      <c r="AK391" s="791"/>
      <c r="AL391" s="791"/>
      <c r="AM391" s="791"/>
      <c r="AN391" s="791"/>
      <c r="AO391" s="791"/>
      <c r="AP391" s="791"/>
      <c r="AQ391" s="791"/>
      <c r="AR391" s="791"/>
      <c r="AS391" s="791"/>
      <c r="AT391" s="791"/>
      <c r="AU391" s="791"/>
      <c r="AV391" s="791"/>
      <c r="AW391" s="791"/>
      <c r="AX391" s="791"/>
      <c r="AY391" s="791"/>
      <c r="AZ391" s="791"/>
      <c r="BA391" s="791"/>
      <c r="BB391" s="791"/>
      <c r="BC391" s="791"/>
      <c r="BD391" s="791"/>
      <c r="BE391" s="791"/>
      <c r="BF391" s="791"/>
      <c r="BG391" s="791"/>
      <c r="BH391" s="791"/>
    </row>
    <row r="392" spans="1:60" ht="22.5" outlineLevel="1" x14ac:dyDescent="0.2">
      <c r="A392" s="797">
        <v>120</v>
      </c>
      <c r="B392" s="798" t="s">
        <v>502</v>
      </c>
      <c r="C392" s="799" t="s">
        <v>503</v>
      </c>
      <c r="D392" s="800" t="s">
        <v>152</v>
      </c>
      <c r="E392" s="801">
        <v>1</v>
      </c>
      <c r="F392" s="12"/>
      <c r="G392" s="802">
        <f t="shared" si="14"/>
        <v>0</v>
      </c>
      <c r="H392" s="788">
        <v>0</v>
      </c>
      <c r="I392" s="789">
        <f t="shared" si="15"/>
        <v>0</v>
      </c>
      <c r="J392" s="788">
        <v>10500</v>
      </c>
      <c r="K392" s="789">
        <f t="shared" si="16"/>
        <v>10500</v>
      </c>
      <c r="L392" s="789">
        <v>21</v>
      </c>
      <c r="M392" s="789">
        <f t="shared" si="17"/>
        <v>0</v>
      </c>
      <c r="N392" s="790">
        <v>0</v>
      </c>
      <c r="O392" s="790">
        <f t="shared" si="18"/>
        <v>0</v>
      </c>
      <c r="P392" s="790">
        <v>0</v>
      </c>
      <c r="Q392" s="790">
        <f t="shared" si="19"/>
        <v>0</v>
      </c>
      <c r="R392" s="789"/>
      <c r="S392" s="789" t="s">
        <v>225</v>
      </c>
      <c r="T392" s="789" t="s">
        <v>226</v>
      </c>
      <c r="U392" s="789">
        <v>0</v>
      </c>
      <c r="V392" s="789">
        <f t="shared" si="20"/>
        <v>0</v>
      </c>
      <c r="W392" s="789"/>
      <c r="X392" s="789" t="s">
        <v>154</v>
      </c>
      <c r="Y392" s="791"/>
      <c r="Z392" s="791"/>
      <c r="AA392" s="791"/>
      <c r="AB392" s="791"/>
      <c r="AC392" s="791"/>
      <c r="AD392" s="791"/>
      <c r="AE392" s="791"/>
      <c r="AF392" s="791"/>
      <c r="AG392" s="791" t="s">
        <v>155</v>
      </c>
      <c r="AH392" s="791"/>
      <c r="AI392" s="791"/>
      <c r="AJ392" s="791"/>
      <c r="AK392" s="791"/>
      <c r="AL392" s="791"/>
      <c r="AM392" s="791"/>
      <c r="AN392" s="791"/>
      <c r="AO392" s="791"/>
      <c r="AP392" s="791"/>
      <c r="AQ392" s="791"/>
      <c r="AR392" s="791"/>
      <c r="AS392" s="791"/>
      <c r="AT392" s="791"/>
      <c r="AU392" s="791"/>
      <c r="AV392" s="791"/>
      <c r="AW392" s="791"/>
      <c r="AX392" s="791"/>
      <c r="AY392" s="791"/>
      <c r="AZ392" s="791"/>
      <c r="BA392" s="791"/>
      <c r="BB392" s="791"/>
      <c r="BC392" s="791"/>
      <c r="BD392" s="791"/>
      <c r="BE392" s="791"/>
      <c r="BF392" s="791"/>
      <c r="BG392" s="791"/>
      <c r="BH392" s="791"/>
    </row>
    <row r="393" spans="1:60" ht="22.5" outlineLevel="1" x14ac:dyDescent="0.2">
      <c r="A393" s="797">
        <v>121</v>
      </c>
      <c r="B393" s="798" t="s">
        <v>504</v>
      </c>
      <c r="C393" s="799" t="s">
        <v>505</v>
      </c>
      <c r="D393" s="800" t="s">
        <v>152</v>
      </c>
      <c r="E393" s="801">
        <v>1</v>
      </c>
      <c r="F393" s="12"/>
      <c r="G393" s="802">
        <f t="shared" si="14"/>
        <v>0</v>
      </c>
      <c r="H393" s="788">
        <v>0</v>
      </c>
      <c r="I393" s="789">
        <f t="shared" si="15"/>
        <v>0</v>
      </c>
      <c r="J393" s="788">
        <v>7500</v>
      </c>
      <c r="K393" s="789">
        <f t="shared" si="16"/>
        <v>7500</v>
      </c>
      <c r="L393" s="789">
        <v>21</v>
      </c>
      <c r="M393" s="789">
        <f t="shared" si="17"/>
        <v>0</v>
      </c>
      <c r="N393" s="790">
        <v>0</v>
      </c>
      <c r="O393" s="790">
        <f t="shared" si="18"/>
        <v>0</v>
      </c>
      <c r="P393" s="790">
        <v>0</v>
      </c>
      <c r="Q393" s="790">
        <f t="shared" si="19"/>
        <v>0</v>
      </c>
      <c r="R393" s="789"/>
      <c r="S393" s="789" t="s">
        <v>225</v>
      </c>
      <c r="T393" s="789" t="s">
        <v>226</v>
      </c>
      <c r="U393" s="789">
        <v>0</v>
      </c>
      <c r="V393" s="789">
        <f t="shared" si="20"/>
        <v>0</v>
      </c>
      <c r="W393" s="789"/>
      <c r="X393" s="789" t="s">
        <v>154</v>
      </c>
      <c r="Y393" s="791"/>
      <c r="Z393" s="791"/>
      <c r="AA393" s="791"/>
      <c r="AB393" s="791"/>
      <c r="AC393" s="791"/>
      <c r="AD393" s="791"/>
      <c r="AE393" s="791"/>
      <c r="AF393" s="791"/>
      <c r="AG393" s="791" t="s">
        <v>155</v>
      </c>
      <c r="AH393" s="791"/>
      <c r="AI393" s="791"/>
      <c r="AJ393" s="791"/>
      <c r="AK393" s="791"/>
      <c r="AL393" s="791"/>
      <c r="AM393" s="791"/>
      <c r="AN393" s="791"/>
      <c r="AO393" s="791"/>
      <c r="AP393" s="791"/>
      <c r="AQ393" s="791"/>
      <c r="AR393" s="791"/>
      <c r="AS393" s="791"/>
      <c r="AT393" s="791"/>
      <c r="AU393" s="791"/>
      <c r="AV393" s="791"/>
      <c r="AW393" s="791"/>
      <c r="AX393" s="791"/>
      <c r="AY393" s="791"/>
      <c r="AZ393" s="791"/>
      <c r="BA393" s="791"/>
      <c r="BB393" s="791"/>
      <c r="BC393" s="791"/>
      <c r="BD393" s="791"/>
      <c r="BE393" s="791"/>
      <c r="BF393" s="791"/>
      <c r="BG393" s="791"/>
      <c r="BH393" s="791"/>
    </row>
    <row r="394" spans="1:60" ht="22.5" outlineLevel="1" x14ac:dyDescent="0.2">
      <c r="A394" s="797">
        <v>122</v>
      </c>
      <c r="B394" s="798" t="s">
        <v>506</v>
      </c>
      <c r="C394" s="799" t="s">
        <v>507</v>
      </c>
      <c r="D394" s="800" t="s">
        <v>152</v>
      </c>
      <c r="E394" s="801">
        <v>2</v>
      </c>
      <c r="F394" s="12"/>
      <c r="G394" s="802">
        <f t="shared" si="14"/>
        <v>0</v>
      </c>
      <c r="H394" s="788">
        <v>0</v>
      </c>
      <c r="I394" s="789">
        <f t="shared" si="15"/>
        <v>0</v>
      </c>
      <c r="J394" s="788">
        <v>40000</v>
      </c>
      <c r="K394" s="789">
        <f t="shared" si="16"/>
        <v>80000</v>
      </c>
      <c r="L394" s="789">
        <v>21</v>
      </c>
      <c r="M394" s="789">
        <f t="shared" si="17"/>
        <v>0</v>
      </c>
      <c r="N394" s="790">
        <v>0</v>
      </c>
      <c r="O394" s="790">
        <f t="shared" si="18"/>
        <v>0</v>
      </c>
      <c r="P394" s="790">
        <v>0</v>
      </c>
      <c r="Q394" s="790">
        <f t="shared" si="19"/>
        <v>0</v>
      </c>
      <c r="R394" s="789"/>
      <c r="S394" s="789" t="s">
        <v>225</v>
      </c>
      <c r="T394" s="789" t="s">
        <v>226</v>
      </c>
      <c r="U394" s="789">
        <v>0</v>
      </c>
      <c r="V394" s="789">
        <f t="shared" si="20"/>
        <v>0</v>
      </c>
      <c r="W394" s="789"/>
      <c r="X394" s="789" t="s">
        <v>154</v>
      </c>
      <c r="Y394" s="791"/>
      <c r="Z394" s="791"/>
      <c r="AA394" s="791"/>
      <c r="AB394" s="791"/>
      <c r="AC394" s="791"/>
      <c r="AD394" s="791"/>
      <c r="AE394" s="791"/>
      <c r="AF394" s="791"/>
      <c r="AG394" s="791" t="s">
        <v>155</v>
      </c>
      <c r="AH394" s="791"/>
      <c r="AI394" s="791"/>
      <c r="AJ394" s="791"/>
      <c r="AK394" s="791"/>
      <c r="AL394" s="791"/>
      <c r="AM394" s="791"/>
      <c r="AN394" s="791"/>
      <c r="AO394" s="791"/>
      <c r="AP394" s="791"/>
      <c r="AQ394" s="791"/>
      <c r="AR394" s="791"/>
      <c r="AS394" s="791"/>
      <c r="AT394" s="791"/>
      <c r="AU394" s="791"/>
      <c r="AV394" s="791"/>
      <c r="AW394" s="791"/>
      <c r="AX394" s="791"/>
      <c r="AY394" s="791"/>
      <c r="AZ394" s="791"/>
      <c r="BA394" s="791"/>
      <c r="BB394" s="791"/>
      <c r="BC394" s="791"/>
      <c r="BD394" s="791"/>
      <c r="BE394" s="791"/>
      <c r="BF394" s="791"/>
      <c r="BG394" s="791"/>
      <c r="BH394" s="791"/>
    </row>
    <row r="395" spans="1:60" ht="33.75" outlineLevel="1" x14ac:dyDescent="0.2">
      <c r="A395" s="797">
        <v>123</v>
      </c>
      <c r="B395" s="798" t="s">
        <v>508</v>
      </c>
      <c r="C395" s="799" t="s">
        <v>509</v>
      </c>
      <c r="D395" s="800" t="s">
        <v>152</v>
      </c>
      <c r="E395" s="801">
        <v>2</v>
      </c>
      <c r="F395" s="12"/>
      <c r="G395" s="802">
        <f t="shared" si="14"/>
        <v>0</v>
      </c>
      <c r="H395" s="788">
        <v>0</v>
      </c>
      <c r="I395" s="789">
        <f t="shared" si="15"/>
        <v>0</v>
      </c>
      <c r="J395" s="788">
        <v>21300</v>
      </c>
      <c r="K395" s="789">
        <f t="shared" si="16"/>
        <v>42600</v>
      </c>
      <c r="L395" s="789">
        <v>21</v>
      </c>
      <c r="M395" s="789">
        <f t="shared" si="17"/>
        <v>0</v>
      </c>
      <c r="N395" s="790">
        <v>0</v>
      </c>
      <c r="O395" s="790">
        <f t="shared" si="18"/>
        <v>0</v>
      </c>
      <c r="P395" s="790">
        <v>0</v>
      </c>
      <c r="Q395" s="790">
        <f t="shared" si="19"/>
        <v>0</v>
      </c>
      <c r="R395" s="789"/>
      <c r="S395" s="789" t="s">
        <v>225</v>
      </c>
      <c r="T395" s="789" t="s">
        <v>226</v>
      </c>
      <c r="U395" s="789">
        <v>0</v>
      </c>
      <c r="V395" s="789">
        <f t="shared" si="20"/>
        <v>0</v>
      </c>
      <c r="W395" s="789"/>
      <c r="X395" s="789" t="s">
        <v>154</v>
      </c>
      <c r="Y395" s="791"/>
      <c r="Z395" s="791"/>
      <c r="AA395" s="791"/>
      <c r="AB395" s="791"/>
      <c r="AC395" s="791"/>
      <c r="AD395" s="791"/>
      <c r="AE395" s="791"/>
      <c r="AF395" s="791"/>
      <c r="AG395" s="791" t="s">
        <v>155</v>
      </c>
      <c r="AH395" s="791"/>
      <c r="AI395" s="791"/>
      <c r="AJ395" s="791"/>
      <c r="AK395" s="791"/>
      <c r="AL395" s="791"/>
      <c r="AM395" s="791"/>
      <c r="AN395" s="791"/>
      <c r="AO395" s="791"/>
      <c r="AP395" s="791"/>
      <c r="AQ395" s="791"/>
      <c r="AR395" s="791"/>
      <c r="AS395" s="791"/>
      <c r="AT395" s="791"/>
      <c r="AU395" s="791"/>
      <c r="AV395" s="791"/>
      <c r="AW395" s="791"/>
      <c r="AX395" s="791"/>
      <c r="AY395" s="791"/>
      <c r="AZ395" s="791"/>
      <c r="BA395" s="791"/>
      <c r="BB395" s="791"/>
      <c r="BC395" s="791"/>
      <c r="BD395" s="791"/>
      <c r="BE395" s="791"/>
      <c r="BF395" s="791"/>
      <c r="BG395" s="791"/>
      <c r="BH395" s="791"/>
    </row>
    <row r="396" spans="1:60" outlineLevel="1" x14ac:dyDescent="0.2">
      <c r="A396" s="797">
        <v>124</v>
      </c>
      <c r="B396" s="798" t="s">
        <v>510</v>
      </c>
      <c r="C396" s="799" t="s">
        <v>511</v>
      </c>
      <c r="D396" s="800" t="s">
        <v>152</v>
      </c>
      <c r="E396" s="801">
        <v>11</v>
      </c>
      <c r="F396" s="12"/>
      <c r="G396" s="802">
        <f t="shared" si="14"/>
        <v>0</v>
      </c>
      <c r="H396" s="788">
        <v>722</v>
      </c>
      <c r="I396" s="789">
        <f t="shared" si="15"/>
        <v>7942</v>
      </c>
      <c r="J396" s="788">
        <v>0</v>
      </c>
      <c r="K396" s="789">
        <f t="shared" si="16"/>
        <v>0</v>
      </c>
      <c r="L396" s="789">
        <v>21</v>
      </c>
      <c r="M396" s="789">
        <f t="shared" si="17"/>
        <v>0</v>
      </c>
      <c r="N396" s="790">
        <v>8.0000000000000004E-4</v>
      </c>
      <c r="O396" s="790">
        <f t="shared" si="18"/>
        <v>0.01</v>
      </c>
      <c r="P396" s="790">
        <v>0</v>
      </c>
      <c r="Q396" s="790">
        <f t="shared" si="19"/>
        <v>0</v>
      </c>
      <c r="R396" s="789" t="s">
        <v>264</v>
      </c>
      <c r="S396" s="789" t="s">
        <v>153</v>
      </c>
      <c r="T396" s="789" t="s">
        <v>153</v>
      </c>
      <c r="U396" s="789">
        <v>0</v>
      </c>
      <c r="V396" s="789">
        <f t="shared" si="20"/>
        <v>0</v>
      </c>
      <c r="W396" s="789"/>
      <c r="X396" s="789" t="s">
        <v>265</v>
      </c>
      <c r="Y396" s="791"/>
      <c r="Z396" s="791"/>
      <c r="AA396" s="791"/>
      <c r="AB396" s="791"/>
      <c r="AC396" s="791"/>
      <c r="AD396" s="791"/>
      <c r="AE396" s="791"/>
      <c r="AF396" s="791"/>
      <c r="AG396" s="791" t="s">
        <v>266</v>
      </c>
      <c r="AH396" s="791"/>
      <c r="AI396" s="791"/>
      <c r="AJ396" s="791"/>
      <c r="AK396" s="791"/>
      <c r="AL396" s="791"/>
      <c r="AM396" s="791"/>
      <c r="AN396" s="791"/>
      <c r="AO396" s="791"/>
      <c r="AP396" s="791"/>
      <c r="AQ396" s="791"/>
      <c r="AR396" s="791"/>
      <c r="AS396" s="791"/>
      <c r="AT396" s="791"/>
      <c r="AU396" s="791"/>
      <c r="AV396" s="791"/>
      <c r="AW396" s="791"/>
      <c r="AX396" s="791"/>
      <c r="AY396" s="791"/>
      <c r="AZ396" s="791"/>
      <c r="BA396" s="791"/>
      <c r="BB396" s="791"/>
      <c r="BC396" s="791"/>
      <c r="BD396" s="791"/>
      <c r="BE396" s="791"/>
      <c r="BF396" s="791"/>
      <c r="BG396" s="791"/>
      <c r="BH396" s="791"/>
    </row>
    <row r="397" spans="1:60" ht="22.5" outlineLevel="1" x14ac:dyDescent="0.2">
      <c r="A397" s="797">
        <v>125</v>
      </c>
      <c r="B397" s="798" t="s">
        <v>512</v>
      </c>
      <c r="C397" s="799" t="s">
        <v>513</v>
      </c>
      <c r="D397" s="800" t="s">
        <v>152</v>
      </c>
      <c r="E397" s="801">
        <v>5</v>
      </c>
      <c r="F397" s="12"/>
      <c r="G397" s="802">
        <f t="shared" si="14"/>
        <v>0</v>
      </c>
      <c r="H397" s="788">
        <v>1379</v>
      </c>
      <c r="I397" s="789">
        <f t="shared" si="15"/>
        <v>6895</v>
      </c>
      <c r="J397" s="788">
        <v>0</v>
      </c>
      <c r="K397" s="789">
        <f t="shared" si="16"/>
        <v>0</v>
      </c>
      <c r="L397" s="789">
        <v>21</v>
      </c>
      <c r="M397" s="789">
        <f t="shared" si="17"/>
        <v>0</v>
      </c>
      <c r="N397" s="790">
        <v>3.9500000000000004E-3</v>
      </c>
      <c r="O397" s="790">
        <f t="shared" si="18"/>
        <v>0.02</v>
      </c>
      <c r="P397" s="790">
        <v>0</v>
      </c>
      <c r="Q397" s="790">
        <f t="shared" si="19"/>
        <v>0</v>
      </c>
      <c r="R397" s="789" t="s">
        <v>264</v>
      </c>
      <c r="S397" s="789" t="s">
        <v>153</v>
      </c>
      <c r="T397" s="789" t="s">
        <v>153</v>
      </c>
      <c r="U397" s="789">
        <v>0</v>
      </c>
      <c r="V397" s="789">
        <f t="shared" si="20"/>
        <v>0</v>
      </c>
      <c r="W397" s="789"/>
      <c r="X397" s="789" t="s">
        <v>265</v>
      </c>
      <c r="Y397" s="791"/>
      <c r="Z397" s="791"/>
      <c r="AA397" s="791"/>
      <c r="AB397" s="791"/>
      <c r="AC397" s="791"/>
      <c r="AD397" s="791"/>
      <c r="AE397" s="791"/>
      <c r="AF397" s="791"/>
      <c r="AG397" s="791" t="s">
        <v>266</v>
      </c>
      <c r="AH397" s="791"/>
      <c r="AI397" s="791"/>
      <c r="AJ397" s="791"/>
      <c r="AK397" s="791"/>
      <c r="AL397" s="791"/>
      <c r="AM397" s="791"/>
      <c r="AN397" s="791"/>
      <c r="AO397" s="791"/>
      <c r="AP397" s="791"/>
      <c r="AQ397" s="791"/>
      <c r="AR397" s="791"/>
      <c r="AS397" s="791"/>
      <c r="AT397" s="791"/>
      <c r="AU397" s="791"/>
      <c r="AV397" s="791"/>
      <c r="AW397" s="791"/>
      <c r="AX397" s="791"/>
      <c r="AY397" s="791"/>
      <c r="AZ397" s="791"/>
      <c r="BA397" s="791"/>
      <c r="BB397" s="791"/>
      <c r="BC397" s="791"/>
      <c r="BD397" s="791"/>
      <c r="BE397" s="791"/>
      <c r="BF397" s="791"/>
      <c r="BG397" s="791"/>
      <c r="BH397" s="791"/>
    </row>
    <row r="398" spans="1:60" outlineLevel="1" x14ac:dyDescent="0.2">
      <c r="A398" s="797">
        <v>126</v>
      </c>
      <c r="B398" s="798" t="s">
        <v>514</v>
      </c>
      <c r="C398" s="799" t="s">
        <v>515</v>
      </c>
      <c r="D398" s="800" t="s">
        <v>152</v>
      </c>
      <c r="E398" s="801">
        <v>11</v>
      </c>
      <c r="F398" s="12"/>
      <c r="G398" s="802">
        <f t="shared" si="14"/>
        <v>0</v>
      </c>
      <c r="H398" s="788">
        <v>206.5</v>
      </c>
      <c r="I398" s="789">
        <f t="shared" si="15"/>
        <v>2271.5</v>
      </c>
      <c r="J398" s="788">
        <v>0</v>
      </c>
      <c r="K398" s="789">
        <f t="shared" si="16"/>
        <v>0</v>
      </c>
      <c r="L398" s="789">
        <v>21</v>
      </c>
      <c r="M398" s="789">
        <f t="shared" si="17"/>
        <v>0</v>
      </c>
      <c r="N398" s="790">
        <v>3.6000000000000002E-4</v>
      </c>
      <c r="O398" s="790">
        <f t="shared" si="18"/>
        <v>0</v>
      </c>
      <c r="P398" s="790">
        <v>0</v>
      </c>
      <c r="Q398" s="790">
        <f t="shared" si="19"/>
        <v>0</v>
      </c>
      <c r="R398" s="789" t="s">
        <v>264</v>
      </c>
      <c r="S398" s="789" t="s">
        <v>153</v>
      </c>
      <c r="T398" s="789" t="s">
        <v>153</v>
      </c>
      <c r="U398" s="789">
        <v>0</v>
      </c>
      <c r="V398" s="789">
        <f t="shared" si="20"/>
        <v>0</v>
      </c>
      <c r="W398" s="789"/>
      <c r="X398" s="789" t="s">
        <v>265</v>
      </c>
      <c r="Y398" s="791"/>
      <c r="Z398" s="791"/>
      <c r="AA398" s="791"/>
      <c r="AB398" s="791"/>
      <c r="AC398" s="791"/>
      <c r="AD398" s="791"/>
      <c r="AE398" s="791"/>
      <c r="AF398" s="791"/>
      <c r="AG398" s="791" t="s">
        <v>266</v>
      </c>
      <c r="AH398" s="791"/>
      <c r="AI398" s="791"/>
      <c r="AJ398" s="791"/>
      <c r="AK398" s="791"/>
      <c r="AL398" s="791"/>
      <c r="AM398" s="791"/>
      <c r="AN398" s="791"/>
      <c r="AO398" s="791"/>
      <c r="AP398" s="791"/>
      <c r="AQ398" s="791"/>
      <c r="AR398" s="791"/>
      <c r="AS398" s="791"/>
      <c r="AT398" s="791"/>
      <c r="AU398" s="791"/>
      <c r="AV398" s="791"/>
      <c r="AW398" s="791"/>
      <c r="AX398" s="791"/>
      <c r="AY398" s="791"/>
      <c r="AZ398" s="791"/>
      <c r="BA398" s="791"/>
      <c r="BB398" s="791"/>
      <c r="BC398" s="791"/>
      <c r="BD398" s="791"/>
      <c r="BE398" s="791"/>
      <c r="BF398" s="791"/>
      <c r="BG398" s="791"/>
      <c r="BH398" s="791"/>
    </row>
    <row r="399" spans="1:60" ht="22.5" outlineLevel="1" x14ac:dyDescent="0.2">
      <c r="A399" s="782">
        <v>127</v>
      </c>
      <c r="B399" s="783" t="s">
        <v>516</v>
      </c>
      <c r="C399" s="784" t="s">
        <v>517</v>
      </c>
      <c r="D399" s="785" t="s">
        <v>152</v>
      </c>
      <c r="E399" s="786">
        <v>1</v>
      </c>
      <c r="F399" s="11"/>
      <c r="G399" s="787">
        <f t="shared" si="14"/>
        <v>0</v>
      </c>
      <c r="H399" s="788">
        <v>3370</v>
      </c>
      <c r="I399" s="789">
        <f t="shared" si="15"/>
        <v>3370</v>
      </c>
      <c r="J399" s="788">
        <v>0</v>
      </c>
      <c r="K399" s="789">
        <f t="shared" si="16"/>
        <v>0</v>
      </c>
      <c r="L399" s="789">
        <v>21</v>
      </c>
      <c r="M399" s="789">
        <f t="shared" si="17"/>
        <v>0</v>
      </c>
      <c r="N399" s="790">
        <v>1.7000000000000001E-2</v>
      </c>
      <c r="O399" s="790">
        <f t="shared" si="18"/>
        <v>0.02</v>
      </c>
      <c r="P399" s="790">
        <v>0</v>
      </c>
      <c r="Q399" s="790">
        <f t="shared" si="19"/>
        <v>0</v>
      </c>
      <c r="R399" s="789" t="s">
        <v>264</v>
      </c>
      <c r="S399" s="789" t="s">
        <v>153</v>
      </c>
      <c r="T399" s="789" t="s">
        <v>153</v>
      </c>
      <c r="U399" s="789">
        <v>0</v>
      </c>
      <c r="V399" s="789">
        <f t="shared" si="20"/>
        <v>0</v>
      </c>
      <c r="W399" s="789"/>
      <c r="X399" s="789" t="s">
        <v>265</v>
      </c>
      <c r="Y399" s="791"/>
      <c r="Z399" s="791"/>
      <c r="AA399" s="791"/>
      <c r="AB399" s="791"/>
      <c r="AC399" s="791"/>
      <c r="AD399" s="791"/>
      <c r="AE399" s="791"/>
      <c r="AF399" s="791"/>
      <c r="AG399" s="791" t="s">
        <v>266</v>
      </c>
      <c r="AH399" s="791"/>
      <c r="AI399" s="791"/>
      <c r="AJ399" s="791"/>
      <c r="AK399" s="791"/>
      <c r="AL399" s="791"/>
      <c r="AM399" s="791"/>
      <c r="AN399" s="791"/>
      <c r="AO399" s="791"/>
      <c r="AP399" s="791"/>
      <c r="AQ399" s="791"/>
      <c r="AR399" s="791"/>
      <c r="AS399" s="791"/>
      <c r="AT399" s="791"/>
      <c r="AU399" s="791"/>
      <c r="AV399" s="791"/>
      <c r="AW399" s="791"/>
      <c r="AX399" s="791"/>
      <c r="AY399" s="791"/>
      <c r="AZ399" s="791"/>
      <c r="BA399" s="791"/>
      <c r="BB399" s="791"/>
      <c r="BC399" s="791"/>
      <c r="BD399" s="791"/>
      <c r="BE399" s="791"/>
      <c r="BF399" s="791"/>
      <c r="BG399" s="791"/>
      <c r="BH399" s="791"/>
    </row>
    <row r="400" spans="1:60" outlineLevel="1" x14ac:dyDescent="0.2">
      <c r="A400" s="792"/>
      <c r="B400" s="793"/>
      <c r="C400" s="794" t="s">
        <v>468</v>
      </c>
      <c r="D400" s="795"/>
      <c r="E400" s="796"/>
      <c r="F400" s="825"/>
      <c r="G400" s="789"/>
      <c r="H400" s="789"/>
      <c r="I400" s="789"/>
      <c r="J400" s="789"/>
      <c r="K400" s="789"/>
      <c r="L400" s="789"/>
      <c r="M400" s="789"/>
      <c r="N400" s="790"/>
      <c r="O400" s="790"/>
      <c r="P400" s="790"/>
      <c r="Q400" s="790"/>
      <c r="R400" s="789"/>
      <c r="S400" s="789"/>
      <c r="T400" s="789"/>
      <c r="U400" s="789"/>
      <c r="V400" s="789"/>
      <c r="W400" s="789"/>
      <c r="X400" s="789"/>
      <c r="Y400" s="791"/>
      <c r="Z400" s="791"/>
      <c r="AA400" s="791"/>
      <c r="AB400" s="791"/>
      <c r="AC400" s="791"/>
      <c r="AD400" s="791"/>
      <c r="AE400" s="791"/>
      <c r="AF400" s="791"/>
      <c r="AG400" s="791" t="s">
        <v>157</v>
      </c>
      <c r="AH400" s="791">
        <v>0</v>
      </c>
      <c r="AI400" s="791"/>
      <c r="AJ400" s="791"/>
      <c r="AK400" s="791"/>
      <c r="AL400" s="791"/>
      <c r="AM400" s="791"/>
      <c r="AN400" s="791"/>
      <c r="AO400" s="791"/>
      <c r="AP400" s="791"/>
      <c r="AQ400" s="791"/>
      <c r="AR400" s="791"/>
      <c r="AS400" s="791"/>
      <c r="AT400" s="791"/>
      <c r="AU400" s="791"/>
      <c r="AV400" s="791"/>
      <c r="AW400" s="791"/>
      <c r="AX400" s="791"/>
      <c r="AY400" s="791"/>
      <c r="AZ400" s="791"/>
      <c r="BA400" s="791"/>
      <c r="BB400" s="791"/>
      <c r="BC400" s="791"/>
      <c r="BD400" s="791"/>
      <c r="BE400" s="791"/>
      <c r="BF400" s="791"/>
      <c r="BG400" s="791"/>
      <c r="BH400" s="791"/>
    </row>
    <row r="401" spans="1:60" outlineLevel="1" x14ac:dyDescent="0.2">
      <c r="A401" s="792"/>
      <c r="B401" s="793"/>
      <c r="C401" s="794" t="s">
        <v>469</v>
      </c>
      <c r="D401" s="795"/>
      <c r="E401" s="796"/>
      <c r="F401" s="825"/>
      <c r="G401" s="789"/>
      <c r="H401" s="789"/>
      <c r="I401" s="789"/>
      <c r="J401" s="789"/>
      <c r="K401" s="789"/>
      <c r="L401" s="789"/>
      <c r="M401" s="789"/>
      <c r="N401" s="790"/>
      <c r="O401" s="790"/>
      <c r="P401" s="790"/>
      <c r="Q401" s="790"/>
      <c r="R401" s="789"/>
      <c r="S401" s="789"/>
      <c r="T401" s="789"/>
      <c r="U401" s="789"/>
      <c r="V401" s="789"/>
      <c r="W401" s="789"/>
      <c r="X401" s="789"/>
      <c r="Y401" s="791"/>
      <c r="Z401" s="791"/>
      <c r="AA401" s="791"/>
      <c r="AB401" s="791"/>
      <c r="AC401" s="791"/>
      <c r="AD401" s="791"/>
      <c r="AE401" s="791"/>
      <c r="AF401" s="791"/>
      <c r="AG401" s="791" t="s">
        <v>157</v>
      </c>
      <c r="AH401" s="791">
        <v>0</v>
      </c>
      <c r="AI401" s="791"/>
      <c r="AJ401" s="791"/>
      <c r="AK401" s="791"/>
      <c r="AL401" s="791"/>
      <c r="AM401" s="791"/>
      <c r="AN401" s="791"/>
      <c r="AO401" s="791"/>
      <c r="AP401" s="791"/>
      <c r="AQ401" s="791"/>
      <c r="AR401" s="791"/>
      <c r="AS401" s="791"/>
      <c r="AT401" s="791"/>
      <c r="AU401" s="791"/>
      <c r="AV401" s="791"/>
      <c r="AW401" s="791"/>
      <c r="AX401" s="791"/>
      <c r="AY401" s="791"/>
      <c r="AZ401" s="791"/>
      <c r="BA401" s="791"/>
      <c r="BB401" s="791"/>
      <c r="BC401" s="791"/>
      <c r="BD401" s="791"/>
      <c r="BE401" s="791"/>
      <c r="BF401" s="791"/>
      <c r="BG401" s="791"/>
      <c r="BH401" s="791"/>
    </row>
    <row r="402" spans="1:60" outlineLevel="1" x14ac:dyDescent="0.2">
      <c r="A402" s="792"/>
      <c r="B402" s="793"/>
      <c r="C402" s="794" t="s">
        <v>158</v>
      </c>
      <c r="D402" s="795"/>
      <c r="E402" s="796">
        <v>1</v>
      </c>
      <c r="F402" s="825"/>
      <c r="G402" s="789"/>
      <c r="H402" s="789"/>
      <c r="I402" s="789"/>
      <c r="J402" s="789"/>
      <c r="K402" s="789"/>
      <c r="L402" s="789"/>
      <c r="M402" s="789"/>
      <c r="N402" s="790"/>
      <c r="O402" s="790"/>
      <c r="P402" s="790"/>
      <c r="Q402" s="790"/>
      <c r="R402" s="789"/>
      <c r="S402" s="789"/>
      <c r="T402" s="789"/>
      <c r="U402" s="789"/>
      <c r="V402" s="789"/>
      <c r="W402" s="789"/>
      <c r="X402" s="789"/>
      <c r="Y402" s="791"/>
      <c r="Z402" s="791"/>
      <c r="AA402" s="791"/>
      <c r="AB402" s="791"/>
      <c r="AC402" s="791"/>
      <c r="AD402" s="791"/>
      <c r="AE402" s="791"/>
      <c r="AF402" s="791"/>
      <c r="AG402" s="791" t="s">
        <v>157</v>
      </c>
      <c r="AH402" s="791">
        <v>0</v>
      </c>
      <c r="AI402" s="791"/>
      <c r="AJ402" s="791"/>
      <c r="AK402" s="791"/>
      <c r="AL402" s="791"/>
      <c r="AM402" s="791"/>
      <c r="AN402" s="791"/>
      <c r="AO402" s="791"/>
      <c r="AP402" s="791"/>
      <c r="AQ402" s="791"/>
      <c r="AR402" s="791"/>
      <c r="AS402" s="791"/>
      <c r="AT402" s="791"/>
      <c r="AU402" s="791"/>
      <c r="AV402" s="791"/>
      <c r="AW402" s="791"/>
      <c r="AX402" s="791"/>
      <c r="AY402" s="791"/>
      <c r="AZ402" s="791"/>
      <c r="BA402" s="791"/>
      <c r="BB402" s="791"/>
      <c r="BC402" s="791"/>
      <c r="BD402" s="791"/>
      <c r="BE402" s="791"/>
      <c r="BF402" s="791"/>
      <c r="BG402" s="791"/>
      <c r="BH402" s="791"/>
    </row>
    <row r="403" spans="1:60" ht="22.5" outlineLevel="1" x14ac:dyDescent="0.2">
      <c r="A403" s="782">
        <v>128</v>
      </c>
      <c r="B403" s="783" t="s">
        <v>518</v>
      </c>
      <c r="C403" s="784" t="s">
        <v>519</v>
      </c>
      <c r="D403" s="785" t="s">
        <v>152</v>
      </c>
      <c r="E403" s="786">
        <v>1</v>
      </c>
      <c r="F403" s="11"/>
      <c r="G403" s="787">
        <f>ROUND(E403*F403,2)</f>
        <v>0</v>
      </c>
      <c r="H403" s="788">
        <v>3370</v>
      </c>
      <c r="I403" s="789">
        <f>ROUND(E403*H403,2)</f>
        <v>3370</v>
      </c>
      <c r="J403" s="788">
        <v>0</v>
      </c>
      <c r="K403" s="789">
        <f>ROUND(E403*J403,2)</f>
        <v>0</v>
      </c>
      <c r="L403" s="789">
        <v>21</v>
      </c>
      <c r="M403" s="789">
        <f>G403*(1+L403/100)</f>
        <v>0</v>
      </c>
      <c r="N403" s="790">
        <v>1.9E-2</v>
      </c>
      <c r="O403" s="790">
        <f>ROUND(E403*N403,2)</f>
        <v>0.02</v>
      </c>
      <c r="P403" s="790">
        <v>0</v>
      </c>
      <c r="Q403" s="790">
        <f>ROUND(E403*P403,2)</f>
        <v>0</v>
      </c>
      <c r="R403" s="789" t="s">
        <v>264</v>
      </c>
      <c r="S403" s="789" t="s">
        <v>153</v>
      </c>
      <c r="T403" s="789" t="s">
        <v>153</v>
      </c>
      <c r="U403" s="789">
        <v>0</v>
      </c>
      <c r="V403" s="789">
        <f>ROUND(E403*U403,2)</f>
        <v>0</v>
      </c>
      <c r="W403" s="789"/>
      <c r="X403" s="789" t="s">
        <v>265</v>
      </c>
      <c r="Y403" s="791"/>
      <c r="Z403" s="791"/>
      <c r="AA403" s="791"/>
      <c r="AB403" s="791"/>
      <c r="AC403" s="791"/>
      <c r="AD403" s="791"/>
      <c r="AE403" s="791"/>
      <c r="AF403" s="791"/>
      <c r="AG403" s="791" t="s">
        <v>266</v>
      </c>
      <c r="AH403" s="791"/>
      <c r="AI403" s="791"/>
      <c r="AJ403" s="791"/>
      <c r="AK403" s="791"/>
      <c r="AL403" s="791"/>
      <c r="AM403" s="791"/>
      <c r="AN403" s="791"/>
      <c r="AO403" s="791"/>
      <c r="AP403" s="791"/>
      <c r="AQ403" s="791"/>
      <c r="AR403" s="791"/>
      <c r="AS403" s="791"/>
      <c r="AT403" s="791"/>
      <c r="AU403" s="791"/>
      <c r="AV403" s="791"/>
      <c r="AW403" s="791"/>
      <c r="AX403" s="791"/>
      <c r="AY403" s="791"/>
      <c r="AZ403" s="791"/>
      <c r="BA403" s="791"/>
      <c r="BB403" s="791"/>
      <c r="BC403" s="791"/>
      <c r="BD403" s="791"/>
      <c r="BE403" s="791"/>
      <c r="BF403" s="791"/>
      <c r="BG403" s="791"/>
      <c r="BH403" s="791"/>
    </row>
    <row r="404" spans="1:60" outlineLevel="1" x14ac:dyDescent="0.2">
      <c r="A404" s="792"/>
      <c r="B404" s="793"/>
      <c r="C404" s="794" t="s">
        <v>473</v>
      </c>
      <c r="D404" s="795"/>
      <c r="E404" s="796"/>
      <c r="F404" s="825"/>
      <c r="G404" s="789"/>
      <c r="H404" s="789"/>
      <c r="I404" s="789"/>
      <c r="J404" s="789"/>
      <c r="K404" s="789"/>
      <c r="L404" s="789"/>
      <c r="M404" s="789"/>
      <c r="N404" s="790"/>
      <c r="O404" s="790"/>
      <c r="P404" s="790"/>
      <c r="Q404" s="790"/>
      <c r="R404" s="789"/>
      <c r="S404" s="789"/>
      <c r="T404" s="789"/>
      <c r="U404" s="789"/>
      <c r="V404" s="789"/>
      <c r="W404" s="789"/>
      <c r="X404" s="789"/>
      <c r="Y404" s="791"/>
      <c r="Z404" s="791"/>
      <c r="AA404" s="791"/>
      <c r="AB404" s="791"/>
      <c r="AC404" s="791"/>
      <c r="AD404" s="791"/>
      <c r="AE404" s="791"/>
      <c r="AF404" s="791"/>
      <c r="AG404" s="791" t="s">
        <v>157</v>
      </c>
      <c r="AH404" s="791">
        <v>0</v>
      </c>
      <c r="AI404" s="791"/>
      <c r="AJ404" s="791"/>
      <c r="AK404" s="791"/>
      <c r="AL404" s="791"/>
      <c r="AM404" s="791"/>
      <c r="AN404" s="791"/>
      <c r="AO404" s="791"/>
      <c r="AP404" s="791"/>
      <c r="AQ404" s="791"/>
      <c r="AR404" s="791"/>
      <c r="AS404" s="791"/>
      <c r="AT404" s="791"/>
      <c r="AU404" s="791"/>
      <c r="AV404" s="791"/>
      <c r="AW404" s="791"/>
      <c r="AX404" s="791"/>
      <c r="AY404" s="791"/>
      <c r="AZ404" s="791"/>
      <c r="BA404" s="791"/>
      <c r="BB404" s="791"/>
      <c r="BC404" s="791"/>
      <c r="BD404" s="791"/>
      <c r="BE404" s="791"/>
      <c r="BF404" s="791"/>
      <c r="BG404" s="791"/>
      <c r="BH404" s="791"/>
    </row>
    <row r="405" spans="1:60" outlineLevel="1" x14ac:dyDescent="0.2">
      <c r="A405" s="792"/>
      <c r="B405" s="793"/>
      <c r="C405" s="794" t="s">
        <v>474</v>
      </c>
      <c r="D405" s="795"/>
      <c r="E405" s="796"/>
      <c r="F405" s="825"/>
      <c r="G405" s="789"/>
      <c r="H405" s="789"/>
      <c r="I405" s="789"/>
      <c r="J405" s="789"/>
      <c r="K405" s="789"/>
      <c r="L405" s="789"/>
      <c r="M405" s="789"/>
      <c r="N405" s="790"/>
      <c r="O405" s="790"/>
      <c r="P405" s="790"/>
      <c r="Q405" s="790"/>
      <c r="R405" s="789"/>
      <c r="S405" s="789"/>
      <c r="T405" s="789"/>
      <c r="U405" s="789"/>
      <c r="V405" s="789"/>
      <c r="W405" s="789"/>
      <c r="X405" s="789"/>
      <c r="Y405" s="791"/>
      <c r="Z405" s="791"/>
      <c r="AA405" s="791"/>
      <c r="AB405" s="791"/>
      <c r="AC405" s="791"/>
      <c r="AD405" s="791"/>
      <c r="AE405" s="791"/>
      <c r="AF405" s="791"/>
      <c r="AG405" s="791" t="s">
        <v>157</v>
      </c>
      <c r="AH405" s="791">
        <v>0</v>
      </c>
      <c r="AI405" s="791"/>
      <c r="AJ405" s="791"/>
      <c r="AK405" s="791"/>
      <c r="AL405" s="791"/>
      <c r="AM405" s="791"/>
      <c r="AN405" s="791"/>
      <c r="AO405" s="791"/>
      <c r="AP405" s="791"/>
      <c r="AQ405" s="791"/>
      <c r="AR405" s="791"/>
      <c r="AS405" s="791"/>
      <c r="AT405" s="791"/>
      <c r="AU405" s="791"/>
      <c r="AV405" s="791"/>
      <c r="AW405" s="791"/>
      <c r="AX405" s="791"/>
      <c r="AY405" s="791"/>
      <c r="AZ405" s="791"/>
      <c r="BA405" s="791"/>
      <c r="BB405" s="791"/>
      <c r="BC405" s="791"/>
      <c r="BD405" s="791"/>
      <c r="BE405" s="791"/>
      <c r="BF405" s="791"/>
      <c r="BG405" s="791"/>
      <c r="BH405" s="791"/>
    </row>
    <row r="406" spans="1:60" outlineLevel="1" x14ac:dyDescent="0.2">
      <c r="A406" s="792"/>
      <c r="B406" s="793"/>
      <c r="C406" s="794" t="s">
        <v>158</v>
      </c>
      <c r="D406" s="795"/>
      <c r="E406" s="796">
        <v>1</v>
      </c>
      <c r="F406" s="825"/>
      <c r="G406" s="789"/>
      <c r="H406" s="789"/>
      <c r="I406" s="789"/>
      <c r="J406" s="789"/>
      <c r="K406" s="789"/>
      <c r="L406" s="789"/>
      <c r="M406" s="789"/>
      <c r="N406" s="790"/>
      <c r="O406" s="790"/>
      <c r="P406" s="790"/>
      <c r="Q406" s="790"/>
      <c r="R406" s="789"/>
      <c r="S406" s="789"/>
      <c r="T406" s="789"/>
      <c r="U406" s="789"/>
      <c r="V406" s="789"/>
      <c r="W406" s="789"/>
      <c r="X406" s="789"/>
      <c r="Y406" s="791"/>
      <c r="Z406" s="791"/>
      <c r="AA406" s="791"/>
      <c r="AB406" s="791"/>
      <c r="AC406" s="791"/>
      <c r="AD406" s="791"/>
      <c r="AE406" s="791"/>
      <c r="AF406" s="791"/>
      <c r="AG406" s="791" t="s">
        <v>157</v>
      </c>
      <c r="AH406" s="791">
        <v>0</v>
      </c>
      <c r="AI406" s="791"/>
      <c r="AJ406" s="791"/>
      <c r="AK406" s="791"/>
      <c r="AL406" s="791"/>
      <c r="AM406" s="791"/>
      <c r="AN406" s="791"/>
      <c r="AO406" s="791"/>
      <c r="AP406" s="791"/>
      <c r="AQ406" s="791"/>
      <c r="AR406" s="791"/>
      <c r="AS406" s="791"/>
      <c r="AT406" s="791"/>
      <c r="AU406" s="791"/>
      <c r="AV406" s="791"/>
      <c r="AW406" s="791"/>
      <c r="AX406" s="791"/>
      <c r="AY406" s="791"/>
      <c r="AZ406" s="791"/>
      <c r="BA406" s="791"/>
      <c r="BB406" s="791"/>
      <c r="BC406" s="791"/>
      <c r="BD406" s="791"/>
      <c r="BE406" s="791"/>
      <c r="BF406" s="791"/>
      <c r="BG406" s="791"/>
      <c r="BH406" s="791"/>
    </row>
    <row r="407" spans="1:60" ht="22.5" outlineLevel="1" x14ac:dyDescent="0.2">
      <c r="A407" s="782">
        <v>129</v>
      </c>
      <c r="B407" s="783" t="s">
        <v>520</v>
      </c>
      <c r="C407" s="784" t="s">
        <v>521</v>
      </c>
      <c r="D407" s="785" t="s">
        <v>152</v>
      </c>
      <c r="E407" s="786">
        <v>2</v>
      </c>
      <c r="F407" s="11"/>
      <c r="G407" s="787">
        <f>ROUND(E407*F407,2)</f>
        <v>0</v>
      </c>
      <c r="H407" s="788">
        <v>3370</v>
      </c>
      <c r="I407" s="789">
        <f>ROUND(E407*H407,2)</f>
        <v>6740</v>
      </c>
      <c r="J407" s="788">
        <v>0</v>
      </c>
      <c r="K407" s="789">
        <f>ROUND(E407*J407,2)</f>
        <v>0</v>
      </c>
      <c r="L407" s="789">
        <v>21</v>
      </c>
      <c r="M407" s="789">
        <f>G407*(1+L407/100)</f>
        <v>0</v>
      </c>
      <c r="N407" s="790">
        <v>2.1000000000000001E-2</v>
      </c>
      <c r="O407" s="790">
        <f>ROUND(E407*N407,2)</f>
        <v>0.04</v>
      </c>
      <c r="P407" s="790">
        <v>0</v>
      </c>
      <c r="Q407" s="790">
        <f>ROUND(E407*P407,2)</f>
        <v>0</v>
      </c>
      <c r="R407" s="789" t="s">
        <v>264</v>
      </c>
      <c r="S407" s="789" t="s">
        <v>153</v>
      </c>
      <c r="T407" s="789" t="s">
        <v>153</v>
      </c>
      <c r="U407" s="789">
        <v>0</v>
      </c>
      <c r="V407" s="789">
        <f>ROUND(E407*U407,2)</f>
        <v>0</v>
      </c>
      <c r="W407" s="789"/>
      <c r="X407" s="789" t="s">
        <v>265</v>
      </c>
      <c r="Y407" s="791"/>
      <c r="Z407" s="791"/>
      <c r="AA407" s="791"/>
      <c r="AB407" s="791"/>
      <c r="AC407" s="791"/>
      <c r="AD407" s="791"/>
      <c r="AE407" s="791"/>
      <c r="AF407" s="791"/>
      <c r="AG407" s="791" t="s">
        <v>266</v>
      </c>
      <c r="AH407" s="791"/>
      <c r="AI407" s="791"/>
      <c r="AJ407" s="791"/>
      <c r="AK407" s="791"/>
      <c r="AL407" s="791"/>
      <c r="AM407" s="791"/>
      <c r="AN407" s="791"/>
      <c r="AO407" s="791"/>
      <c r="AP407" s="791"/>
      <c r="AQ407" s="791"/>
      <c r="AR407" s="791"/>
      <c r="AS407" s="791"/>
      <c r="AT407" s="791"/>
      <c r="AU407" s="791"/>
      <c r="AV407" s="791"/>
      <c r="AW407" s="791"/>
      <c r="AX407" s="791"/>
      <c r="AY407" s="791"/>
      <c r="AZ407" s="791"/>
      <c r="BA407" s="791"/>
      <c r="BB407" s="791"/>
      <c r="BC407" s="791"/>
      <c r="BD407" s="791"/>
      <c r="BE407" s="791"/>
      <c r="BF407" s="791"/>
      <c r="BG407" s="791"/>
      <c r="BH407" s="791"/>
    </row>
    <row r="408" spans="1:60" outlineLevel="1" x14ac:dyDescent="0.2">
      <c r="A408" s="792"/>
      <c r="B408" s="793"/>
      <c r="C408" s="794" t="s">
        <v>470</v>
      </c>
      <c r="D408" s="795"/>
      <c r="E408" s="796"/>
      <c r="F408" s="825"/>
      <c r="G408" s="789"/>
      <c r="H408" s="789"/>
      <c r="I408" s="789"/>
      <c r="J408" s="789"/>
      <c r="K408" s="789"/>
      <c r="L408" s="789"/>
      <c r="M408" s="789"/>
      <c r="N408" s="790"/>
      <c r="O408" s="790"/>
      <c r="P408" s="790"/>
      <c r="Q408" s="790"/>
      <c r="R408" s="789"/>
      <c r="S408" s="789"/>
      <c r="T408" s="789"/>
      <c r="U408" s="789"/>
      <c r="V408" s="789"/>
      <c r="W408" s="789"/>
      <c r="X408" s="789"/>
      <c r="Y408" s="791"/>
      <c r="Z408" s="791"/>
      <c r="AA408" s="791"/>
      <c r="AB408" s="791"/>
      <c r="AC408" s="791"/>
      <c r="AD408" s="791"/>
      <c r="AE408" s="791"/>
      <c r="AF408" s="791"/>
      <c r="AG408" s="791" t="s">
        <v>157</v>
      </c>
      <c r="AH408" s="791">
        <v>0</v>
      </c>
      <c r="AI408" s="791"/>
      <c r="AJ408" s="791"/>
      <c r="AK408" s="791"/>
      <c r="AL408" s="791"/>
      <c r="AM408" s="791"/>
      <c r="AN408" s="791"/>
      <c r="AO408" s="791"/>
      <c r="AP408" s="791"/>
      <c r="AQ408" s="791"/>
      <c r="AR408" s="791"/>
      <c r="AS408" s="791"/>
      <c r="AT408" s="791"/>
      <c r="AU408" s="791"/>
      <c r="AV408" s="791"/>
      <c r="AW408" s="791"/>
      <c r="AX408" s="791"/>
      <c r="AY408" s="791"/>
      <c r="AZ408" s="791"/>
      <c r="BA408" s="791"/>
      <c r="BB408" s="791"/>
      <c r="BC408" s="791"/>
      <c r="BD408" s="791"/>
      <c r="BE408" s="791"/>
      <c r="BF408" s="791"/>
      <c r="BG408" s="791"/>
      <c r="BH408" s="791"/>
    </row>
    <row r="409" spans="1:60" outlineLevel="1" x14ac:dyDescent="0.2">
      <c r="A409" s="792"/>
      <c r="B409" s="793"/>
      <c r="C409" s="794" t="s">
        <v>471</v>
      </c>
      <c r="D409" s="795"/>
      <c r="E409" s="796"/>
      <c r="F409" s="825"/>
      <c r="G409" s="789"/>
      <c r="H409" s="789"/>
      <c r="I409" s="789"/>
      <c r="J409" s="789"/>
      <c r="K409" s="789"/>
      <c r="L409" s="789"/>
      <c r="M409" s="789"/>
      <c r="N409" s="790"/>
      <c r="O409" s="790"/>
      <c r="P409" s="790"/>
      <c r="Q409" s="790"/>
      <c r="R409" s="789"/>
      <c r="S409" s="789"/>
      <c r="T409" s="789"/>
      <c r="U409" s="789"/>
      <c r="V409" s="789"/>
      <c r="W409" s="789"/>
      <c r="X409" s="789"/>
      <c r="Y409" s="791"/>
      <c r="Z409" s="791"/>
      <c r="AA409" s="791"/>
      <c r="AB409" s="791"/>
      <c r="AC409" s="791"/>
      <c r="AD409" s="791"/>
      <c r="AE409" s="791"/>
      <c r="AF409" s="791"/>
      <c r="AG409" s="791" t="s">
        <v>157</v>
      </c>
      <c r="AH409" s="791">
        <v>0</v>
      </c>
      <c r="AI409" s="791"/>
      <c r="AJ409" s="791"/>
      <c r="AK409" s="791"/>
      <c r="AL409" s="791"/>
      <c r="AM409" s="791"/>
      <c r="AN409" s="791"/>
      <c r="AO409" s="791"/>
      <c r="AP409" s="791"/>
      <c r="AQ409" s="791"/>
      <c r="AR409" s="791"/>
      <c r="AS409" s="791"/>
      <c r="AT409" s="791"/>
      <c r="AU409" s="791"/>
      <c r="AV409" s="791"/>
      <c r="AW409" s="791"/>
      <c r="AX409" s="791"/>
      <c r="AY409" s="791"/>
      <c r="AZ409" s="791"/>
      <c r="BA409" s="791"/>
      <c r="BB409" s="791"/>
      <c r="BC409" s="791"/>
      <c r="BD409" s="791"/>
      <c r="BE409" s="791"/>
      <c r="BF409" s="791"/>
      <c r="BG409" s="791"/>
      <c r="BH409" s="791"/>
    </row>
    <row r="410" spans="1:60" outlineLevel="1" x14ac:dyDescent="0.2">
      <c r="A410" s="792"/>
      <c r="B410" s="793"/>
      <c r="C410" s="794" t="s">
        <v>158</v>
      </c>
      <c r="D410" s="795"/>
      <c r="E410" s="796">
        <v>1</v>
      </c>
      <c r="F410" s="825"/>
      <c r="G410" s="789"/>
      <c r="H410" s="789"/>
      <c r="I410" s="789"/>
      <c r="J410" s="789"/>
      <c r="K410" s="789"/>
      <c r="L410" s="789"/>
      <c r="M410" s="789"/>
      <c r="N410" s="790"/>
      <c r="O410" s="790"/>
      <c r="P410" s="790"/>
      <c r="Q410" s="790"/>
      <c r="R410" s="789"/>
      <c r="S410" s="789"/>
      <c r="T410" s="789"/>
      <c r="U410" s="789"/>
      <c r="V410" s="789"/>
      <c r="W410" s="789"/>
      <c r="X410" s="789"/>
      <c r="Y410" s="791"/>
      <c r="Z410" s="791"/>
      <c r="AA410" s="791"/>
      <c r="AB410" s="791"/>
      <c r="AC410" s="791"/>
      <c r="AD410" s="791"/>
      <c r="AE410" s="791"/>
      <c r="AF410" s="791"/>
      <c r="AG410" s="791" t="s">
        <v>157</v>
      </c>
      <c r="AH410" s="791">
        <v>0</v>
      </c>
      <c r="AI410" s="791"/>
      <c r="AJ410" s="791"/>
      <c r="AK410" s="791"/>
      <c r="AL410" s="791"/>
      <c r="AM410" s="791"/>
      <c r="AN410" s="791"/>
      <c r="AO410" s="791"/>
      <c r="AP410" s="791"/>
      <c r="AQ410" s="791"/>
      <c r="AR410" s="791"/>
      <c r="AS410" s="791"/>
      <c r="AT410" s="791"/>
      <c r="AU410" s="791"/>
      <c r="AV410" s="791"/>
      <c r="AW410" s="791"/>
      <c r="AX410" s="791"/>
      <c r="AY410" s="791"/>
      <c r="AZ410" s="791"/>
      <c r="BA410" s="791"/>
      <c r="BB410" s="791"/>
      <c r="BC410" s="791"/>
      <c r="BD410" s="791"/>
      <c r="BE410" s="791"/>
      <c r="BF410" s="791"/>
      <c r="BG410" s="791"/>
      <c r="BH410" s="791"/>
    </row>
    <row r="411" spans="1:60" outlineLevel="1" x14ac:dyDescent="0.2">
      <c r="A411" s="792"/>
      <c r="B411" s="793"/>
      <c r="C411" s="794" t="s">
        <v>472</v>
      </c>
      <c r="D411" s="795"/>
      <c r="E411" s="796"/>
      <c r="F411" s="825"/>
      <c r="G411" s="789"/>
      <c r="H411" s="789"/>
      <c r="I411" s="789"/>
      <c r="J411" s="789"/>
      <c r="K411" s="789"/>
      <c r="L411" s="789"/>
      <c r="M411" s="789"/>
      <c r="N411" s="790"/>
      <c r="O411" s="790"/>
      <c r="P411" s="790"/>
      <c r="Q411" s="790"/>
      <c r="R411" s="789"/>
      <c r="S411" s="789"/>
      <c r="T411" s="789"/>
      <c r="U411" s="789"/>
      <c r="V411" s="789"/>
      <c r="W411" s="789"/>
      <c r="X411" s="789"/>
      <c r="Y411" s="791"/>
      <c r="Z411" s="791"/>
      <c r="AA411" s="791"/>
      <c r="AB411" s="791"/>
      <c r="AC411" s="791"/>
      <c r="AD411" s="791"/>
      <c r="AE411" s="791"/>
      <c r="AF411" s="791"/>
      <c r="AG411" s="791" t="s">
        <v>157</v>
      </c>
      <c r="AH411" s="791">
        <v>0</v>
      </c>
      <c r="AI411" s="791"/>
      <c r="AJ411" s="791"/>
      <c r="AK411" s="791"/>
      <c r="AL411" s="791"/>
      <c r="AM411" s="791"/>
      <c r="AN411" s="791"/>
      <c r="AO411" s="791"/>
      <c r="AP411" s="791"/>
      <c r="AQ411" s="791"/>
      <c r="AR411" s="791"/>
      <c r="AS411" s="791"/>
      <c r="AT411" s="791"/>
      <c r="AU411" s="791"/>
      <c r="AV411" s="791"/>
      <c r="AW411" s="791"/>
      <c r="AX411" s="791"/>
      <c r="AY411" s="791"/>
      <c r="AZ411" s="791"/>
      <c r="BA411" s="791"/>
      <c r="BB411" s="791"/>
      <c r="BC411" s="791"/>
      <c r="BD411" s="791"/>
      <c r="BE411" s="791"/>
      <c r="BF411" s="791"/>
      <c r="BG411" s="791"/>
      <c r="BH411" s="791"/>
    </row>
    <row r="412" spans="1:60" outlineLevel="1" x14ac:dyDescent="0.2">
      <c r="A412" s="792"/>
      <c r="B412" s="793"/>
      <c r="C412" s="794" t="s">
        <v>158</v>
      </c>
      <c r="D412" s="795"/>
      <c r="E412" s="796">
        <v>1</v>
      </c>
      <c r="F412" s="825"/>
      <c r="G412" s="789"/>
      <c r="H412" s="789"/>
      <c r="I412" s="789"/>
      <c r="J412" s="789"/>
      <c r="K412" s="789"/>
      <c r="L412" s="789"/>
      <c r="M412" s="789"/>
      <c r="N412" s="790"/>
      <c r="O412" s="790"/>
      <c r="P412" s="790"/>
      <c r="Q412" s="790"/>
      <c r="R412" s="789"/>
      <c r="S412" s="789"/>
      <c r="T412" s="789"/>
      <c r="U412" s="789"/>
      <c r="V412" s="789"/>
      <c r="W412" s="789"/>
      <c r="X412" s="789"/>
      <c r="Y412" s="791"/>
      <c r="Z412" s="791"/>
      <c r="AA412" s="791"/>
      <c r="AB412" s="791"/>
      <c r="AC412" s="791"/>
      <c r="AD412" s="791"/>
      <c r="AE412" s="791"/>
      <c r="AF412" s="791"/>
      <c r="AG412" s="791" t="s">
        <v>157</v>
      </c>
      <c r="AH412" s="791">
        <v>0</v>
      </c>
      <c r="AI412" s="791"/>
      <c r="AJ412" s="791"/>
      <c r="AK412" s="791"/>
      <c r="AL412" s="791"/>
      <c r="AM412" s="791"/>
      <c r="AN412" s="791"/>
      <c r="AO412" s="791"/>
      <c r="AP412" s="791"/>
      <c r="AQ412" s="791"/>
      <c r="AR412" s="791"/>
      <c r="AS412" s="791"/>
      <c r="AT412" s="791"/>
      <c r="AU412" s="791"/>
      <c r="AV412" s="791"/>
      <c r="AW412" s="791"/>
      <c r="AX412" s="791"/>
      <c r="AY412" s="791"/>
      <c r="AZ412" s="791"/>
      <c r="BA412" s="791"/>
      <c r="BB412" s="791"/>
      <c r="BC412" s="791"/>
      <c r="BD412" s="791"/>
      <c r="BE412" s="791"/>
      <c r="BF412" s="791"/>
      <c r="BG412" s="791"/>
      <c r="BH412" s="791"/>
    </row>
    <row r="413" spans="1:60" ht="22.5" outlineLevel="1" x14ac:dyDescent="0.2">
      <c r="A413" s="782">
        <v>130</v>
      </c>
      <c r="B413" s="783" t="s">
        <v>522</v>
      </c>
      <c r="C413" s="784" t="s">
        <v>523</v>
      </c>
      <c r="D413" s="785" t="s">
        <v>152</v>
      </c>
      <c r="E413" s="786">
        <v>2</v>
      </c>
      <c r="F413" s="11"/>
      <c r="G413" s="787">
        <f>ROUND(E413*F413,2)</f>
        <v>0</v>
      </c>
      <c r="H413" s="788">
        <v>4200</v>
      </c>
      <c r="I413" s="789">
        <f>ROUND(E413*H413,2)</f>
        <v>8400</v>
      </c>
      <c r="J413" s="788">
        <v>0</v>
      </c>
      <c r="K413" s="789">
        <f>ROUND(E413*J413,2)</f>
        <v>0</v>
      </c>
      <c r="L413" s="789">
        <v>21</v>
      </c>
      <c r="M413" s="789">
        <f>G413*(1+L413/100)</f>
        <v>0</v>
      </c>
      <c r="N413" s="790">
        <v>2.3E-2</v>
      </c>
      <c r="O413" s="790">
        <f>ROUND(E413*N413,2)</f>
        <v>0.05</v>
      </c>
      <c r="P413" s="790">
        <v>0</v>
      </c>
      <c r="Q413" s="790">
        <f>ROUND(E413*P413,2)</f>
        <v>0</v>
      </c>
      <c r="R413" s="789" t="s">
        <v>264</v>
      </c>
      <c r="S413" s="789" t="s">
        <v>153</v>
      </c>
      <c r="T413" s="789" t="s">
        <v>153</v>
      </c>
      <c r="U413" s="789">
        <v>0</v>
      </c>
      <c r="V413" s="789">
        <f>ROUND(E413*U413,2)</f>
        <v>0</v>
      </c>
      <c r="W413" s="789"/>
      <c r="X413" s="789" t="s">
        <v>265</v>
      </c>
      <c r="Y413" s="791"/>
      <c r="Z413" s="791"/>
      <c r="AA413" s="791"/>
      <c r="AB413" s="791"/>
      <c r="AC413" s="791"/>
      <c r="AD413" s="791"/>
      <c r="AE413" s="791"/>
      <c r="AF413" s="791"/>
      <c r="AG413" s="791" t="s">
        <v>266</v>
      </c>
      <c r="AH413" s="791"/>
      <c r="AI413" s="791"/>
      <c r="AJ413" s="791"/>
      <c r="AK413" s="791"/>
      <c r="AL413" s="791"/>
      <c r="AM413" s="791"/>
      <c r="AN413" s="791"/>
      <c r="AO413" s="791"/>
      <c r="AP413" s="791"/>
      <c r="AQ413" s="791"/>
      <c r="AR413" s="791"/>
      <c r="AS413" s="791"/>
      <c r="AT413" s="791"/>
      <c r="AU413" s="791"/>
      <c r="AV413" s="791"/>
      <c r="AW413" s="791"/>
      <c r="AX413" s="791"/>
      <c r="AY413" s="791"/>
      <c r="AZ413" s="791"/>
      <c r="BA413" s="791"/>
      <c r="BB413" s="791"/>
      <c r="BC413" s="791"/>
      <c r="BD413" s="791"/>
      <c r="BE413" s="791"/>
      <c r="BF413" s="791"/>
      <c r="BG413" s="791"/>
      <c r="BH413" s="791"/>
    </row>
    <row r="414" spans="1:60" outlineLevel="1" x14ac:dyDescent="0.2">
      <c r="A414" s="792"/>
      <c r="B414" s="793"/>
      <c r="C414" s="794" t="s">
        <v>477</v>
      </c>
      <c r="D414" s="795"/>
      <c r="E414" s="796"/>
      <c r="F414" s="825"/>
      <c r="G414" s="789"/>
      <c r="H414" s="789"/>
      <c r="I414" s="789"/>
      <c r="J414" s="789"/>
      <c r="K414" s="789"/>
      <c r="L414" s="789"/>
      <c r="M414" s="789"/>
      <c r="N414" s="790"/>
      <c r="O414" s="790"/>
      <c r="P414" s="790"/>
      <c r="Q414" s="790"/>
      <c r="R414" s="789"/>
      <c r="S414" s="789"/>
      <c r="T414" s="789"/>
      <c r="U414" s="789"/>
      <c r="V414" s="789"/>
      <c r="W414" s="789"/>
      <c r="X414" s="789"/>
      <c r="Y414" s="791"/>
      <c r="Z414" s="791"/>
      <c r="AA414" s="791"/>
      <c r="AB414" s="791"/>
      <c r="AC414" s="791"/>
      <c r="AD414" s="791"/>
      <c r="AE414" s="791"/>
      <c r="AF414" s="791"/>
      <c r="AG414" s="791" t="s">
        <v>157</v>
      </c>
      <c r="AH414" s="791">
        <v>0</v>
      </c>
      <c r="AI414" s="791"/>
      <c r="AJ414" s="791"/>
      <c r="AK414" s="791"/>
      <c r="AL414" s="791"/>
      <c r="AM414" s="791"/>
      <c r="AN414" s="791"/>
      <c r="AO414" s="791"/>
      <c r="AP414" s="791"/>
      <c r="AQ414" s="791"/>
      <c r="AR414" s="791"/>
      <c r="AS414" s="791"/>
      <c r="AT414" s="791"/>
      <c r="AU414" s="791"/>
      <c r="AV414" s="791"/>
      <c r="AW414" s="791"/>
      <c r="AX414" s="791"/>
      <c r="AY414" s="791"/>
      <c r="AZ414" s="791"/>
      <c r="BA414" s="791"/>
      <c r="BB414" s="791"/>
      <c r="BC414" s="791"/>
      <c r="BD414" s="791"/>
      <c r="BE414" s="791"/>
      <c r="BF414" s="791"/>
      <c r="BG414" s="791"/>
      <c r="BH414" s="791"/>
    </row>
    <row r="415" spans="1:60" outlineLevel="1" x14ac:dyDescent="0.2">
      <c r="A415" s="792"/>
      <c r="B415" s="793"/>
      <c r="C415" s="794" t="s">
        <v>478</v>
      </c>
      <c r="D415" s="795"/>
      <c r="E415" s="796"/>
      <c r="F415" s="825"/>
      <c r="G415" s="789"/>
      <c r="H415" s="789"/>
      <c r="I415" s="789"/>
      <c r="J415" s="789"/>
      <c r="K415" s="789"/>
      <c r="L415" s="789"/>
      <c r="M415" s="789"/>
      <c r="N415" s="790"/>
      <c r="O415" s="790"/>
      <c r="P415" s="790"/>
      <c r="Q415" s="790"/>
      <c r="R415" s="789"/>
      <c r="S415" s="789"/>
      <c r="T415" s="789"/>
      <c r="U415" s="789"/>
      <c r="V415" s="789"/>
      <c r="W415" s="789"/>
      <c r="X415" s="789"/>
      <c r="Y415" s="791"/>
      <c r="Z415" s="791"/>
      <c r="AA415" s="791"/>
      <c r="AB415" s="791"/>
      <c r="AC415" s="791"/>
      <c r="AD415" s="791"/>
      <c r="AE415" s="791"/>
      <c r="AF415" s="791"/>
      <c r="AG415" s="791" t="s">
        <v>157</v>
      </c>
      <c r="AH415" s="791">
        <v>0</v>
      </c>
      <c r="AI415" s="791"/>
      <c r="AJ415" s="791"/>
      <c r="AK415" s="791"/>
      <c r="AL415" s="791"/>
      <c r="AM415" s="791"/>
      <c r="AN415" s="791"/>
      <c r="AO415" s="791"/>
      <c r="AP415" s="791"/>
      <c r="AQ415" s="791"/>
      <c r="AR415" s="791"/>
      <c r="AS415" s="791"/>
      <c r="AT415" s="791"/>
      <c r="AU415" s="791"/>
      <c r="AV415" s="791"/>
      <c r="AW415" s="791"/>
      <c r="AX415" s="791"/>
      <c r="AY415" s="791"/>
      <c r="AZ415" s="791"/>
      <c r="BA415" s="791"/>
      <c r="BB415" s="791"/>
      <c r="BC415" s="791"/>
      <c r="BD415" s="791"/>
      <c r="BE415" s="791"/>
      <c r="BF415" s="791"/>
      <c r="BG415" s="791"/>
      <c r="BH415" s="791"/>
    </row>
    <row r="416" spans="1:60" outlineLevel="1" x14ac:dyDescent="0.2">
      <c r="A416" s="792"/>
      <c r="B416" s="793"/>
      <c r="C416" s="794" t="s">
        <v>158</v>
      </c>
      <c r="D416" s="795"/>
      <c r="E416" s="796">
        <v>1</v>
      </c>
      <c r="F416" s="825"/>
      <c r="G416" s="789"/>
      <c r="H416" s="789"/>
      <c r="I416" s="789"/>
      <c r="J416" s="789"/>
      <c r="K416" s="789"/>
      <c r="L416" s="789"/>
      <c r="M416" s="789"/>
      <c r="N416" s="790"/>
      <c r="O416" s="790"/>
      <c r="P416" s="790"/>
      <c r="Q416" s="790"/>
      <c r="R416" s="789"/>
      <c r="S416" s="789"/>
      <c r="T416" s="789"/>
      <c r="U416" s="789"/>
      <c r="V416" s="789"/>
      <c r="W416" s="789"/>
      <c r="X416" s="789"/>
      <c r="Y416" s="791"/>
      <c r="Z416" s="791"/>
      <c r="AA416" s="791"/>
      <c r="AB416" s="791"/>
      <c r="AC416" s="791"/>
      <c r="AD416" s="791"/>
      <c r="AE416" s="791"/>
      <c r="AF416" s="791"/>
      <c r="AG416" s="791" t="s">
        <v>157</v>
      </c>
      <c r="AH416" s="791">
        <v>0</v>
      </c>
      <c r="AI416" s="791"/>
      <c r="AJ416" s="791"/>
      <c r="AK416" s="791"/>
      <c r="AL416" s="791"/>
      <c r="AM416" s="791"/>
      <c r="AN416" s="791"/>
      <c r="AO416" s="791"/>
      <c r="AP416" s="791"/>
      <c r="AQ416" s="791"/>
      <c r="AR416" s="791"/>
      <c r="AS416" s="791"/>
      <c r="AT416" s="791"/>
      <c r="AU416" s="791"/>
      <c r="AV416" s="791"/>
      <c r="AW416" s="791"/>
      <c r="AX416" s="791"/>
      <c r="AY416" s="791"/>
      <c r="AZ416" s="791"/>
      <c r="BA416" s="791"/>
      <c r="BB416" s="791"/>
      <c r="BC416" s="791"/>
      <c r="BD416" s="791"/>
      <c r="BE416" s="791"/>
      <c r="BF416" s="791"/>
      <c r="BG416" s="791"/>
      <c r="BH416" s="791"/>
    </row>
    <row r="417" spans="1:60" outlineLevel="1" x14ac:dyDescent="0.2">
      <c r="A417" s="792"/>
      <c r="B417" s="793"/>
      <c r="C417" s="794" t="s">
        <v>479</v>
      </c>
      <c r="D417" s="795"/>
      <c r="E417" s="796"/>
      <c r="F417" s="825"/>
      <c r="G417" s="789"/>
      <c r="H417" s="789"/>
      <c r="I417" s="789"/>
      <c r="J417" s="789"/>
      <c r="K417" s="789"/>
      <c r="L417" s="789"/>
      <c r="M417" s="789"/>
      <c r="N417" s="790"/>
      <c r="O417" s="790"/>
      <c r="P417" s="790"/>
      <c r="Q417" s="790"/>
      <c r="R417" s="789"/>
      <c r="S417" s="789"/>
      <c r="T417" s="789"/>
      <c r="U417" s="789"/>
      <c r="V417" s="789"/>
      <c r="W417" s="789"/>
      <c r="X417" s="789"/>
      <c r="Y417" s="791"/>
      <c r="Z417" s="791"/>
      <c r="AA417" s="791"/>
      <c r="AB417" s="791"/>
      <c r="AC417" s="791"/>
      <c r="AD417" s="791"/>
      <c r="AE417" s="791"/>
      <c r="AF417" s="791"/>
      <c r="AG417" s="791" t="s">
        <v>157</v>
      </c>
      <c r="AH417" s="791">
        <v>0</v>
      </c>
      <c r="AI417" s="791"/>
      <c r="AJ417" s="791"/>
      <c r="AK417" s="791"/>
      <c r="AL417" s="791"/>
      <c r="AM417" s="791"/>
      <c r="AN417" s="791"/>
      <c r="AO417" s="791"/>
      <c r="AP417" s="791"/>
      <c r="AQ417" s="791"/>
      <c r="AR417" s="791"/>
      <c r="AS417" s="791"/>
      <c r="AT417" s="791"/>
      <c r="AU417" s="791"/>
      <c r="AV417" s="791"/>
      <c r="AW417" s="791"/>
      <c r="AX417" s="791"/>
      <c r="AY417" s="791"/>
      <c r="AZ417" s="791"/>
      <c r="BA417" s="791"/>
      <c r="BB417" s="791"/>
      <c r="BC417" s="791"/>
      <c r="BD417" s="791"/>
      <c r="BE417" s="791"/>
      <c r="BF417" s="791"/>
      <c r="BG417" s="791"/>
      <c r="BH417" s="791"/>
    </row>
    <row r="418" spans="1:60" outlineLevel="1" x14ac:dyDescent="0.2">
      <c r="A418" s="792"/>
      <c r="B418" s="793"/>
      <c r="C418" s="794" t="s">
        <v>158</v>
      </c>
      <c r="D418" s="795"/>
      <c r="E418" s="796">
        <v>1</v>
      </c>
      <c r="F418" s="825"/>
      <c r="G418" s="789"/>
      <c r="H418" s="789"/>
      <c r="I418" s="789"/>
      <c r="J418" s="789"/>
      <c r="K418" s="789"/>
      <c r="L418" s="789"/>
      <c r="M418" s="789"/>
      <c r="N418" s="790"/>
      <c r="O418" s="790"/>
      <c r="P418" s="790"/>
      <c r="Q418" s="790"/>
      <c r="R418" s="789"/>
      <c r="S418" s="789"/>
      <c r="T418" s="789"/>
      <c r="U418" s="789"/>
      <c r="V418" s="789"/>
      <c r="W418" s="789"/>
      <c r="X418" s="789"/>
      <c r="Y418" s="791"/>
      <c r="Z418" s="791"/>
      <c r="AA418" s="791"/>
      <c r="AB418" s="791"/>
      <c r="AC418" s="791"/>
      <c r="AD418" s="791"/>
      <c r="AE418" s="791"/>
      <c r="AF418" s="791"/>
      <c r="AG418" s="791" t="s">
        <v>157</v>
      </c>
      <c r="AH418" s="791">
        <v>0</v>
      </c>
      <c r="AI418" s="791"/>
      <c r="AJ418" s="791"/>
      <c r="AK418" s="791"/>
      <c r="AL418" s="791"/>
      <c r="AM418" s="791"/>
      <c r="AN418" s="791"/>
      <c r="AO418" s="791"/>
      <c r="AP418" s="791"/>
      <c r="AQ418" s="791"/>
      <c r="AR418" s="791"/>
      <c r="AS418" s="791"/>
      <c r="AT418" s="791"/>
      <c r="AU418" s="791"/>
      <c r="AV418" s="791"/>
      <c r="AW418" s="791"/>
      <c r="AX418" s="791"/>
      <c r="AY418" s="791"/>
      <c r="AZ418" s="791"/>
      <c r="BA418" s="791"/>
      <c r="BB418" s="791"/>
      <c r="BC418" s="791"/>
      <c r="BD418" s="791"/>
      <c r="BE418" s="791"/>
      <c r="BF418" s="791"/>
      <c r="BG418" s="791"/>
      <c r="BH418" s="791"/>
    </row>
    <row r="419" spans="1:60" ht="22.5" outlineLevel="1" x14ac:dyDescent="0.2">
      <c r="A419" s="782">
        <v>131</v>
      </c>
      <c r="B419" s="783" t="s">
        <v>524</v>
      </c>
      <c r="C419" s="784" t="s">
        <v>525</v>
      </c>
      <c r="D419" s="785" t="s">
        <v>152</v>
      </c>
      <c r="E419" s="786">
        <v>1</v>
      </c>
      <c r="F419" s="11"/>
      <c r="G419" s="787">
        <f>ROUND(E419*F419,2)</f>
        <v>0</v>
      </c>
      <c r="H419" s="788">
        <v>18550</v>
      </c>
      <c r="I419" s="789">
        <f>ROUND(E419*H419,2)</f>
        <v>18550</v>
      </c>
      <c r="J419" s="788">
        <v>0</v>
      </c>
      <c r="K419" s="789">
        <f>ROUND(E419*J419,2)</f>
        <v>0</v>
      </c>
      <c r="L419" s="789">
        <v>21</v>
      </c>
      <c r="M419" s="789">
        <f>G419*(1+L419/100)</f>
        <v>0</v>
      </c>
      <c r="N419" s="790">
        <v>3.4000000000000002E-2</v>
      </c>
      <c r="O419" s="790">
        <f>ROUND(E419*N419,2)</f>
        <v>0.03</v>
      </c>
      <c r="P419" s="790">
        <v>0</v>
      </c>
      <c r="Q419" s="790">
        <f>ROUND(E419*P419,2)</f>
        <v>0</v>
      </c>
      <c r="R419" s="789" t="s">
        <v>264</v>
      </c>
      <c r="S419" s="789" t="s">
        <v>153</v>
      </c>
      <c r="T419" s="789" t="s">
        <v>153</v>
      </c>
      <c r="U419" s="789">
        <v>0</v>
      </c>
      <c r="V419" s="789">
        <f>ROUND(E419*U419,2)</f>
        <v>0</v>
      </c>
      <c r="W419" s="789"/>
      <c r="X419" s="789" t="s">
        <v>265</v>
      </c>
      <c r="Y419" s="791"/>
      <c r="Z419" s="791"/>
      <c r="AA419" s="791"/>
      <c r="AB419" s="791"/>
      <c r="AC419" s="791"/>
      <c r="AD419" s="791"/>
      <c r="AE419" s="791"/>
      <c r="AF419" s="791"/>
      <c r="AG419" s="791" t="s">
        <v>266</v>
      </c>
      <c r="AH419" s="791"/>
      <c r="AI419" s="791"/>
      <c r="AJ419" s="791"/>
      <c r="AK419" s="791"/>
      <c r="AL419" s="791"/>
      <c r="AM419" s="791"/>
      <c r="AN419" s="791"/>
      <c r="AO419" s="791"/>
      <c r="AP419" s="791"/>
      <c r="AQ419" s="791"/>
      <c r="AR419" s="791"/>
      <c r="AS419" s="791"/>
      <c r="AT419" s="791"/>
      <c r="AU419" s="791"/>
      <c r="AV419" s="791"/>
      <c r="AW419" s="791"/>
      <c r="AX419" s="791"/>
      <c r="AY419" s="791"/>
      <c r="AZ419" s="791"/>
      <c r="BA419" s="791"/>
      <c r="BB419" s="791"/>
      <c r="BC419" s="791"/>
      <c r="BD419" s="791"/>
      <c r="BE419" s="791"/>
      <c r="BF419" s="791"/>
      <c r="BG419" s="791"/>
      <c r="BH419" s="791"/>
    </row>
    <row r="420" spans="1:60" outlineLevel="1" x14ac:dyDescent="0.2">
      <c r="A420" s="792"/>
      <c r="B420" s="793"/>
      <c r="C420" s="794" t="s">
        <v>477</v>
      </c>
      <c r="D420" s="795"/>
      <c r="E420" s="796"/>
      <c r="F420" s="825"/>
      <c r="G420" s="789"/>
      <c r="H420" s="789"/>
      <c r="I420" s="789"/>
      <c r="J420" s="789"/>
      <c r="K420" s="789"/>
      <c r="L420" s="789"/>
      <c r="M420" s="789"/>
      <c r="N420" s="790"/>
      <c r="O420" s="790"/>
      <c r="P420" s="790"/>
      <c r="Q420" s="790"/>
      <c r="R420" s="789"/>
      <c r="S420" s="789"/>
      <c r="T420" s="789"/>
      <c r="U420" s="789"/>
      <c r="V420" s="789"/>
      <c r="W420" s="789"/>
      <c r="X420" s="789"/>
      <c r="Y420" s="791"/>
      <c r="Z420" s="791"/>
      <c r="AA420" s="791"/>
      <c r="AB420" s="791"/>
      <c r="AC420" s="791"/>
      <c r="AD420" s="791"/>
      <c r="AE420" s="791"/>
      <c r="AF420" s="791"/>
      <c r="AG420" s="791" t="s">
        <v>157</v>
      </c>
      <c r="AH420" s="791">
        <v>0</v>
      </c>
      <c r="AI420" s="791"/>
      <c r="AJ420" s="791"/>
      <c r="AK420" s="791"/>
      <c r="AL420" s="791"/>
      <c r="AM420" s="791"/>
      <c r="AN420" s="791"/>
      <c r="AO420" s="791"/>
      <c r="AP420" s="791"/>
      <c r="AQ420" s="791"/>
      <c r="AR420" s="791"/>
      <c r="AS420" s="791"/>
      <c r="AT420" s="791"/>
      <c r="AU420" s="791"/>
      <c r="AV420" s="791"/>
      <c r="AW420" s="791"/>
      <c r="AX420" s="791"/>
      <c r="AY420" s="791"/>
      <c r="AZ420" s="791"/>
      <c r="BA420" s="791"/>
      <c r="BB420" s="791"/>
      <c r="BC420" s="791"/>
      <c r="BD420" s="791"/>
      <c r="BE420" s="791"/>
      <c r="BF420" s="791"/>
      <c r="BG420" s="791"/>
      <c r="BH420" s="791"/>
    </row>
    <row r="421" spans="1:60" outlineLevel="1" x14ac:dyDescent="0.2">
      <c r="A421" s="792"/>
      <c r="B421" s="793"/>
      <c r="C421" s="794" t="s">
        <v>254</v>
      </c>
      <c r="D421" s="795"/>
      <c r="E421" s="796"/>
      <c r="F421" s="825"/>
      <c r="G421" s="789"/>
      <c r="H421" s="789"/>
      <c r="I421" s="789"/>
      <c r="J421" s="789"/>
      <c r="K421" s="789"/>
      <c r="L421" s="789"/>
      <c r="M421" s="789"/>
      <c r="N421" s="790"/>
      <c r="O421" s="790"/>
      <c r="P421" s="790"/>
      <c r="Q421" s="790"/>
      <c r="R421" s="789"/>
      <c r="S421" s="789"/>
      <c r="T421" s="789"/>
      <c r="U421" s="789"/>
      <c r="V421" s="789"/>
      <c r="W421" s="789"/>
      <c r="X421" s="789"/>
      <c r="Y421" s="791"/>
      <c r="Z421" s="791"/>
      <c r="AA421" s="791"/>
      <c r="AB421" s="791"/>
      <c r="AC421" s="791"/>
      <c r="AD421" s="791"/>
      <c r="AE421" s="791"/>
      <c r="AF421" s="791"/>
      <c r="AG421" s="791" t="s">
        <v>157</v>
      </c>
      <c r="AH421" s="791">
        <v>0</v>
      </c>
      <c r="AI421" s="791"/>
      <c r="AJ421" s="791"/>
      <c r="AK421" s="791"/>
      <c r="AL421" s="791"/>
      <c r="AM421" s="791"/>
      <c r="AN421" s="791"/>
      <c r="AO421" s="791"/>
      <c r="AP421" s="791"/>
      <c r="AQ421" s="791"/>
      <c r="AR421" s="791"/>
      <c r="AS421" s="791"/>
      <c r="AT421" s="791"/>
      <c r="AU421" s="791"/>
      <c r="AV421" s="791"/>
      <c r="AW421" s="791"/>
      <c r="AX421" s="791"/>
      <c r="AY421" s="791"/>
      <c r="AZ421" s="791"/>
      <c r="BA421" s="791"/>
      <c r="BB421" s="791"/>
      <c r="BC421" s="791"/>
      <c r="BD421" s="791"/>
      <c r="BE421" s="791"/>
      <c r="BF421" s="791"/>
      <c r="BG421" s="791"/>
      <c r="BH421" s="791"/>
    </row>
    <row r="422" spans="1:60" outlineLevel="1" x14ac:dyDescent="0.2">
      <c r="A422" s="792"/>
      <c r="B422" s="793"/>
      <c r="C422" s="794" t="s">
        <v>158</v>
      </c>
      <c r="D422" s="795"/>
      <c r="E422" s="796">
        <v>1</v>
      </c>
      <c r="F422" s="825"/>
      <c r="G422" s="789"/>
      <c r="H422" s="789"/>
      <c r="I422" s="789"/>
      <c r="J422" s="789"/>
      <c r="K422" s="789"/>
      <c r="L422" s="789"/>
      <c r="M422" s="789"/>
      <c r="N422" s="790"/>
      <c r="O422" s="790"/>
      <c r="P422" s="790"/>
      <c r="Q422" s="790"/>
      <c r="R422" s="789"/>
      <c r="S422" s="789"/>
      <c r="T422" s="789"/>
      <c r="U422" s="789"/>
      <c r="V422" s="789"/>
      <c r="W422" s="789"/>
      <c r="X422" s="789"/>
      <c r="Y422" s="791"/>
      <c r="Z422" s="791"/>
      <c r="AA422" s="791"/>
      <c r="AB422" s="791"/>
      <c r="AC422" s="791"/>
      <c r="AD422" s="791"/>
      <c r="AE422" s="791"/>
      <c r="AF422" s="791"/>
      <c r="AG422" s="791" t="s">
        <v>157</v>
      </c>
      <c r="AH422" s="791">
        <v>0</v>
      </c>
      <c r="AI422" s="791"/>
      <c r="AJ422" s="791"/>
      <c r="AK422" s="791"/>
      <c r="AL422" s="791"/>
      <c r="AM422" s="791"/>
      <c r="AN422" s="791"/>
      <c r="AO422" s="791"/>
      <c r="AP422" s="791"/>
      <c r="AQ422" s="791"/>
      <c r="AR422" s="791"/>
      <c r="AS422" s="791"/>
      <c r="AT422" s="791"/>
      <c r="AU422" s="791"/>
      <c r="AV422" s="791"/>
      <c r="AW422" s="791"/>
      <c r="AX422" s="791"/>
      <c r="AY422" s="791"/>
      <c r="AZ422" s="791"/>
      <c r="BA422" s="791"/>
      <c r="BB422" s="791"/>
      <c r="BC422" s="791"/>
      <c r="BD422" s="791"/>
      <c r="BE422" s="791"/>
      <c r="BF422" s="791"/>
      <c r="BG422" s="791"/>
      <c r="BH422" s="791"/>
    </row>
    <row r="423" spans="1:60" ht="22.5" outlineLevel="1" x14ac:dyDescent="0.2">
      <c r="A423" s="782">
        <v>132</v>
      </c>
      <c r="B423" s="783" t="s">
        <v>526</v>
      </c>
      <c r="C423" s="784" t="s">
        <v>527</v>
      </c>
      <c r="D423" s="785" t="s">
        <v>152</v>
      </c>
      <c r="E423" s="786">
        <v>3</v>
      </c>
      <c r="F423" s="11"/>
      <c r="G423" s="787">
        <f>ROUND(E423*F423,2)</f>
        <v>0</v>
      </c>
      <c r="H423" s="788">
        <v>9225</v>
      </c>
      <c r="I423" s="789">
        <f>ROUND(E423*H423,2)</f>
        <v>27675</v>
      </c>
      <c r="J423" s="788">
        <v>0</v>
      </c>
      <c r="K423" s="789">
        <f>ROUND(E423*J423,2)</f>
        <v>0</v>
      </c>
      <c r="L423" s="789">
        <v>21</v>
      </c>
      <c r="M423" s="789">
        <f>G423*(1+L423/100)</f>
        <v>0</v>
      </c>
      <c r="N423" s="790">
        <v>2.5000000000000001E-2</v>
      </c>
      <c r="O423" s="790">
        <f>ROUND(E423*N423,2)</f>
        <v>0.08</v>
      </c>
      <c r="P423" s="790">
        <v>0</v>
      </c>
      <c r="Q423" s="790">
        <f>ROUND(E423*P423,2)</f>
        <v>0</v>
      </c>
      <c r="R423" s="789" t="s">
        <v>264</v>
      </c>
      <c r="S423" s="789" t="s">
        <v>153</v>
      </c>
      <c r="T423" s="789" t="s">
        <v>153</v>
      </c>
      <c r="U423" s="789">
        <v>0</v>
      </c>
      <c r="V423" s="789">
        <f>ROUND(E423*U423,2)</f>
        <v>0</v>
      </c>
      <c r="W423" s="789"/>
      <c r="X423" s="789" t="s">
        <v>265</v>
      </c>
      <c r="Y423" s="791"/>
      <c r="Z423" s="791"/>
      <c r="AA423" s="791"/>
      <c r="AB423" s="791"/>
      <c r="AC423" s="791"/>
      <c r="AD423" s="791"/>
      <c r="AE423" s="791"/>
      <c r="AF423" s="791"/>
      <c r="AG423" s="791" t="s">
        <v>266</v>
      </c>
      <c r="AH423" s="791"/>
      <c r="AI423" s="791"/>
      <c r="AJ423" s="791"/>
      <c r="AK423" s="791"/>
      <c r="AL423" s="791"/>
      <c r="AM423" s="791"/>
      <c r="AN423" s="791"/>
      <c r="AO423" s="791"/>
      <c r="AP423" s="791"/>
      <c r="AQ423" s="791"/>
      <c r="AR423" s="791"/>
      <c r="AS423" s="791"/>
      <c r="AT423" s="791"/>
      <c r="AU423" s="791"/>
      <c r="AV423" s="791"/>
      <c r="AW423" s="791"/>
      <c r="AX423" s="791"/>
      <c r="AY423" s="791"/>
      <c r="AZ423" s="791"/>
      <c r="BA423" s="791"/>
      <c r="BB423" s="791"/>
      <c r="BC423" s="791"/>
      <c r="BD423" s="791"/>
      <c r="BE423" s="791"/>
      <c r="BF423" s="791"/>
      <c r="BG423" s="791"/>
      <c r="BH423" s="791"/>
    </row>
    <row r="424" spans="1:60" outlineLevel="1" x14ac:dyDescent="0.2">
      <c r="A424" s="792"/>
      <c r="B424" s="793"/>
      <c r="C424" s="794" t="s">
        <v>470</v>
      </c>
      <c r="D424" s="795"/>
      <c r="E424" s="796"/>
      <c r="F424" s="825"/>
      <c r="G424" s="789"/>
      <c r="H424" s="789"/>
      <c r="I424" s="789"/>
      <c r="J424" s="789"/>
      <c r="K424" s="789"/>
      <c r="L424" s="789"/>
      <c r="M424" s="789"/>
      <c r="N424" s="790"/>
      <c r="O424" s="790"/>
      <c r="P424" s="790"/>
      <c r="Q424" s="790"/>
      <c r="R424" s="789"/>
      <c r="S424" s="789"/>
      <c r="T424" s="789"/>
      <c r="U424" s="789"/>
      <c r="V424" s="789"/>
      <c r="W424" s="789"/>
      <c r="X424" s="789"/>
      <c r="Y424" s="791"/>
      <c r="Z424" s="791"/>
      <c r="AA424" s="791"/>
      <c r="AB424" s="791"/>
      <c r="AC424" s="791"/>
      <c r="AD424" s="791"/>
      <c r="AE424" s="791"/>
      <c r="AF424" s="791"/>
      <c r="AG424" s="791" t="s">
        <v>157</v>
      </c>
      <c r="AH424" s="791">
        <v>0</v>
      </c>
      <c r="AI424" s="791"/>
      <c r="AJ424" s="791"/>
      <c r="AK424" s="791"/>
      <c r="AL424" s="791"/>
      <c r="AM424" s="791"/>
      <c r="AN424" s="791"/>
      <c r="AO424" s="791"/>
      <c r="AP424" s="791"/>
      <c r="AQ424" s="791"/>
      <c r="AR424" s="791"/>
      <c r="AS424" s="791"/>
      <c r="AT424" s="791"/>
      <c r="AU424" s="791"/>
      <c r="AV424" s="791"/>
      <c r="AW424" s="791"/>
      <c r="AX424" s="791"/>
      <c r="AY424" s="791"/>
      <c r="AZ424" s="791"/>
      <c r="BA424" s="791"/>
      <c r="BB424" s="791"/>
      <c r="BC424" s="791"/>
      <c r="BD424" s="791"/>
      <c r="BE424" s="791"/>
      <c r="BF424" s="791"/>
      <c r="BG424" s="791"/>
      <c r="BH424" s="791"/>
    </row>
    <row r="425" spans="1:60" outlineLevel="1" x14ac:dyDescent="0.2">
      <c r="A425" s="792"/>
      <c r="B425" s="793"/>
      <c r="C425" s="794" t="s">
        <v>259</v>
      </c>
      <c r="D425" s="795"/>
      <c r="E425" s="796"/>
      <c r="F425" s="825"/>
      <c r="G425" s="789"/>
      <c r="H425" s="789"/>
      <c r="I425" s="789"/>
      <c r="J425" s="789"/>
      <c r="K425" s="789"/>
      <c r="L425" s="789"/>
      <c r="M425" s="789"/>
      <c r="N425" s="790"/>
      <c r="O425" s="790"/>
      <c r="P425" s="790"/>
      <c r="Q425" s="790"/>
      <c r="R425" s="789"/>
      <c r="S425" s="789"/>
      <c r="T425" s="789"/>
      <c r="U425" s="789"/>
      <c r="V425" s="789"/>
      <c r="W425" s="789"/>
      <c r="X425" s="789"/>
      <c r="Y425" s="791"/>
      <c r="Z425" s="791"/>
      <c r="AA425" s="791"/>
      <c r="AB425" s="791"/>
      <c r="AC425" s="791"/>
      <c r="AD425" s="791"/>
      <c r="AE425" s="791"/>
      <c r="AF425" s="791"/>
      <c r="AG425" s="791" t="s">
        <v>157</v>
      </c>
      <c r="AH425" s="791">
        <v>0</v>
      </c>
      <c r="AI425" s="791"/>
      <c r="AJ425" s="791"/>
      <c r="AK425" s="791"/>
      <c r="AL425" s="791"/>
      <c r="AM425" s="791"/>
      <c r="AN425" s="791"/>
      <c r="AO425" s="791"/>
      <c r="AP425" s="791"/>
      <c r="AQ425" s="791"/>
      <c r="AR425" s="791"/>
      <c r="AS425" s="791"/>
      <c r="AT425" s="791"/>
      <c r="AU425" s="791"/>
      <c r="AV425" s="791"/>
      <c r="AW425" s="791"/>
      <c r="AX425" s="791"/>
      <c r="AY425" s="791"/>
      <c r="AZ425" s="791"/>
      <c r="BA425" s="791"/>
      <c r="BB425" s="791"/>
      <c r="BC425" s="791"/>
      <c r="BD425" s="791"/>
      <c r="BE425" s="791"/>
      <c r="BF425" s="791"/>
      <c r="BG425" s="791"/>
      <c r="BH425" s="791"/>
    </row>
    <row r="426" spans="1:60" outlineLevel="1" x14ac:dyDescent="0.2">
      <c r="A426" s="792"/>
      <c r="B426" s="793"/>
      <c r="C426" s="794" t="s">
        <v>158</v>
      </c>
      <c r="D426" s="795"/>
      <c r="E426" s="796">
        <v>1</v>
      </c>
      <c r="F426" s="825"/>
      <c r="G426" s="789"/>
      <c r="H426" s="789"/>
      <c r="I426" s="789"/>
      <c r="J426" s="789"/>
      <c r="K426" s="789"/>
      <c r="L426" s="789"/>
      <c r="M426" s="789"/>
      <c r="N426" s="790"/>
      <c r="O426" s="790"/>
      <c r="P426" s="790"/>
      <c r="Q426" s="790"/>
      <c r="R426" s="789"/>
      <c r="S426" s="789"/>
      <c r="T426" s="789"/>
      <c r="U426" s="789"/>
      <c r="V426" s="789"/>
      <c r="W426" s="789"/>
      <c r="X426" s="789"/>
      <c r="Y426" s="791"/>
      <c r="Z426" s="791"/>
      <c r="AA426" s="791"/>
      <c r="AB426" s="791"/>
      <c r="AC426" s="791"/>
      <c r="AD426" s="791"/>
      <c r="AE426" s="791"/>
      <c r="AF426" s="791"/>
      <c r="AG426" s="791" t="s">
        <v>157</v>
      </c>
      <c r="AH426" s="791">
        <v>0</v>
      </c>
      <c r="AI426" s="791"/>
      <c r="AJ426" s="791"/>
      <c r="AK426" s="791"/>
      <c r="AL426" s="791"/>
      <c r="AM426" s="791"/>
      <c r="AN426" s="791"/>
      <c r="AO426" s="791"/>
      <c r="AP426" s="791"/>
      <c r="AQ426" s="791"/>
      <c r="AR426" s="791"/>
      <c r="AS426" s="791"/>
      <c r="AT426" s="791"/>
      <c r="AU426" s="791"/>
      <c r="AV426" s="791"/>
      <c r="AW426" s="791"/>
      <c r="AX426" s="791"/>
      <c r="AY426" s="791"/>
      <c r="AZ426" s="791"/>
      <c r="BA426" s="791"/>
      <c r="BB426" s="791"/>
      <c r="BC426" s="791"/>
      <c r="BD426" s="791"/>
      <c r="BE426" s="791"/>
      <c r="BF426" s="791"/>
      <c r="BG426" s="791"/>
      <c r="BH426" s="791"/>
    </row>
    <row r="427" spans="1:60" outlineLevel="1" x14ac:dyDescent="0.2">
      <c r="A427" s="792"/>
      <c r="B427" s="793"/>
      <c r="C427" s="794" t="s">
        <v>482</v>
      </c>
      <c r="D427" s="795"/>
      <c r="E427" s="796"/>
      <c r="F427" s="825"/>
      <c r="G427" s="789"/>
      <c r="H427" s="789"/>
      <c r="I427" s="789"/>
      <c r="J427" s="789"/>
      <c r="K427" s="789"/>
      <c r="L427" s="789"/>
      <c r="M427" s="789"/>
      <c r="N427" s="790"/>
      <c r="O427" s="790"/>
      <c r="P427" s="790"/>
      <c r="Q427" s="790"/>
      <c r="R427" s="789"/>
      <c r="S427" s="789"/>
      <c r="T427" s="789"/>
      <c r="U427" s="789"/>
      <c r="V427" s="789"/>
      <c r="W427" s="789"/>
      <c r="X427" s="789"/>
      <c r="Y427" s="791"/>
      <c r="Z427" s="791"/>
      <c r="AA427" s="791"/>
      <c r="AB427" s="791"/>
      <c r="AC427" s="791"/>
      <c r="AD427" s="791"/>
      <c r="AE427" s="791"/>
      <c r="AF427" s="791"/>
      <c r="AG427" s="791" t="s">
        <v>157</v>
      </c>
      <c r="AH427" s="791">
        <v>0</v>
      </c>
      <c r="AI427" s="791"/>
      <c r="AJ427" s="791"/>
      <c r="AK427" s="791"/>
      <c r="AL427" s="791"/>
      <c r="AM427" s="791"/>
      <c r="AN427" s="791"/>
      <c r="AO427" s="791"/>
      <c r="AP427" s="791"/>
      <c r="AQ427" s="791"/>
      <c r="AR427" s="791"/>
      <c r="AS427" s="791"/>
      <c r="AT427" s="791"/>
      <c r="AU427" s="791"/>
      <c r="AV427" s="791"/>
      <c r="AW427" s="791"/>
      <c r="AX427" s="791"/>
      <c r="AY427" s="791"/>
      <c r="AZ427" s="791"/>
      <c r="BA427" s="791"/>
      <c r="BB427" s="791"/>
      <c r="BC427" s="791"/>
      <c r="BD427" s="791"/>
      <c r="BE427" s="791"/>
      <c r="BF427" s="791"/>
      <c r="BG427" s="791"/>
      <c r="BH427" s="791"/>
    </row>
    <row r="428" spans="1:60" outlineLevel="1" x14ac:dyDescent="0.2">
      <c r="A428" s="792"/>
      <c r="B428" s="793"/>
      <c r="C428" s="794" t="s">
        <v>158</v>
      </c>
      <c r="D428" s="795"/>
      <c r="E428" s="796">
        <v>1</v>
      </c>
      <c r="F428" s="825"/>
      <c r="G428" s="789"/>
      <c r="H428" s="789"/>
      <c r="I428" s="789"/>
      <c r="J428" s="789"/>
      <c r="K428" s="789"/>
      <c r="L428" s="789"/>
      <c r="M428" s="789"/>
      <c r="N428" s="790"/>
      <c r="O428" s="790"/>
      <c r="P428" s="790"/>
      <c r="Q428" s="790"/>
      <c r="R428" s="789"/>
      <c r="S428" s="789"/>
      <c r="T428" s="789"/>
      <c r="U428" s="789"/>
      <c r="V428" s="789"/>
      <c r="W428" s="789"/>
      <c r="X428" s="789"/>
      <c r="Y428" s="791"/>
      <c r="Z428" s="791"/>
      <c r="AA428" s="791"/>
      <c r="AB428" s="791"/>
      <c r="AC428" s="791"/>
      <c r="AD428" s="791"/>
      <c r="AE428" s="791"/>
      <c r="AF428" s="791"/>
      <c r="AG428" s="791" t="s">
        <v>157</v>
      </c>
      <c r="AH428" s="791">
        <v>0</v>
      </c>
      <c r="AI428" s="791"/>
      <c r="AJ428" s="791"/>
      <c r="AK428" s="791"/>
      <c r="AL428" s="791"/>
      <c r="AM428" s="791"/>
      <c r="AN428" s="791"/>
      <c r="AO428" s="791"/>
      <c r="AP428" s="791"/>
      <c r="AQ428" s="791"/>
      <c r="AR428" s="791"/>
      <c r="AS428" s="791"/>
      <c r="AT428" s="791"/>
      <c r="AU428" s="791"/>
      <c r="AV428" s="791"/>
      <c r="AW428" s="791"/>
      <c r="AX428" s="791"/>
      <c r="AY428" s="791"/>
      <c r="AZ428" s="791"/>
      <c r="BA428" s="791"/>
      <c r="BB428" s="791"/>
      <c r="BC428" s="791"/>
      <c r="BD428" s="791"/>
      <c r="BE428" s="791"/>
      <c r="BF428" s="791"/>
      <c r="BG428" s="791"/>
      <c r="BH428" s="791"/>
    </row>
    <row r="429" spans="1:60" outlineLevel="1" x14ac:dyDescent="0.2">
      <c r="A429" s="792"/>
      <c r="B429" s="793"/>
      <c r="C429" s="794" t="s">
        <v>483</v>
      </c>
      <c r="D429" s="795"/>
      <c r="E429" s="796"/>
      <c r="F429" s="825"/>
      <c r="G429" s="789"/>
      <c r="H429" s="789"/>
      <c r="I429" s="789"/>
      <c r="J429" s="789"/>
      <c r="K429" s="789"/>
      <c r="L429" s="789"/>
      <c r="M429" s="789"/>
      <c r="N429" s="790"/>
      <c r="O429" s="790"/>
      <c r="P429" s="790"/>
      <c r="Q429" s="790"/>
      <c r="R429" s="789"/>
      <c r="S429" s="789"/>
      <c r="T429" s="789"/>
      <c r="U429" s="789"/>
      <c r="V429" s="789"/>
      <c r="W429" s="789"/>
      <c r="X429" s="789"/>
      <c r="Y429" s="791"/>
      <c r="Z429" s="791"/>
      <c r="AA429" s="791"/>
      <c r="AB429" s="791"/>
      <c r="AC429" s="791"/>
      <c r="AD429" s="791"/>
      <c r="AE429" s="791"/>
      <c r="AF429" s="791"/>
      <c r="AG429" s="791" t="s">
        <v>157</v>
      </c>
      <c r="AH429" s="791">
        <v>0</v>
      </c>
      <c r="AI429" s="791"/>
      <c r="AJ429" s="791"/>
      <c r="AK429" s="791"/>
      <c r="AL429" s="791"/>
      <c r="AM429" s="791"/>
      <c r="AN429" s="791"/>
      <c r="AO429" s="791"/>
      <c r="AP429" s="791"/>
      <c r="AQ429" s="791"/>
      <c r="AR429" s="791"/>
      <c r="AS429" s="791"/>
      <c r="AT429" s="791"/>
      <c r="AU429" s="791"/>
      <c r="AV429" s="791"/>
      <c r="AW429" s="791"/>
      <c r="AX429" s="791"/>
      <c r="AY429" s="791"/>
      <c r="AZ429" s="791"/>
      <c r="BA429" s="791"/>
      <c r="BB429" s="791"/>
      <c r="BC429" s="791"/>
      <c r="BD429" s="791"/>
      <c r="BE429" s="791"/>
      <c r="BF429" s="791"/>
      <c r="BG429" s="791"/>
      <c r="BH429" s="791"/>
    </row>
    <row r="430" spans="1:60" outlineLevel="1" x14ac:dyDescent="0.2">
      <c r="A430" s="792"/>
      <c r="B430" s="793"/>
      <c r="C430" s="794" t="s">
        <v>158</v>
      </c>
      <c r="D430" s="795"/>
      <c r="E430" s="796">
        <v>1</v>
      </c>
      <c r="F430" s="825"/>
      <c r="G430" s="789"/>
      <c r="H430" s="789"/>
      <c r="I430" s="789"/>
      <c r="J430" s="789"/>
      <c r="K430" s="789"/>
      <c r="L430" s="789"/>
      <c r="M430" s="789"/>
      <c r="N430" s="790"/>
      <c r="O430" s="790"/>
      <c r="P430" s="790"/>
      <c r="Q430" s="790"/>
      <c r="R430" s="789"/>
      <c r="S430" s="789"/>
      <c r="T430" s="789"/>
      <c r="U430" s="789"/>
      <c r="V430" s="789"/>
      <c r="W430" s="789"/>
      <c r="X430" s="789"/>
      <c r="Y430" s="791"/>
      <c r="Z430" s="791"/>
      <c r="AA430" s="791"/>
      <c r="AB430" s="791"/>
      <c r="AC430" s="791"/>
      <c r="AD430" s="791"/>
      <c r="AE430" s="791"/>
      <c r="AF430" s="791"/>
      <c r="AG430" s="791" t="s">
        <v>157</v>
      </c>
      <c r="AH430" s="791">
        <v>0</v>
      </c>
      <c r="AI430" s="791"/>
      <c r="AJ430" s="791"/>
      <c r="AK430" s="791"/>
      <c r="AL430" s="791"/>
      <c r="AM430" s="791"/>
      <c r="AN430" s="791"/>
      <c r="AO430" s="791"/>
      <c r="AP430" s="791"/>
      <c r="AQ430" s="791"/>
      <c r="AR430" s="791"/>
      <c r="AS430" s="791"/>
      <c r="AT430" s="791"/>
      <c r="AU430" s="791"/>
      <c r="AV430" s="791"/>
      <c r="AW430" s="791"/>
      <c r="AX430" s="791"/>
      <c r="AY430" s="791"/>
      <c r="AZ430" s="791"/>
      <c r="BA430" s="791"/>
      <c r="BB430" s="791"/>
      <c r="BC430" s="791"/>
      <c r="BD430" s="791"/>
      <c r="BE430" s="791"/>
      <c r="BF430" s="791"/>
      <c r="BG430" s="791"/>
      <c r="BH430" s="791"/>
    </row>
    <row r="431" spans="1:60" ht="22.5" outlineLevel="1" x14ac:dyDescent="0.2">
      <c r="A431" s="782">
        <v>133</v>
      </c>
      <c r="B431" s="783" t="s">
        <v>528</v>
      </c>
      <c r="C431" s="784" t="s">
        <v>529</v>
      </c>
      <c r="D431" s="785" t="s">
        <v>152</v>
      </c>
      <c r="E431" s="786">
        <v>1</v>
      </c>
      <c r="F431" s="11"/>
      <c r="G431" s="787">
        <f>ROUND(E431*F431,2)</f>
        <v>0</v>
      </c>
      <c r="H431" s="788">
        <v>9225</v>
      </c>
      <c r="I431" s="789">
        <f>ROUND(E431*H431,2)</f>
        <v>9225</v>
      </c>
      <c r="J431" s="788">
        <v>0</v>
      </c>
      <c r="K431" s="789">
        <f>ROUND(E431*J431,2)</f>
        <v>0</v>
      </c>
      <c r="L431" s="789">
        <v>21</v>
      </c>
      <c r="M431" s="789">
        <f>G431*(1+L431/100)</f>
        <v>0</v>
      </c>
      <c r="N431" s="790">
        <v>2.7E-2</v>
      </c>
      <c r="O431" s="790">
        <f>ROUND(E431*N431,2)</f>
        <v>0.03</v>
      </c>
      <c r="P431" s="790">
        <v>0</v>
      </c>
      <c r="Q431" s="790">
        <f>ROUND(E431*P431,2)</f>
        <v>0</v>
      </c>
      <c r="R431" s="789" t="s">
        <v>264</v>
      </c>
      <c r="S431" s="789" t="s">
        <v>153</v>
      </c>
      <c r="T431" s="789" t="s">
        <v>153</v>
      </c>
      <c r="U431" s="789">
        <v>0</v>
      </c>
      <c r="V431" s="789">
        <f>ROUND(E431*U431,2)</f>
        <v>0</v>
      </c>
      <c r="W431" s="789"/>
      <c r="X431" s="789" t="s">
        <v>265</v>
      </c>
      <c r="Y431" s="791"/>
      <c r="Z431" s="791"/>
      <c r="AA431" s="791"/>
      <c r="AB431" s="791"/>
      <c r="AC431" s="791"/>
      <c r="AD431" s="791"/>
      <c r="AE431" s="791"/>
      <c r="AF431" s="791"/>
      <c r="AG431" s="791" t="s">
        <v>266</v>
      </c>
      <c r="AH431" s="791"/>
      <c r="AI431" s="791"/>
      <c r="AJ431" s="791"/>
      <c r="AK431" s="791"/>
      <c r="AL431" s="791"/>
      <c r="AM431" s="791"/>
      <c r="AN431" s="791"/>
      <c r="AO431" s="791"/>
      <c r="AP431" s="791"/>
      <c r="AQ431" s="791"/>
      <c r="AR431" s="791"/>
      <c r="AS431" s="791"/>
      <c r="AT431" s="791"/>
      <c r="AU431" s="791"/>
      <c r="AV431" s="791"/>
      <c r="AW431" s="791"/>
      <c r="AX431" s="791"/>
      <c r="AY431" s="791"/>
      <c r="AZ431" s="791"/>
      <c r="BA431" s="791"/>
      <c r="BB431" s="791"/>
      <c r="BC431" s="791"/>
      <c r="BD431" s="791"/>
      <c r="BE431" s="791"/>
      <c r="BF431" s="791"/>
      <c r="BG431" s="791"/>
      <c r="BH431" s="791"/>
    </row>
    <row r="432" spans="1:60" outlineLevel="1" x14ac:dyDescent="0.2">
      <c r="A432" s="792"/>
      <c r="B432" s="793"/>
      <c r="C432" s="794" t="s">
        <v>477</v>
      </c>
      <c r="D432" s="795"/>
      <c r="E432" s="796"/>
      <c r="F432" s="825"/>
      <c r="G432" s="789"/>
      <c r="H432" s="789"/>
      <c r="I432" s="789"/>
      <c r="J432" s="789"/>
      <c r="K432" s="789"/>
      <c r="L432" s="789"/>
      <c r="M432" s="789"/>
      <c r="N432" s="790"/>
      <c r="O432" s="790"/>
      <c r="P432" s="790"/>
      <c r="Q432" s="790"/>
      <c r="R432" s="789"/>
      <c r="S432" s="789"/>
      <c r="T432" s="789"/>
      <c r="U432" s="789"/>
      <c r="V432" s="789"/>
      <c r="W432" s="789"/>
      <c r="X432" s="789"/>
      <c r="Y432" s="791"/>
      <c r="Z432" s="791"/>
      <c r="AA432" s="791"/>
      <c r="AB432" s="791"/>
      <c r="AC432" s="791"/>
      <c r="AD432" s="791"/>
      <c r="AE432" s="791"/>
      <c r="AF432" s="791"/>
      <c r="AG432" s="791" t="s">
        <v>157</v>
      </c>
      <c r="AH432" s="791">
        <v>0</v>
      </c>
      <c r="AI432" s="791"/>
      <c r="AJ432" s="791"/>
      <c r="AK432" s="791"/>
      <c r="AL432" s="791"/>
      <c r="AM432" s="791"/>
      <c r="AN432" s="791"/>
      <c r="AO432" s="791"/>
      <c r="AP432" s="791"/>
      <c r="AQ432" s="791"/>
      <c r="AR432" s="791"/>
      <c r="AS432" s="791"/>
      <c r="AT432" s="791"/>
      <c r="AU432" s="791"/>
      <c r="AV432" s="791"/>
      <c r="AW432" s="791"/>
      <c r="AX432" s="791"/>
      <c r="AY432" s="791"/>
      <c r="AZ432" s="791"/>
      <c r="BA432" s="791"/>
      <c r="BB432" s="791"/>
      <c r="BC432" s="791"/>
      <c r="BD432" s="791"/>
      <c r="BE432" s="791"/>
      <c r="BF432" s="791"/>
      <c r="BG432" s="791"/>
      <c r="BH432" s="791"/>
    </row>
    <row r="433" spans="1:60" outlineLevel="1" x14ac:dyDescent="0.2">
      <c r="A433" s="792"/>
      <c r="B433" s="793"/>
      <c r="C433" s="794" t="s">
        <v>486</v>
      </c>
      <c r="D433" s="795"/>
      <c r="E433" s="796"/>
      <c r="F433" s="825"/>
      <c r="G433" s="789"/>
      <c r="H433" s="789"/>
      <c r="I433" s="789"/>
      <c r="J433" s="789"/>
      <c r="K433" s="789"/>
      <c r="L433" s="789"/>
      <c r="M433" s="789"/>
      <c r="N433" s="790"/>
      <c r="O433" s="790"/>
      <c r="P433" s="790"/>
      <c r="Q433" s="790"/>
      <c r="R433" s="789"/>
      <c r="S433" s="789"/>
      <c r="T433" s="789"/>
      <c r="U433" s="789"/>
      <c r="V433" s="789"/>
      <c r="W433" s="789"/>
      <c r="X433" s="789"/>
      <c r="Y433" s="791"/>
      <c r="Z433" s="791"/>
      <c r="AA433" s="791"/>
      <c r="AB433" s="791"/>
      <c r="AC433" s="791"/>
      <c r="AD433" s="791"/>
      <c r="AE433" s="791"/>
      <c r="AF433" s="791"/>
      <c r="AG433" s="791" t="s">
        <v>157</v>
      </c>
      <c r="AH433" s="791">
        <v>0</v>
      </c>
      <c r="AI433" s="791"/>
      <c r="AJ433" s="791"/>
      <c r="AK433" s="791"/>
      <c r="AL433" s="791"/>
      <c r="AM433" s="791"/>
      <c r="AN433" s="791"/>
      <c r="AO433" s="791"/>
      <c r="AP433" s="791"/>
      <c r="AQ433" s="791"/>
      <c r="AR433" s="791"/>
      <c r="AS433" s="791"/>
      <c r="AT433" s="791"/>
      <c r="AU433" s="791"/>
      <c r="AV433" s="791"/>
      <c r="AW433" s="791"/>
      <c r="AX433" s="791"/>
      <c r="AY433" s="791"/>
      <c r="AZ433" s="791"/>
      <c r="BA433" s="791"/>
      <c r="BB433" s="791"/>
      <c r="BC433" s="791"/>
      <c r="BD433" s="791"/>
      <c r="BE433" s="791"/>
      <c r="BF433" s="791"/>
      <c r="BG433" s="791"/>
      <c r="BH433" s="791"/>
    </row>
    <row r="434" spans="1:60" outlineLevel="1" x14ac:dyDescent="0.2">
      <c r="A434" s="792"/>
      <c r="B434" s="793"/>
      <c r="C434" s="794" t="s">
        <v>158</v>
      </c>
      <c r="D434" s="795"/>
      <c r="E434" s="796">
        <v>1</v>
      </c>
      <c r="F434" s="825"/>
      <c r="G434" s="789"/>
      <c r="H434" s="789"/>
      <c r="I434" s="789"/>
      <c r="J434" s="789"/>
      <c r="K434" s="789"/>
      <c r="L434" s="789"/>
      <c r="M434" s="789"/>
      <c r="N434" s="790"/>
      <c r="O434" s="790"/>
      <c r="P434" s="790"/>
      <c r="Q434" s="790"/>
      <c r="R434" s="789"/>
      <c r="S434" s="789"/>
      <c r="T434" s="789"/>
      <c r="U434" s="789"/>
      <c r="V434" s="789"/>
      <c r="W434" s="789"/>
      <c r="X434" s="789"/>
      <c r="Y434" s="791"/>
      <c r="Z434" s="791"/>
      <c r="AA434" s="791"/>
      <c r="AB434" s="791"/>
      <c r="AC434" s="791"/>
      <c r="AD434" s="791"/>
      <c r="AE434" s="791"/>
      <c r="AF434" s="791"/>
      <c r="AG434" s="791" t="s">
        <v>157</v>
      </c>
      <c r="AH434" s="791">
        <v>0</v>
      </c>
      <c r="AI434" s="791"/>
      <c r="AJ434" s="791"/>
      <c r="AK434" s="791"/>
      <c r="AL434" s="791"/>
      <c r="AM434" s="791"/>
      <c r="AN434" s="791"/>
      <c r="AO434" s="791"/>
      <c r="AP434" s="791"/>
      <c r="AQ434" s="791"/>
      <c r="AR434" s="791"/>
      <c r="AS434" s="791"/>
      <c r="AT434" s="791"/>
      <c r="AU434" s="791"/>
      <c r="AV434" s="791"/>
      <c r="AW434" s="791"/>
      <c r="AX434" s="791"/>
      <c r="AY434" s="791"/>
      <c r="AZ434" s="791"/>
      <c r="BA434" s="791"/>
      <c r="BB434" s="791"/>
      <c r="BC434" s="791"/>
      <c r="BD434" s="791"/>
      <c r="BE434" s="791"/>
      <c r="BF434" s="791"/>
      <c r="BG434" s="791"/>
      <c r="BH434" s="791"/>
    </row>
    <row r="435" spans="1:60" outlineLevel="1" x14ac:dyDescent="0.2">
      <c r="A435" s="797">
        <v>134</v>
      </c>
      <c r="B435" s="798" t="s">
        <v>530</v>
      </c>
      <c r="C435" s="799" t="s">
        <v>531</v>
      </c>
      <c r="D435" s="800" t="s">
        <v>0</v>
      </c>
      <c r="E435" s="748"/>
      <c r="F435" s="12"/>
      <c r="G435" s="802">
        <f>ROUND(E435*F435,2)</f>
        <v>0</v>
      </c>
      <c r="H435" s="788">
        <v>0</v>
      </c>
      <c r="I435" s="789">
        <f>ROUND(E435*H435,2)</f>
        <v>0</v>
      </c>
      <c r="J435" s="788">
        <v>1.75</v>
      </c>
      <c r="K435" s="789">
        <f>ROUND(E435*J435,2)</f>
        <v>0</v>
      </c>
      <c r="L435" s="789">
        <v>21</v>
      </c>
      <c r="M435" s="789">
        <f>G435*(1+L435/100)</f>
        <v>0</v>
      </c>
      <c r="N435" s="790">
        <v>0</v>
      </c>
      <c r="O435" s="790">
        <f>ROUND(E435*N435,2)</f>
        <v>0</v>
      </c>
      <c r="P435" s="790">
        <v>0</v>
      </c>
      <c r="Q435" s="790">
        <f>ROUND(E435*P435,2)</f>
        <v>0</v>
      </c>
      <c r="R435" s="789"/>
      <c r="S435" s="789" t="s">
        <v>153</v>
      </c>
      <c r="T435" s="789" t="s">
        <v>153</v>
      </c>
      <c r="U435" s="789">
        <v>0</v>
      </c>
      <c r="V435" s="789">
        <f>ROUND(E435*U435,2)</f>
        <v>0</v>
      </c>
      <c r="W435" s="789"/>
      <c r="X435" s="789" t="s">
        <v>341</v>
      </c>
      <c r="Y435" s="791"/>
      <c r="Z435" s="791"/>
      <c r="AA435" s="791"/>
      <c r="AB435" s="791"/>
      <c r="AC435" s="791"/>
      <c r="AD435" s="791"/>
      <c r="AE435" s="791"/>
      <c r="AF435" s="791"/>
      <c r="AG435" s="791" t="s">
        <v>342</v>
      </c>
      <c r="AH435" s="791"/>
      <c r="AI435" s="791"/>
      <c r="AJ435" s="791"/>
      <c r="AK435" s="791"/>
      <c r="AL435" s="791"/>
      <c r="AM435" s="791"/>
      <c r="AN435" s="791"/>
      <c r="AO435" s="791"/>
      <c r="AP435" s="791"/>
      <c r="AQ435" s="791"/>
      <c r="AR435" s="791"/>
      <c r="AS435" s="791"/>
      <c r="AT435" s="791"/>
      <c r="AU435" s="791"/>
      <c r="AV435" s="791"/>
      <c r="AW435" s="791"/>
      <c r="AX435" s="791"/>
      <c r="AY435" s="791"/>
      <c r="AZ435" s="791"/>
      <c r="BA435" s="791"/>
      <c r="BB435" s="791"/>
      <c r="BC435" s="791"/>
      <c r="BD435" s="791"/>
      <c r="BE435" s="791"/>
      <c r="BF435" s="791"/>
      <c r="BG435" s="791"/>
      <c r="BH435" s="791"/>
    </row>
    <row r="436" spans="1:60" x14ac:dyDescent="0.2">
      <c r="A436" s="773" t="s">
        <v>148</v>
      </c>
      <c r="B436" s="774" t="s">
        <v>98</v>
      </c>
      <c r="C436" s="775" t="s">
        <v>99</v>
      </c>
      <c r="D436" s="776"/>
      <c r="E436" s="777"/>
      <c r="F436" s="826"/>
      <c r="G436" s="779">
        <f>SUMIF(AG437:AG458,"&lt;&gt;NOR",G437:G458)</f>
        <v>0</v>
      </c>
      <c r="H436" s="780"/>
      <c r="I436" s="780">
        <f>SUM(I437:I458)</f>
        <v>138712.5</v>
      </c>
      <c r="J436" s="780"/>
      <c r="K436" s="780">
        <f>SUM(K437:K458)</f>
        <v>217143.5</v>
      </c>
      <c r="L436" s="780"/>
      <c r="M436" s="780">
        <f>SUM(M437:M458)</f>
        <v>0</v>
      </c>
      <c r="N436" s="781"/>
      <c r="O436" s="781">
        <f>SUM(O437:O458)</f>
        <v>0.01</v>
      </c>
      <c r="P436" s="781"/>
      <c r="Q436" s="781">
        <f>SUM(Q437:Q458)</f>
        <v>2.2400000000000002</v>
      </c>
      <c r="R436" s="780"/>
      <c r="S436" s="780"/>
      <c r="T436" s="780"/>
      <c r="U436" s="780"/>
      <c r="V436" s="780">
        <f>SUM(V437:V458)</f>
        <v>373.93000000000006</v>
      </c>
      <c r="W436" s="780"/>
      <c r="X436" s="780"/>
      <c r="AG436" s="750" t="s">
        <v>149</v>
      </c>
    </row>
    <row r="437" spans="1:60" outlineLevel="1" x14ac:dyDescent="0.2">
      <c r="A437" s="782">
        <v>135</v>
      </c>
      <c r="B437" s="783" t="s">
        <v>532</v>
      </c>
      <c r="C437" s="784" t="s">
        <v>533</v>
      </c>
      <c r="D437" s="785" t="s">
        <v>169</v>
      </c>
      <c r="E437" s="786">
        <v>135</v>
      </c>
      <c r="F437" s="11"/>
      <c r="G437" s="787">
        <f>ROUND(E437*F437,2)</f>
        <v>0</v>
      </c>
      <c r="H437" s="788">
        <v>18.2</v>
      </c>
      <c r="I437" s="789">
        <f>ROUND(E437*H437,2)</f>
        <v>2457</v>
      </c>
      <c r="J437" s="788">
        <v>778.8</v>
      </c>
      <c r="K437" s="789">
        <f>ROUND(E437*J437,2)</f>
        <v>105138</v>
      </c>
      <c r="L437" s="789">
        <v>21</v>
      </c>
      <c r="M437" s="789">
        <f>G437*(1+L437/100)</f>
        <v>0</v>
      </c>
      <c r="N437" s="790">
        <v>6.0000000000000002E-5</v>
      </c>
      <c r="O437" s="790">
        <f>ROUND(E437*N437,2)</f>
        <v>0.01</v>
      </c>
      <c r="P437" s="790">
        <v>0</v>
      </c>
      <c r="Q437" s="790">
        <f>ROUND(E437*P437,2)</f>
        <v>0</v>
      </c>
      <c r="R437" s="789"/>
      <c r="S437" s="789" t="s">
        <v>153</v>
      </c>
      <c r="T437" s="789" t="s">
        <v>153</v>
      </c>
      <c r="U437" s="789">
        <v>1.5</v>
      </c>
      <c r="V437" s="789">
        <f>ROUND(E437*U437,2)</f>
        <v>202.5</v>
      </c>
      <c r="W437" s="789"/>
      <c r="X437" s="789" t="s">
        <v>154</v>
      </c>
      <c r="Y437" s="791"/>
      <c r="Z437" s="791"/>
      <c r="AA437" s="791"/>
      <c r="AB437" s="791"/>
      <c r="AC437" s="791"/>
      <c r="AD437" s="791"/>
      <c r="AE437" s="791"/>
      <c r="AF437" s="791"/>
      <c r="AG437" s="791" t="s">
        <v>155</v>
      </c>
      <c r="AH437" s="791"/>
      <c r="AI437" s="791"/>
      <c r="AJ437" s="791"/>
      <c r="AK437" s="791"/>
      <c r="AL437" s="791"/>
      <c r="AM437" s="791"/>
      <c r="AN437" s="791"/>
      <c r="AO437" s="791"/>
      <c r="AP437" s="791"/>
      <c r="AQ437" s="791"/>
      <c r="AR437" s="791"/>
      <c r="AS437" s="791"/>
      <c r="AT437" s="791"/>
      <c r="AU437" s="791"/>
      <c r="AV437" s="791"/>
      <c r="AW437" s="791"/>
      <c r="AX437" s="791"/>
      <c r="AY437" s="791"/>
      <c r="AZ437" s="791"/>
      <c r="BA437" s="791"/>
      <c r="BB437" s="791"/>
      <c r="BC437" s="791"/>
      <c r="BD437" s="791"/>
      <c r="BE437" s="791"/>
      <c r="BF437" s="791"/>
      <c r="BG437" s="791"/>
      <c r="BH437" s="791"/>
    </row>
    <row r="438" spans="1:60" outlineLevel="1" x14ac:dyDescent="0.2">
      <c r="A438" s="792"/>
      <c r="B438" s="793"/>
      <c r="C438" s="794" t="s">
        <v>207</v>
      </c>
      <c r="D438" s="795"/>
      <c r="E438" s="796"/>
      <c r="F438" s="825"/>
      <c r="G438" s="789"/>
      <c r="H438" s="789"/>
      <c r="I438" s="789"/>
      <c r="J438" s="789"/>
      <c r="K438" s="789"/>
      <c r="L438" s="789"/>
      <c r="M438" s="789"/>
      <c r="N438" s="790"/>
      <c r="O438" s="790"/>
      <c r="P438" s="790"/>
      <c r="Q438" s="790"/>
      <c r="R438" s="789"/>
      <c r="S438" s="789"/>
      <c r="T438" s="789"/>
      <c r="U438" s="789"/>
      <c r="V438" s="789"/>
      <c r="W438" s="789"/>
      <c r="X438" s="789"/>
      <c r="Y438" s="791"/>
      <c r="Z438" s="791"/>
      <c r="AA438" s="791"/>
      <c r="AB438" s="791"/>
      <c r="AC438" s="791"/>
      <c r="AD438" s="791"/>
      <c r="AE438" s="791"/>
      <c r="AF438" s="791"/>
      <c r="AG438" s="791" t="s">
        <v>157</v>
      </c>
      <c r="AH438" s="791">
        <v>0</v>
      </c>
      <c r="AI438" s="791"/>
      <c r="AJ438" s="791"/>
      <c r="AK438" s="791"/>
      <c r="AL438" s="791"/>
      <c r="AM438" s="791"/>
      <c r="AN438" s="791"/>
      <c r="AO438" s="791"/>
      <c r="AP438" s="791"/>
      <c r="AQ438" s="791"/>
      <c r="AR438" s="791"/>
      <c r="AS438" s="791"/>
      <c r="AT438" s="791"/>
      <c r="AU438" s="791"/>
      <c r="AV438" s="791"/>
      <c r="AW438" s="791"/>
      <c r="AX438" s="791"/>
      <c r="AY438" s="791"/>
      <c r="AZ438" s="791"/>
      <c r="BA438" s="791"/>
      <c r="BB438" s="791"/>
      <c r="BC438" s="791"/>
      <c r="BD438" s="791"/>
      <c r="BE438" s="791"/>
      <c r="BF438" s="791"/>
      <c r="BG438" s="791"/>
      <c r="BH438" s="791"/>
    </row>
    <row r="439" spans="1:60" outlineLevel="1" x14ac:dyDescent="0.2">
      <c r="A439" s="792"/>
      <c r="B439" s="793"/>
      <c r="C439" s="794" t="s">
        <v>162</v>
      </c>
      <c r="D439" s="795"/>
      <c r="E439" s="796"/>
      <c r="F439" s="825"/>
      <c r="G439" s="789"/>
      <c r="H439" s="789"/>
      <c r="I439" s="789"/>
      <c r="J439" s="789"/>
      <c r="K439" s="789"/>
      <c r="L439" s="789"/>
      <c r="M439" s="789"/>
      <c r="N439" s="790"/>
      <c r="O439" s="790"/>
      <c r="P439" s="790"/>
      <c r="Q439" s="790"/>
      <c r="R439" s="789"/>
      <c r="S439" s="789"/>
      <c r="T439" s="789"/>
      <c r="U439" s="789"/>
      <c r="V439" s="789"/>
      <c r="W439" s="789"/>
      <c r="X439" s="789"/>
      <c r="Y439" s="791"/>
      <c r="Z439" s="791"/>
      <c r="AA439" s="791"/>
      <c r="AB439" s="791"/>
      <c r="AC439" s="791"/>
      <c r="AD439" s="791"/>
      <c r="AE439" s="791"/>
      <c r="AF439" s="791"/>
      <c r="AG439" s="791" t="s">
        <v>157</v>
      </c>
      <c r="AH439" s="791">
        <v>0</v>
      </c>
      <c r="AI439" s="791"/>
      <c r="AJ439" s="791"/>
      <c r="AK439" s="791"/>
      <c r="AL439" s="791"/>
      <c r="AM439" s="791"/>
      <c r="AN439" s="791"/>
      <c r="AO439" s="791"/>
      <c r="AP439" s="791"/>
      <c r="AQ439" s="791"/>
      <c r="AR439" s="791"/>
      <c r="AS439" s="791"/>
      <c r="AT439" s="791"/>
      <c r="AU439" s="791"/>
      <c r="AV439" s="791"/>
      <c r="AW439" s="791"/>
      <c r="AX439" s="791"/>
      <c r="AY439" s="791"/>
      <c r="AZ439" s="791"/>
      <c r="BA439" s="791"/>
      <c r="BB439" s="791"/>
      <c r="BC439" s="791"/>
      <c r="BD439" s="791"/>
      <c r="BE439" s="791"/>
      <c r="BF439" s="791"/>
      <c r="BG439" s="791"/>
      <c r="BH439" s="791"/>
    </row>
    <row r="440" spans="1:60" outlineLevel="1" x14ac:dyDescent="0.2">
      <c r="A440" s="792"/>
      <c r="B440" s="793"/>
      <c r="C440" s="794" t="s">
        <v>534</v>
      </c>
      <c r="D440" s="795"/>
      <c r="E440" s="796">
        <v>135</v>
      </c>
      <c r="F440" s="825"/>
      <c r="G440" s="789"/>
      <c r="H440" s="789"/>
      <c r="I440" s="789"/>
      <c r="J440" s="789"/>
      <c r="K440" s="789"/>
      <c r="L440" s="789"/>
      <c r="M440" s="789"/>
      <c r="N440" s="790"/>
      <c r="O440" s="790"/>
      <c r="P440" s="790"/>
      <c r="Q440" s="790"/>
      <c r="R440" s="789"/>
      <c r="S440" s="789"/>
      <c r="T440" s="789"/>
      <c r="U440" s="789"/>
      <c r="V440" s="789"/>
      <c r="W440" s="789"/>
      <c r="X440" s="789"/>
      <c r="Y440" s="791"/>
      <c r="Z440" s="791"/>
      <c r="AA440" s="791"/>
      <c r="AB440" s="791"/>
      <c r="AC440" s="791"/>
      <c r="AD440" s="791"/>
      <c r="AE440" s="791"/>
      <c r="AF440" s="791"/>
      <c r="AG440" s="791" t="s">
        <v>157</v>
      </c>
      <c r="AH440" s="791">
        <v>0</v>
      </c>
      <c r="AI440" s="791"/>
      <c r="AJ440" s="791"/>
      <c r="AK440" s="791"/>
      <c r="AL440" s="791"/>
      <c r="AM440" s="791"/>
      <c r="AN440" s="791"/>
      <c r="AO440" s="791"/>
      <c r="AP440" s="791"/>
      <c r="AQ440" s="791"/>
      <c r="AR440" s="791"/>
      <c r="AS440" s="791"/>
      <c r="AT440" s="791"/>
      <c r="AU440" s="791"/>
      <c r="AV440" s="791"/>
      <c r="AW440" s="791"/>
      <c r="AX440" s="791"/>
      <c r="AY440" s="791"/>
      <c r="AZ440" s="791"/>
      <c r="BA440" s="791"/>
      <c r="BB440" s="791"/>
      <c r="BC440" s="791"/>
      <c r="BD440" s="791"/>
      <c r="BE440" s="791"/>
      <c r="BF440" s="791"/>
      <c r="BG440" s="791"/>
      <c r="BH440" s="791"/>
    </row>
    <row r="441" spans="1:60" outlineLevel="1" x14ac:dyDescent="0.2">
      <c r="A441" s="782">
        <v>136</v>
      </c>
      <c r="B441" s="783" t="s">
        <v>535</v>
      </c>
      <c r="C441" s="784" t="s">
        <v>536</v>
      </c>
      <c r="D441" s="785" t="s">
        <v>315</v>
      </c>
      <c r="E441" s="786">
        <v>135</v>
      </c>
      <c r="F441" s="11"/>
      <c r="G441" s="787">
        <f>ROUND(E441*F441,2)</f>
        <v>0</v>
      </c>
      <c r="H441" s="788">
        <v>9.3000000000000007</v>
      </c>
      <c r="I441" s="789">
        <f>ROUND(E441*H441,2)</f>
        <v>1255.5</v>
      </c>
      <c r="J441" s="788">
        <v>513.70000000000005</v>
      </c>
      <c r="K441" s="789">
        <f>ROUND(E441*J441,2)</f>
        <v>69349.5</v>
      </c>
      <c r="L441" s="789">
        <v>21</v>
      </c>
      <c r="M441" s="789">
        <f>G441*(1+L441/100)</f>
        <v>0</v>
      </c>
      <c r="N441" s="790">
        <v>3.0000000000000001E-5</v>
      </c>
      <c r="O441" s="790">
        <f>ROUND(E441*N441,2)</f>
        <v>0</v>
      </c>
      <c r="P441" s="790">
        <v>0</v>
      </c>
      <c r="Q441" s="790">
        <f>ROUND(E441*P441,2)</f>
        <v>0</v>
      </c>
      <c r="R441" s="789"/>
      <c r="S441" s="789" t="s">
        <v>153</v>
      </c>
      <c r="T441" s="789" t="s">
        <v>153</v>
      </c>
      <c r="U441" s="789">
        <v>0.98299999999999998</v>
      </c>
      <c r="V441" s="789">
        <f>ROUND(E441*U441,2)</f>
        <v>132.71</v>
      </c>
      <c r="W441" s="789"/>
      <c r="X441" s="789" t="s">
        <v>154</v>
      </c>
      <c r="Y441" s="791"/>
      <c r="Z441" s="791"/>
      <c r="AA441" s="791"/>
      <c r="AB441" s="791"/>
      <c r="AC441" s="791"/>
      <c r="AD441" s="791"/>
      <c r="AE441" s="791"/>
      <c r="AF441" s="791"/>
      <c r="AG441" s="791" t="s">
        <v>155</v>
      </c>
      <c r="AH441" s="791"/>
      <c r="AI441" s="791"/>
      <c r="AJ441" s="791"/>
      <c r="AK441" s="791"/>
      <c r="AL441" s="791"/>
      <c r="AM441" s="791"/>
      <c r="AN441" s="791"/>
      <c r="AO441" s="791"/>
      <c r="AP441" s="791"/>
      <c r="AQ441" s="791"/>
      <c r="AR441" s="791"/>
      <c r="AS441" s="791"/>
      <c r="AT441" s="791"/>
      <c r="AU441" s="791"/>
      <c r="AV441" s="791"/>
      <c r="AW441" s="791"/>
      <c r="AX441" s="791"/>
      <c r="AY441" s="791"/>
      <c r="AZ441" s="791"/>
      <c r="BA441" s="791"/>
      <c r="BB441" s="791"/>
      <c r="BC441" s="791"/>
      <c r="BD441" s="791"/>
      <c r="BE441" s="791"/>
      <c r="BF441" s="791"/>
      <c r="BG441" s="791"/>
      <c r="BH441" s="791"/>
    </row>
    <row r="442" spans="1:60" outlineLevel="1" x14ac:dyDescent="0.2">
      <c r="A442" s="792"/>
      <c r="B442" s="793"/>
      <c r="C442" s="794" t="s">
        <v>207</v>
      </c>
      <c r="D442" s="795"/>
      <c r="E442" s="796"/>
      <c r="F442" s="825"/>
      <c r="G442" s="789"/>
      <c r="H442" s="789"/>
      <c r="I442" s="789"/>
      <c r="J442" s="789"/>
      <c r="K442" s="789"/>
      <c r="L442" s="789"/>
      <c r="M442" s="789"/>
      <c r="N442" s="790"/>
      <c r="O442" s="790"/>
      <c r="P442" s="790"/>
      <c r="Q442" s="790"/>
      <c r="R442" s="789"/>
      <c r="S442" s="789"/>
      <c r="T442" s="789"/>
      <c r="U442" s="789"/>
      <c r="V442" s="789"/>
      <c r="W442" s="789"/>
      <c r="X442" s="789"/>
      <c r="Y442" s="791"/>
      <c r="Z442" s="791"/>
      <c r="AA442" s="791"/>
      <c r="AB442" s="791"/>
      <c r="AC442" s="791"/>
      <c r="AD442" s="791"/>
      <c r="AE442" s="791"/>
      <c r="AF442" s="791"/>
      <c r="AG442" s="791" t="s">
        <v>157</v>
      </c>
      <c r="AH442" s="791">
        <v>0</v>
      </c>
      <c r="AI442" s="791"/>
      <c r="AJ442" s="791"/>
      <c r="AK442" s="791"/>
      <c r="AL442" s="791"/>
      <c r="AM442" s="791"/>
      <c r="AN442" s="791"/>
      <c r="AO442" s="791"/>
      <c r="AP442" s="791"/>
      <c r="AQ442" s="791"/>
      <c r="AR442" s="791"/>
      <c r="AS442" s="791"/>
      <c r="AT442" s="791"/>
      <c r="AU442" s="791"/>
      <c r="AV442" s="791"/>
      <c r="AW442" s="791"/>
      <c r="AX442" s="791"/>
      <c r="AY442" s="791"/>
      <c r="AZ442" s="791"/>
      <c r="BA442" s="791"/>
      <c r="BB442" s="791"/>
      <c r="BC442" s="791"/>
      <c r="BD442" s="791"/>
      <c r="BE442" s="791"/>
      <c r="BF442" s="791"/>
      <c r="BG442" s="791"/>
      <c r="BH442" s="791"/>
    </row>
    <row r="443" spans="1:60" outlineLevel="1" x14ac:dyDescent="0.2">
      <c r="A443" s="792"/>
      <c r="B443" s="793"/>
      <c r="C443" s="794" t="s">
        <v>162</v>
      </c>
      <c r="D443" s="795"/>
      <c r="E443" s="796"/>
      <c r="F443" s="825"/>
      <c r="G443" s="789"/>
      <c r="H443" s="789"/>
      <c r="I443" s="789"/>
      <c r="J443" s="789"/>
      <c r="K443" s="789"/>
      <c r="L443" s="789"/>
      <c r="M443" s="789"/>
      <c r="N443" s="790"/>
      <c r="O443" s="790"/>
      <c r="P443" s="790"/>
      <c r="Q443" s="790"/>
      <c r="R443" s="789"/>
      <c r="S443" s="789"/>
      <c r="T443" s="789"/>
      <c r="U443" s="789"/>
      <c r="V443" s="789"/>
      <c r="W443" s="789"/>
      <c r="X443" s="789"/>
      <c r="Y443" s="791"/>
      <c r="Z443" s="791"/>
      <c r="AA443" s="791"/>
      <c r="AB443" s="791"/>
      <c r="AC443" s="791"/>
      <c r="AD443" s="791"/>
      <c r="AE443" s="791"/>
      <c r="AF443" s="791"/>
      <c r="AG443" s="791" t="s">
        <v>157</v>
      </c>
      <c r="AH443" s="791">
        <v>0</v>
      </c>
      <c r="AI443" s="791"/>
      <c r="AJ443" s="791"/>
      <c r="AK443" s="791"/>
      <c r="AL443" s="791"/>
      <c r="AM443" s="791"/>
      <c r="AN443" s="791"/>
      <c r="AO443" s="791"/>
      <c r="AP443" s="791"/>
      <c r="AQ443" s="791"/>
      <c r="AR443" s="791"/>
      <c r="AS443" s="791"/>
      <c r="AT443" s="791"/>
      <c r="AU443" s="791"/>
      <c r="AV443" s="791"/>
      <c r="AW443" s="791"/>
      <c r="AX443" s="791"/>
      <c r="AY443" s="791"/>
      <c r="AZ443" s="791"/>
      <c r="BA443" s="791"/>
      <c r="BB443" s="791"/>
      <c r="BC443" s="791"/>
      <c r="BD443" s="791"/>
      <c r="BE443" s="791"/>
      <c r="BF443" s="791"/>
      <c r="BG443" s="791"/>
      <c r="BH443" s="791"/>
    </row>
    <row r="444" spans="1:60" outlineLevel="1" x14ac:dyDescent="0.2">
      <c r="A444" s="792"/>
      <c r="B444" s="793"/>
      <c r="C444" s="794" t="s">
        <v>534</v>
      </c>
      <c r="D444" s="795"/>
      <c r="E444" s="796">
        <v>135</v>
      </c>
      <c r="F444" s="825"/>
      <c r="G444" s="789"/>
      <c r="H444" s="789"/>
      <c r="I444" s="789"/>
      <c r="J444" s="789"/>
      <c r="K444" s="789"/>
      <c r="L444" s="789"/>
      <c r="M444" s="789"/>
      <c r="N444" s="790"/>
      <c r="O444" s="790"/>
      <c r="P444" s="790"/>
      <c r="Q444" s="790"/>
      <c r="R444" s="789"/>
      <c r="S444" s="789"/>
      <c r="T444" s="789"/>
      <c r="U444" s="789"/>
      <c r="V444" s="789"/>
      <c r="W444" s="789"/>
      <c r="X444" s="789"/>
      <c r="Y444" s="791"/>
      <c r="Z444" s="791"/>
      <c r="AA444" s="791"/>
      <c r="AB444" s="791"/>
      <c r="AC444" s="791"/>
      <c r="AD444" s="791"/>
      <c r="AE444" s="791"/>
      <c r="AF444" s="791"/>
      <c r="AG444" s="791" t="s">
        <v>157</v>
      </c>
      <c r="AH444" s="791">
        <v>0</v>
      </c>
      <c r="AI444" s="791"/>
      <c r="AJ444" s="791"/>
      <c r="AK444" s="791"/>
      <c r="AL444" s="791"/>
      <c r="AM444" s="791"/>
      <c r="AN444" s="791"/>
      <c r="AO444" s="791"/>
      <c r="AP444" s="791"/>
      <c r="AQ444" s="791"/>
      <c r="AR444" s="791"/>
      <c r="AS444" s="791"/>
      <c r="AT444" s="791"/>
      <c r="AU444" s="791"/>
      <c r="AV444" s="791"/>
      <c r="AW444" s="791"/>
      <c r="AX444" s="791"/>
      <c r="AY444" s="791"/>
      <c r="AZ444" s="791"/>
      <c r="BA444" s="791"/>
      <c r="BB444" s="791"/>
      <c r="BC444" s="791"/>
      <c r="BD444" s="791"/>
      <c r="BE444" s="791"/>
      <c r="BF444" s="791"/>
      <c r="BG444" s="791"/>
      <c r="BH444" s="791"/>
    </row>
    <row r="445" spans="1:60" outlineLevel="1" x14ac:dyDescent="0.2">
      <c r="A445" s="782">
        <v>137</v>
      </c>
      <c r="B445" s="783" t="s">
        <v>537</v>
      </c>
      <c r="C445" s="784" t="s">
        <v>538</v>
      </c>
      <c r="D445" s="785" t="s">
        <v>169</v>
      </c>
      <c r="E445" s="786">
        <v>220</v>
      </c>
      <c r="F445" s="11"/>
      <c r="G445" s="787">
        <f>ROUND(E445*F445,2)</f>
        <v>0</v>
      </c>
      <c r="H445" s="788">
        <v>0</v>
      </c>
      <c r="I445" s="789">
        <f>ROUND(E445*H445,2)</f>
        <v>0</v>
      </c>
      <c r="J445" s="788">
        <v>95.8</v>
      </c>
      <c r="K445" s="789">
        <f>ROUND(E445*J445,2)</f>
        <v>21076</v>
      </c>
      <c r="L445" s="789">
        <v>21</v>
      </c>
      <c r="M445" s="789">
        <f>G445*(1+L445/100)</f>
        <v>0</v>
      </c>
      <c r="N445" s="790">
        <v>0</v>
      </c>
      <c r="O445" s="790">
        <f>ROUND(E445*N445,2)</f>
        <v>0</v>
      </c>
      <c r="P445" s="790">
        <v>1.0200000000000001E-2</v>
      </c>
      <c r="Q445" s="790">
        <f>ROUND(E445*P445,2)</f>
        <v>2.2400000000000002</v>
      </c>
      <c r="R445" s="789"/>
      <c r="S445" s="789" t="s">
        <v>153</v>
      </c>
      <c r="T445" s="789" t="s">
        <v>153</v>
      </c>
      <c r="U445" s="789">
        <v>0.17599999999999999</v>
      </c>
      <c r="V445" s="789">
        <f>ROUND(E445*U445,2)</f>
        <v>38.72</v>
      </c>
      <c r="W445" s="789"/>
      <c r="X445" s="789" t="s">
        <v>154</v>
      </c>
      <c r="Y445" s="791"/>
      <c r="Z445" s="791"/>
      <c r="AA445" s="791"/>
      <c r="AB445" s="791"/>
      <c r="AC445" s="791"/>
      <c r="AD445" s="791"/>
      <c r="AE445" s="791"/>
      <c r="AF445" s="791"/>
      <c r="AG445" s="791" t="s">
        <v>155</v>
      </c>
      <c r="AH445" s="791"/>
      <c r="AI445" s="791"/>
      <c r="AJ445" s="791"/>
      <c r="AK445" s="791"/>
      <c r="AL445" s="791"/>
      <c r="AM445" s="791"/>
      <c r="AN445" s="791"/>
      <c r="AO445" s="791"/>
      <c r="AP445" s="791"/>
      <c r="AQ445" s="791"/>
      <c r="AR445" s="791"/>
      <c r="AS445" s="791"/>
      <c r="AT445" s="791"/>
      <c r="AU445" s="791"/>
      <c r="AV445" s="791"/>
      <c r="AW445" s="791"/>
      <c r="AX445" s="791"/>
      <c r="AY445" s="791"/>
      <c r="AZ445" s="791"/>
      <c r="BA445" s="791"/>
      <c r="BB445" s="791"/>
      <c r="BC445" s="791"/>
      <c r="BD445" s="791"/>
      <c r="BE445" s="791"/>
      <c r="BF445" s="791"/>
      <c r="BG445" s="791"/>
      <c r="BH445" s="791"/>
    </row>
    <row r="446" spans="1:60" outlineLevel="1" x14ac:dyDescent="0.2">
      <c r="A446" s="792"/>
      <c r="B446" s="793"/>
      <c r="C446" s="794" t="s">
        <v>162</v>
      </c>
      <c r="D446" s="795"/>
      <c r="E446" s="796"/>
      <c r="F446" s="825"/>
      <c r="G446" s="789"/>
      <c r="H446" s="789"/>
      <c r="I446" s="789"/>
      <c r="J446" s="789"/>
      <c r="K446" s="789"/>
      <c r="L446" s="789"/>
      <c r="M446" s="789"/>
      <c r="N446" s="790"/>
      <c r="O446" s="790"/>
      <c r="P446" s="790"/>
      <c r="Q446" s="790"/>
      <c r="R446" s="789"/>
      <c r="S446" s="789"/>
      <c r="T446" s="789"/>
      <c r="U446" s="789"/>
      <c r="V446" s="789"/>
      <c r="W446" s="789"/>
      <c r="X446" s="789"/>
      <c r="Y446" s="791"/>
      <c r="Z446" s="791"/>
      <c r="AA446" s="791"/>
      <c r="AB446" s="791"/>
      <c r="AC446" s="791"/>
      <c r="AD446" s="791"/>
      <c r="AE446" s="791"/>
      <c r="AF446" s="791"/>
      <c r="AG446" s="791" t="s">
        <v>157</v>
      </c>
      <c r="AH446" s="791">
        <v>0</v>
      </c>
      <c r="AI446" s="791"/>
      <c r="AJ446" s="791"/>
      <c r="AK446" s="791"/>
      <c r="AL446" s="791"/>
      <c r="AM446" s="791"/>
      <c r="AN446" s="791"/>
      <c r="AO446" s="791"/>
      <c r="AP446" s="791"/>
      <c r="AQ446" s="791"/>
      <c r="AR446" s="791"/>
      <c r="AS446" s="791"/>
      <c r="AT446" s="791"/>
      <c r="AU446" s="791"/>
      <c r="AV446" s="791"/>
      <c r="AW446" s="791"/>
      <c r="AX446" s="791"/>
      <c r="AY446" s="791"/>
      <c r="AZ446" s="791"/>
      <c r="BA446" s="791"/>
      <c r="BB446" s="791"/>
      <c r="BC446" s="791"/>
      <c r="BD446" s="791"/>
      <c r="BE446" s="791"/>
      <c r="BF446" s="791"/>
      <c r="BG446" s="791"/>
      <c r="BH446" s="791"/>
    </row>
    <row r="447" spans="1:60" outlineLevel="1" x14ac:dyDescent="0.2">
      <c r="A447" s="792"/>
      <c r="B447" s="793"/>
      <c r="C447" s="794" t="s">
        <v>539</v>
      </c>
      <c r="D447" s="795"/>
      <c r="E447" s="796">
        <v>165</v>
      </c>
      <c r="F447" s="825"/>
      <c r="G447" s="789"/>
      <c r="H447" s="789"/>
      <c r="I447" s="789"/>
      <c r="J447" s="789"/>
      <c r="K447" s="789"/>
      <c r="L447" s="789"/>
      <c r="M447" s="789"/>
      <c r="N447" s="790"/>
      <c r="O447" s="790"/>
      <c r="P447" s="790"/>
      <c r="Q447" s="790"/>
      <c r="R447" s="789"/>
      <c r="S447" s="789"/>
      <c r="T447" s="789"/>
      <c r="U447" s="789"/>
      <c r="V447" s="789"/>
      <c r="W447" s="789"/>
      <c r="X447" s="789"/>
      <c r="Y447" s="791"/>
      <c r="Z447" s="791"/>
      <c r="AA447" s="791"/>
      <c r="AB447" s="791"/>
      <c r="AC447" s="791"/>
      <c r="AD447" s="791"/>
      <c r="AE447" s="791"/>
      <c r="AF447" s="791"/>
      <c r="AG447" s="791" t="s">
        <v>157</v>
      </c>
      <c r="AH447" s="791">
        <v>0</v>
      </c>
      <c r="AI447" s="791"/>
      <c r="AJ447" s="791"/>
      <c r="AK447" s="791"/>
      <c r="AL447" s="791"/>
      <c r="AM447" s="791"/>
      <c r="AN447" s="791"/>
      <c r="AO447" s="791"/>
      <c r="AP447" s="791"/>
      <c r="AQ447" s="791"/>
      <c r="AR447" s="791"/>
      <c r="AS447" s="791"/>
      <c r="AT447" s="791"/>
      <c r="AU447" s="791"/>
      <c r="AV447" s="791"/>
      <c r="AW447" s="791"/>
      <c r="AX447" s="791"/>
      <c r="AY447" s="791"/>
      <c r="AZ447" s="791"/>
      <c r="BA447" s="791"/>
      <c r="BB447" s="791"/>
      <c r="BC447" s="791"/>
      <c r="BD447" s="791"/>
      <c r="BE447" s="791"/>
      <c r="BF447" s="791"/>
      <c r="BG447" s="791"/>
      <c r="BH447" s="791"/>
    </row>
    <row r="448" spans="1:60" outlineLevel="1" x14ac:dyDescent="0.2">
      <c r="A448" s="792"/>
      <c r="B448" s="793"/>
      <c r="C448" s="794" t="s">
        <v>165</v>
      </c>
      <c r="D448" s="795"/>
      <c r="E448" s="796"/>
      <c r="F448" s="825"/>
      <c r="G448" s="789"/>
      <c r="H448" s="789"/>
      <c r="I448" s="789"/>
      <c r="J448" s="789"/>
      <c r="K448" s="789"/>
      <c r="L448" s="789"/>
      <c r="M448" s="789"/>
      <c r="N448" s="790"/>
      <c r="O448" s="790"/>
      <c r="P448" s="790"/>
      <c r="Q448" s="790"/>
      <c r="R448" s="789"/>
      <c r="S448" s="789"/>
      <c r="T448" s="789"/>
      <c r="U448" s="789"/>
      <c r="V448" s="789"/>
      <c r="W448" s="789"/>
      <c r="X448" s="789"/>
      <c r="Y448" s="791"/>
      <c r="Z448" s="791"/>
      <c r="AA448" s="791"/>
      <c r="AB448" s="791"/>
      <c r="AC448" s="791"/>
      <c r="AD448" s="791"/>
      <c r="AE448" s="791"/>
      <c r="AF448" s="791"/>
      <c r="AG448" s="791" t="s">
        <v>157</v>
      </c>
      <c r="AH448" s="791">
        <v>0</v>
      </c>
      <c r="AI448" s="791"/>
      <c r="AJ448" s="791"/>
      <c r="AK448" s="791"/>
      <c r="AL448" s="791"/>
      <c r="AM448" s="791"/>
      <c r="AN448" s="791"/>
      <c r="AO448" s="791"/>
      <c r="AP448" s="791"/>
      <c r="AQ448" s="791"/>
      <c r="AR448" s="791"/>
      <c r="AS448" s="791"/>
      <c r="AT448" s="791"/>
      <c r="AU448" s="791"/>
      <c r="AV448" s="791"/>
      <c r="AW448" s="791"/>
      <c r="AX448" s="791"/>
      <c r="AY448" s="791"/>
      <c r="AZ448" s="791"/>
      <c r="BA448" s="791"/>
      <c r="BB448" s="791"/>
      <c r="BC448" s="791"/>
      <c r="BD448" s="791"/>
      <c r="BE448" s="791"/>
      <c r="BF448" s="791"/>
      <c r="BG448" s="791"/>
      <c r="BH448" s="791"/>
    </row>
    <row r="449" spans="1:60" outlineLevel="1" x14ac:dyDescent="0.2">
      <c r="A449" s="792"/>
      <c r="B449" s="793"/>
      <c r="C449" s="794" t="s">
        <v>540</v>
      </c>
      <c r="D449" s="795"/>
      <c r="E449" s="796">
        <v>50</v>
      </c>
      <c r="F449" s="825"/>
      <c r="G449" s="789"/>
      <c r="H449" s="789"/>
      <c r="I449" s="789"/>
      <c r="J449" s="789"/>
      <c r="K449" s="789"/>
      <c r="L449" s="789"/>
      <c r="M449" s="789"/>
      <c r="N449" s="790"/>
      <c r="O449" s="790"/>
      <c r="P449" s="790"/>
      <c r="Q449" s="790"/>
      <c r="R449" s="789"/>
      <c r="S449" s="789"/>
      <c r="T449" s="789"/>
      <c r="U449" s="789"/>
      <c r="V449" s="789"/>
      <c r="W449" s="789"/>
      <c r="X449" s="789"/>
      <c r="Y449" s="791"/>
      <c r="Z449" s="791"/>
      <c r="AA449" s="791"/>
      <c r="AB449" s="791"/>
      <c r="AC449" s="791"/>
      <c r="AD449" s="791"/>
      <c r="AE449" s="791"/>
      <c r="AF449" s="791"/>
      <c r="AG449" s="791" t="s">
        <v>157</v>
      </c>
      <c r="AH449" s="791">
        <v>0</v>
      </c>
      <c r="AI449" s="791"/>
      <c r="AJ449" s="791"/>
      <c r="AK449" s="791"/>
      <c r="AL449" s="791"/>
      <c r="AM449" s="791"/>
      <c r="AN449" s="791"/>
      <c r="AO449" s="791"/>
      <c r="AP449" s="791"/>
      <c r="AQ449" s="791"/>
      <c r="AR449" s="791"/>
      <c r="AS449" s="791"/>
      <c r="AT449" s="791"/>
      <c r="AU449" s="791"/>
      <c r="AV449" s="791"/>
      <c r="AW449" s="791"/>
      <c r="AX449" s="791"/>
      <c r="AY449" s="791"/>
      <c r="AZ449" s="791"/>
      <c r="BA449" s="791"/>
      <c r="BB449" s="791"/>
      <c r="BC449" s="791"/>
      <c r="BD449" s="791"/>
      <c r="BE449" s="791"/>
      <c r="BF449" s="791"/>
      <c r="BG449" s="791"/>
      <c r="BH449" s="791"/>
    </row>
    <row r="450" spans="1:60" outlineLevel="1" x14ac:dyDescent="0.2">
      <c r="A450" s="792"/>
      <c r="B450" s="793"/>
      <c r="C450" s="794" t="s">
        <v>186</v>
      </c>
      <c r="D450" s="795"/>
      <c r="E450" s="796"/>
      <c r="F450" s="825"/>
      <c r="G450" s="789"/>
      <c r="H450" s="789"/>
      <c r="I450" s="789"/>
      <c r="J450" s="789"/>
      <c r="K450" s="789"/>
      <c r="L450" s="789"/>
      <c r="M450" s="789"/>
      <c r="N450" s="790"/>
      <c r="O450" s="790"/>
      <c r="P450" s="790"/>
      <c r="Q450" s="790"/>
      <c r="R450" s="789"/>
      <c r="S450" s="789"/>
      <c r="T450" s="789"/>
      <c r="U450" s="789"/>
      <c r="V450" s="789"/>
      <c r="W450" s="789"/>
      <c r="X450" s="789"/>
      <c r="Y450" s="791"/>
      <c r="Z450" s="791"/>
      <c r="AA450" s="791"/>
      <c r="AB450" s="791"/>
      <c r="AC450" s="791"/>
      <c r="AD450" s="791"/>
      <c r="AE450" s="791"/>
      <c r="AF450" s="791"/>
      <c r="AG450" s="791" t="s">
        <v>157</v>
      </c>
      <c r="AH450" s="791">
        <v>0</v>
      </c>
      <c r="AI450" s="791"/>
      <c r="AJ450" s="791"/>
      <c r="AK450" s="791"/>
      <c r="AL450" s="791"/>
      <c r="AM450" s="791"/>
      <c r="AN450" s="791"/>
      <c r="AO450" s="791"/>
      <c r="AP450" s="791"/>
      <c r="AQ450" s="791"/>
      <c r="AR450" s="791"/>
      <c r="AS450" s="791"/>
      <c r="AT450" s="791"/>
      <c r="AU450" s="791"/>
      <c r="AV450" s="791"/>
      <c r="AW450" s="791"/>
      <c r="AX450" s="791"/>
      <c r="AY450" s="791"/>
      <c r="AZ450" s="791"/>
      <c r="BA450" s="791"/>
      <c r="BB450" s="791"/>
      <c r="BC450" s="791"/>
      <c r="BD450" s="791"/>
      <c r="BE450" s="791"/>
      <c r="BF450" s="791"/>
      <c r="BG450" s="791"/>
      <c r="BH450" s="791"/>
    </row>
    <row r="451" spans="1:60" outlineLevel="1" x14ac:dyDescent="0.2">
      <c r="A451" s="792"/>
      <c r="B451" s="793"/>
      <c r="C451" s="794" t="s">
        <v>541</v>
      </c>
      <c r="D451" s="795"/>
      <c r="E451" s="796">
        <v>5</v>
      </c>
      <c r="F451" s="825"/>
      <c r="G451" s="789"/>
      <c r="H451" s="789"/>
      <c r="I451" s="789"/>
      <c r="J451" s="789"/>
      <c r="K451" s="789"/>
      <c r="L451" s="789"/>
      <c r="M451" s="789"/>
      <c r="N451" s="790"/>
      <c r="O451" s="790"/>
      <c r="P451" s="790"/>
      <c r="Q451" s="790"/>
      <c r="R451" s="789"/>
      <c r="S451" s="789"/>
      <c r="T451" s="789"/>
      <c r="U451" s="789"/>
      <c r="V451" s="789"/>
      <c r="W451" s="789"/>
      <c r="X451" s="789"/>
      <c r="Y451" s="791"/>
      <c r="Z451" s="791"/>
      <c r="AA451" s="791"/>
      <c r="AB451" s="791"/>
      <c r="AC451" s="791"/>
      <c r="AD451" s="791"/>
      <c r="AE451" s="791"/>
      <c r="AF451" s="791"/>
      <c r="AG451" s="791" t="s">
        <v>157</v>
      </c>
      <c r="AH451" s="791">
        <v>0</v>
      </c>
      <c r="AI451" s="791"/>
      <c r="AJ451" s="791"/>
      <c r="AK451" s="791"/>
      <c r="AL451" s="791"/>
      <c r="AM451" s="791"/>
      <c r="AN451" s="791"/>
      <c r="AO451" s="791"/>
      <c r="AP451" s="791"/>
      <c r="AQ451" s="791"/>
      <c r="AR451" s="791"/>
      <c r="AS451" s="791"/>
      <c r="AT451" s="791"/>
      <c r="AU451" s="791"/>
      <c r="AV451" s="791"/>
      <c r="AW451" s="791"/>
      <c r="AX451" s="791"/>
      <c r="AY451" s="791"/>
      <c r="AZ451" s="791"/>
      <c r="BA451" s="791"/>
      <c r="BB451" s="791"/>
      <c r="BC451" s="791"/>
      <c r="BD451" s="791"/>
      <c r="BE451" s="791"/>
      <c r="BF451" s="791"/>
      <c r="BG451" s="791"/>
      <c r="BH451" s="791"/>
    </row>
    <row r="452" spans="1:60" ht="33.75" outlineLevel="1" x14ac:dyDescent="0.2">
      <c r="A452" s="797">
        <v>138</v>
      </c>
      <c r="B452" s="798" t="s">
        <v>542</v>
      </c>
      <c r="C452" s="799" t="s">
        <v>543</v>
      </c>
      <c r="D452" s="800" t="s">
        <v>152</v>
      </c>
      <c r="E452" s="801">
        <v>1</v>
      </c>
      <c r="F452" s="12"/>
      <c r="G452" s="802">
        <f>ROUND(E452*F452,2)</f>
        <v>0</v>
      </c>
      <c r="H452" s="788">
        <v>0</v>
      </c>
      <c r="I452" s="789">
        <f>ROUND(E452*H452,2)</f>
        <v>0</v>
      </c>
      <c r="J452" s="788">
        <v>13325</v>
      </c>
      <c r="K452" s="789">
        <f>ROUND(E452*J452,2)</f>
        <v>13325</v>
      </c>
      <c r="L452" s="789">
        <v>21</v>
      </c>
      <c r="M452" s="789">
        <f>G452*(1+L452/100)</f>
        <v>0</v>
      </c>
      <c r="N452" s="790">
        <v>0</v>
      </c>
      <c r="O452" s="790">
        <f>ROUND(E452*N452,2)</f>
        <v>0</v>
      </c>
      <c r="P452" s="790">
        <v>0</v>
      </c>
      <c r="Q452" s="790">
        <f>ROUND(E452*P452,2)</f>
        <v>0</v>
      </c>
      <c r="R452" s="789"/>
      <c r="S452" s="789" t="s">
        <v>225</v>
      </c>
      <c r="T452" s="789" t="s">
        <v>226</v>
      </c>
      <c r="U452" s="789">
        <v>0</v>
      </c>
      <c r="V452" s="789">
        <f>ROUND(E452*U452,2)</f>
        <v>0</v>
      </c>
      <c r="W452" s="789"/>
      <c r="X452" s="789" t="s">
        <v>154</v>
      </c>
      <c r="Y452" s="791"/>
      <c r="Z452" s="791"/>
      <c r="AA452" s="791"/>
      <c r="AB452" s="791"/>
      <c r="AC452" s="791"/>
      <c r="AD452" s="791"/>
      <c r="AE452" s="791"/>
      <c r="AF452" s="791"/>
      <c r="AG452" s="791" t="s">
        <v>155</v>
      </c>
      <c r="AH452" s="791"/>
      <c r="AI452" s="791"/>
      <c r="AJ452" s="791"/>
      <c r="AK452" s="791"/>
      <c r="AL452" s="791"/>
      <c r="AM452" s="791"/>
      <c r="AN452" s="791"/>
      <c r="AO452" s="791"/>
      <c r="AP452" s="791"/>
      <c r="AQ452" s="791"/>
      <c r="AR452" s="791"/>
      <c r="AS452" s="791"/>
      <c r="AT452" s="791"/>
      <c r="AU452" s="791"/>
      <c r="AV452" s="791"/>
      <c r="AW452" s="791"/>
      <c r="AX452" s="791"/>
      <c r="AY452" s="791"/>
      <c r="AZ452" s="791"/>
      <c r="BA452" s="791"/>
      <c r="BB452" s="791"/>
      <c r="BC452" s="791"/>
      <c r="BD452" s="791"/>
      <c r="BE452" s="791"/>
      <c r="BF452" s="791"/>
      <c r="BG452" s="791"/>
      <c r="BH452" s="791"/>
    </row>
    <row r="453" spans="1:60" ht="33.75" outlineLevel="1" x14ac:dyDescent="0.2">
      <c r="A453" s="797">
        <v>139</v>
      </c>
      <c r="B453" s="798" t="s">
        <v>544</v>
      </c>
      <c r="C453" s="799" t="s">
        <v>545</v>
      </c>
      <c r="D453" s="800" t="s">
        <v>152</v>
      </c>
      <c r="E453" s="801">
        <v>1</v>
      </c>
      <c r="F453" s="12"/>
      <c r="G453" s="802">
        <f>ROUND(E453*F453,2)</f>
        <v>0</v>
      </c>
      <c r="H453" s="788">
        <v>0</v>
      </c>
      <c r="I453" s="789">
        <f>ROUND(E453*H453,2)</f>
        <v>0</v>
      </c>
      <c r="J453" s="788">
        <v>8255</v>
      </c>
      <c r="K453" s="789">
        <f>ROUND(E453*J453,2)</f>
        <v>8255</v>
      </c>
      <c r="L453" s="789">
        <v>21</v>
      </c>
      <c r="M453" s="789">
        <f>G453*(1+L453/100)</f>
        <v>0</v>
      </c>
      <c r="N453" s="790">
        <v>0</v>
      </c>
      <c r="O453" s="790">
        <f>ROUND(E453*N453,2)</f>
        <v>0</v>
      </c>
      <c r="P453" s="790">
        <v>0</v>
      </c>
      <c r="Q453" s="790">
        <f>ROUND(E453*P453,2)</f>
        <v>0</v>
      </c>
      <c r="R453" s="789"/>
      <c r="S453" s="789" t="s">
        <v>225</v>
      </c>
      <c r="T453" s="789" t="s">
        <v>226</v>
      </c>
      <c r="U453" s="789">
        <v>0</v>
      </c>
      <c r="V453" s="789">
        <f>ROUND(E453*U453,2)</f>
        <v>0</v>
      </c>
      <c r="W453" s="789"/>
      <c r="X453" s="789" t="s">
        <v>154</v>
      </c>
      <c r="Y453" s="791"/>
      <c r="Z453" s="791"/>
      <c r="AA453" s="791"/>
      <c r="AB453" s="791"/>
      <c r="AC453" s="791"/>
      <c r="AD453" s="791"/>
      <c r="AE453" s="791"/>
      <c r="AF453" s="791"/>
      <c r="AG453" s="791" t="s">
        <v>155</v>
      </c>
      <c r="AH453" s="791"/>
      <c r="AI453" s="791"/>
      <c r="AJ453" s="791"/>
      <c r="AK453" s="791"/>
      <c r="AL453" s="791"/>
      <c r="AM453" s="791"/>
      <c r="AN453" s="791"/>
      <c r="AO453" s="791"/>
      <c r="AP453" s="791"/>
      <c r="AQ453" s="791"/>
      <c r="AR453" s="791"/>
      <c r="AS453" s="791"/>
      <c r="AT453" s="791"/>
      <c r="AU453" s="791"/>
      <c r="AV453" s="791"/>
      <c r="AW453" s="791"/>
      <c r="AX453" s="791"/>
      <c r="AY453" s="791"/>
      <c r="AZ453" s="791"/>
      <c r="BA453" s="791"/>
      <c r="BB453" s="791"/>
      <c r="BC453" s="791"/>
      <c r="BD453" s="791"/>
      <c r="BE453" s="791"/>
      <c r="BF453" s="791"/>
      <c r="BG453" s="791"/>
      <c r="BH453" s="791"/>
    </row>
    <row r="454" spans="1:60" ht="22.5" outlineLevel="1" x14ac:dyDescent="0.2">
      <c r="A454" s="782">
        <v>140</v>
      </c>
      <c r="B454" s="783" t="s">
        <v>546</v>
      </c>
      <c r="C454" s="784" t="s">
        <v>547</v>
      </c>
      <c r="D454" s="785" t="s">
        <v>368</v>
      </c>
      <c r="E454" s="786">
        <v>135</v>
      </c>
      <c r="F454" s="11"/>
      <c r="G454" s="787">
        <f>ROUND(E454*F454,2)</f>
        <v>0</v>
      </c>
      <c r="H454" s="788">
        <v>1000</v>
      </c>
      <c r="I454" s="789">
        <f>ROUND(E454*H454,2)</f>
        <v>135000</v>
      </c>
      <c r="J454" s="788">
        <v>0</v>
      </c>
      <c r="K454" s="789">
        <f>ROUND(E454*J454,2)</f>
        <v>0</v>
      </c>
      <c r="L454" s="789">
        <v>21</v>
      </c>
      <c r="M454" s="789">
        <f>G454*(1+L454/100)</f>
        <v>0</v>
      </c>
      <c r="N454" s="790">
        <v>0</v>
      </c>
      <c r="O454" s="790">
        <f>ROUND(E454*N454,2)</f>
        <v>0</v>
      </c>
      <c r="P454" s="790">
        <v>0</v>
      </c>
      <c r="Q454" s="790">
        <f>ROUND(E454*P454,2)</f>
        <v>0</v>
      </c>
      <c r="R454" s="789"/>
      <c r="S454" s="789" t="s">
        <v>225</v>
      </c>
      <c r="T454" s="789" t="s">
        <v>226</v>
      </c>
      <c r="U454" s="789">
        <v>0</v>
      </c>
      <c r="V454" s="789">
        <f>ROUND(E454*U454,2)</f>
        <v>0</v>
      </c>
      <c r="W454" s="789"/>
      <c r="X454" s="789" t="s">
        <v>265</v>
      </c>
      <c r="Y454" s="791"/>
      <c r="Z454" s="791"/>
      <c r="AA454" s="791"/>
      <c r="AB454" s="791"/>
      <c r="AC454" s="791"/>
      <c r="AD454" s="791"/>
      <c r="AE454" s="791"/>
      <c r="AF454" s="791"/>
      <c r="AG454" s="791" t="s">
        <v>266</v>
      </c>
      <c r="AH454" s="791"/>
      <c r="AI454" s="791"/>
      <c r="AJ454" s="791"/>
      <c r="AK454" s="791"/>
      <c r="AL454" s="791"/>
      <c r="AM454" s="791"/>
      <c r="AN454" s="791"/>
      <c r="AO454" s="791"/>
      <c r="AP454" s="791"/>
      <c r="AQ454" s="791"/>
      <c r="AR454" s="791"/>
      <c r="AS454" s="791"/>
      <c r="AT454" s="791"/>
      <c r="AU454" s="791"/>
      <c r="AV454" s="791"/>
      <c r="AW454" s="791"/>
      <c r="AX454" s="791"/>
      <c r="AY454" s="791"/>
      <c r="AZ454" s="791"/>
      <c r="BA454" s="791"/>
      <c r="BB454" s="791"/>
      <c r="BC454" s="791"/>
      <c r="BD454" s="791"/>
      <c r="BE454" s="791"/>
      <c r="BF454" s="791"/>
      <c r="BG454" s="791"/>
      <c r="BH454" s="791"/>
    </row>
    <row r="455" spans="1:60" outlineLevel="1" x14ac:dyDescent="0.2">
      <c r="A455" s="792"/>
      <c r="B455" s="793"/>
      <c r="C455" s="794" t="s">
        <v>207</v>
      </c>
      <c r="D455" s="795"/>
      <c r="E455" s="796"/>
      <c r="F455" s="825"/>
      <c r="G455" s="789"/>
      <c r="H455" s="789"/>
      <c r="I455" s="789"/>
      <c r="J455" s="789"/>
      <c r="K455" s="789"/>
      <c r="L455" s="789"/>
      <c r="M455" s="789"/>
      <c r="N455" s="790"/>
      <c r="O455" s="790"/>
      <c r="P455" s="790"/>
      <c r="Q455" s="790"/>
      <c r="R455" s="789"/>
      <c r="S455" s="789"/>
      <c r="T455" s="789"/>
      <c r="U455" s="789"/>
      <c r="V455" s="789"/>
      <c r="W455" s="789"/>
      <c r="X455" s="789"/>
      <c r="Y455" s="791"/>
      <c r="Z455" s="791"/>
      <c r="AA455" s="791"/>
      <c r="AB455" s="791"/>
      <c r="AC455" s="791"/>
      <c r="AD455" s="791"/>
      <c r="AE455" s="791"/>
      <c r="AF455" s="791"/>
      <c r="AG455" s="791" t="s">
        <v>157</v>
      </c>
      <c r="AH455" s="791">
        <v>0</v>
      </c>
      <c r="AI455" s="791"/>
      <c r="AJ455" s="791"/>
      <c r="AK455" s="791"/>
      <c r="AL455" s="791"/>
      <c r="AM455" s="791"/>
      <c r="AN455" s="791"/>
      <c r="AO455" s="791"/>
      <c r="AP455" s="791"/>
      <c r="AQ455" s="791"/>
      <c r="AR455" s="791"/>
      <c r="AS455" s="791"/>
      <c r="AT455" s="791"/>
      <c r="AU455" s="791"/>
      <c r="AV455" s="791"/>
      <c r="AW455" s="791"/>
      <c r="AX455" s="791"/>
      <c r="AY455" s="791"/>
      <c r="AZ455" s="791"/>
      <c r="BA455" s="791"/>
      <c r="BB455" s="791"/>
      <c r="BC455" s="791"/>
      <c r="BD455" s="791"/>
      <c r="BE455" s="791"/>
      <c r="BF455" s="791"/>
      <c r="BG455" s="791"/>
      <c r="BH455" s="791"/>
    </row>
    <row r="456" spans="1:60" outlineLevel="1" x14ac:dyDescent="0.2">
      <c r="A456" s="792"/>
      <c r="B456" s="793"/>
      <c r="C456" s="794" t="s">
        <v>162</v>
      </c>
      <c r="D456" s="795"/>
      <c r="E456" s="796"/>
      <c r="F456" s="825"/>
      <c r="G456" s="789"/>
      <c r="H456" s="789"/>
      <c r="I456" s="789"/>
      <c r="J456" s="789"/>
      <c r="K456" s="789"/>
      <c r="L456" s="789"/>
      <c r="M456" s="789"/>
      <c r="N456" s="790"/>
      <c r="O456" s="790"/>
      <c r="P456" s="790"/>
      <c r="Q456" s="790"/>
      <c r="R456" s="789"/>
      <c r="S456" s="789"/>
      <c r="T456" s="789"/>
      <c r="U456" s="789"/>
      <c r="V456" s="789"/>
      <c r="W456" s="789"/>
      <c r="X456" s="789"/>
      <c r="Y456" s="791"/>
      <c r="Z456" s="791"/>
      <c r="AA456" s="791"/>
      <c r="AB456" s="791"/>
      <c r="AC456" s="791"/>
      <c r="AD456" s="791"/>
      <c r="AE456" s="791"/>
      <c r="AF456" s="791"/>
      <c r="AG456" s="791" t="s">
        <v>157</v>
      </c>
      <c r="AH456" s="791">
        <v>0</v>
      </c>
      <c r="AI456" s="791"/>
      <c r="AJ456" s="791"/>
      <c r="AK456" s="791"/>
      <c r="AL456" s="791"/>
      <c r="AM456" s="791"/>
      <c r="AN456" s="791"/>
      <c r="AO456" s="791"/>
      <c r="AP456" s="791"/>
      <c r="AQ456" s="791"/>
      <c r="AR456" s="791"/>
      <c r="AS456" s="791"/>
      <c r="AT456" s="791"/>
      <c r="AU456" s="791"/>
      <c r="AV456" s="791"/>
      <c r="AW456" s="791"/>
      <c r="AX456" s="791"/>
      <c r="AY456" s="791"/>
      <c r="AZ456" s="791"/>
      <c r="BA456" s="791"/>
      <c r="BB456" s="791"/>
      <c r="BC456" s="791"/>
      <c r="BD456" s="791"/>
      <c r="BE456" s="791"/>
      <c r="BF456" s="791"/>
      <c r="BG456" s="791"/>
      <c r="BH456" s="791"/>
    </row>
    <row r="457" spans="1:60" outlineLevel="1" x14ac:dyDescent="0.2">
      <c r="A457" s="792"/>
      <c r="B457" s="793"/>
      <c r="C457" s="794" t="s">
        <v>534</v>
      </c>
      <c r="D457" s="795"/>
      <c r="E457" s="796">
        <v>135</v>
      </c>
      <c r="F457" s="825"/>
      <c r="G457" s="789"/>
      <c r="H457" s="789"/>
      <c r="I457" s="789"/>
      <c r="J457" s="789"/>
      <c r="K457" s="789"/>
      <c r="L457" s="789"/>
      <c r="M457" s="789"/>
      <c r="N457" s="790"/>
      <c r="O457" s="790"/>
      <c r="P457" s="790"/>
      <c r="Q457" s="790"/>
      <c r="R457" s="789"/>
      <c r="S457" s="789"/>
      <c r="T457" s="789"/>
      <c r="U457" s="789"/>
      <c r="V457" s="789"/>
      <c r="W457" s="789"/>
      <c r="X457" s="789"/>
      <c r="Y457" s="791"/>
      <c r="Z457" s="791"/>
      <c r="AA457" s="791"/>
      <c r="AB457" s="791"/>
      <c r="AC457" s="791"/>
      <c r="AD457" s="791"/>
      <c r="AE457" s="791"/>
      <c r="AF457" s="791"/>
      <c r="AG457" s="791" t="s">
        <v>157</v>
      </c>
      <c r="AH457" s="791">
        <v>0</v>
      </c>
      <c r="AI457" s="791"/>
      <c r="AJ457" s="791"/>
      <c r="AK457" s="791"/>
      <c r="AL457" s="791"/>
      <c r="AM457" s="791"/>
      <c r="AN457" s="791"/>
      <c r="AO457" s="791"/>
      <c r="AP457" s="791"/>
      <c r="AQ457" s="791"/>
      <c r="AR457" s="791"/>
      <c r="AS457" s="791"/>
      <c r="AT457" s="791"/>
      <c r="AU457" s="791"/>
      <c r="AV457" s="791"/>
      <c r="AW457" s="791"/>
      <c r="AX457" s="791"/>
      <c r="AY457" s="791"/>
      <c r="AZ457" s="791"/>
      <c r="BA457" s="791"/>
      <c r="BB457" s="791"/>
      <c r="BC457" s="791"/>
      <c r="BD457" s="791"/>
      <c r="BE457" s="791"/>
      <c r="BF457" s="791"/>
      <c r="BG457" s="791"/>
      <c r="BH457" s="791"/>
    </row>
    <row r="458" spans="1:60" outlineLevel="1" x14ac:dyDescent="0.2">
      <c r="A458" s="797">
        <v>141</v>
      </c>
      <c r="B458" s="798" t="s">
        <v>548</v>
      </c>
      <c r="C458" s="799" t="s">
        <v>549</v>
      </c>
      <c r="D458" s="800" t="s">
        <v>0</v>
      </c>
      <c r="E458" s="748"/>
      <c r="F458" s="12"/>
      <c r="G458" s="802">
        <f>ROUND(E458*F458,2)</f>
        <v>0</v>
      </c>
      <c r="H458" s="788">
        <v>0</v>
      </c>
      <c r="I458" s="789">
        <f>ROUND(E458*H458,2)</f>
        <v>0</v>
      </c>
      <c r="J458" s="788">
        <v>2.35</v>
      </c>
      <c r="K458" s="789">
        <f>ROUND(E458*J458,2)</f>
        <v>0</v>
      </c>
      <c r="L458" s="789">
        <v>21</v>
      </c>
      <c r="M458" s="789">
        <f>G458*(1+L458/100)</f>
        <v>0</v>
      </c>
      <c r="N458" s="790">
        <v>0</v>
      </c>
      <c r="O458" s="790">
        <f>ROUND(E458*N458,2)</f>
        <v>0</v>
      </c>
      <c r="P458" s="790">
        <v>0</v>
      </c>
      <c r="Q458" s="790">
        <f>ROUND(E458*P458,2)</f>
        <v>0</v>
      </c>
      <c r="R458" s="789"/>
      <c r="S458" s="789" t="s">
        <v>153</v>
      </c>
      <c r="T458" s="789" t="s">
        <v>153</v>
      </c>
      <c r="U458" s="789">
        <v>0</v>
      </c>
      <c r="V458" s="789">
        <f>ROUND(E458*U458,2)</f>
        <v>0</v>
      </c>
      <c r="W458" s="789"/>
      <c r="X458" s="789" t="s">
        <v>341</v>
      </c>
      <c r="Y458" s="791"/>
      <c r="Z458" s="791"/>
      <c r="AA458" s="791"/>
      <c r="AB458" s="791"/>
      <c r="AC458" s="791"/>
      <c r="AD458" s="791"/>
      <c r="AE458" s="791"/>
      <c r="AF458" s="791"/>
      <c r="AG458" s="791" t="s">
        <v>342</v>
      </c>
      <c r="AH458" s="791"/>
      <c r="AI458" s="791"/>
      <c r="AJ458" s="791"/>
      <c r="AK458" s="791"/>
      <c r="AL458" s="791"/>
      <c r="AM458" s="791"/>
      <c r="AN458" s="791"/>
      <c r="AO458" s="791"/>
      <c r="AP458" s="791"/>
      <c r="AQ458" s="791"/>
      <c r="AR458" s="791"/>
      <c r="AS458" s="791"/>
      <c r="AT458" s="791"/>
      <c r="AU458" s="791"/>
      <c r="AV458" s="791"/>
      <c r="AW458" s="791"/>
      <c r="AX458" s="791"/>
      <c r="AY458" s="791"/>
      <c r="AZ458" s="791"/>
      <c r="BA458" s="791"/>
      <c r="BB458" s="791"/>
      <c r="BC458" s="791"/>
      <c r="BD458" s="791"/>
      <c r="BE458" s="791"/>
      <c r="BF458" s="791"/>
      <c r="BG458" s="791"/>
      <c r="BH458" s="791"/>
    </row>
    <row r="459" spans="1:60" x14ac:dyDescent="0.2">
      <c r="A459" s="773" t="s">
        <v>148</v>
      </c>
      <c r="B459" s="774" t="s">
        <v>100</v>
      </c>
      <c r="C459" s="775" t="s">
        <v>101</v>
      </c>
      <c r="D459" s="776"/>
      <c r="E459" s="777"/>
      <c r="F459" s="826"/>
      <c r="G459" s="779">
        <f>SUMIF(AG460:AG536,"&lt;&gt;NOR",G460:G536)</f>
        <v>0</v>
      </c>
      <c r="H459" s="780"/>
      <c r="I459" s="780">
        <f>SUM(I460:I536)</f>
        <v>595490.38</v>
      </c>
      <c r="J459" s="780"/>
      <c r="K459" s="780">
        <f>SUM(K460:K536)</f>
        <v>389964.08</v>
      </c>
      <c r="L459" s="780"/>
      <c r="M459" s="780">
        <f>SUM(M460:M536)</f>
        <v>0</v>
      </c>
      <c r="N459" s="781"/>
      <c r="O459" s="781">
        <f>SUM(O460:O536)</f>
        <v>10.139999999999999</v>
      </c>
      <c r="P459" s="781"/>
      <c r="Q459" s="781">
        <f>SUM(Q460:Q536)</f>
        <v>0</v>
      </c>
      <c r="R459" s="780"/>
      <c r="S459" s="780"/>
      <c r="T459" s="780"/>
      <c r="U459" s="780"/>
      <c r="V459" s="780">
        <f>SUM(V460:V536)</f>
        <v>682.24</v>
      </c>
      <c r="W459" s="780"/>
      <c r="X459" s="780"/>
      <c r="AG459" s="750" t="s">
        <v>149</v>
      </c>
    </row>
    <row r="460" spans="1:60" outlineLevel="1" x14ac:dyDescent="0.2">
      <c r="A460" s="782">
        <v>142</v>
      </c>
      <c r="B460" s="783" t="s">
        <v>550</v>
      </c>
      <c r="C460" s="784" t="s">
        <v>551</v>
      </c>
      <c r="D460" s="785" t="s">
        <v>169</v>
      </c>
      <c r="E460" s="786">
        <v>366.3</v>
      </c>
      <c r="F460" s="11"/>
      <c r="G460" s="787">
        <f>ROUND(E460*F460,2)</f>
        <v>0</v>
      </c>
      <c r="H460" s="788">
        <v>25.08</v>
      </c>
      <c r="I460" s="789">
        <f>ROUND(E460*H460,2)</f>
        <v>9186.7999999999993</v>
      </c>
      <c r="J460" s="788">
        <v>27.22</v>
      </c>
      <c r="K460" s="789">
        <f>ROUND(E460*J460,2)</f>
        <v>9970.69</v>
      </c>
      <c r="L460" s="789">
        <v>21</v>
      </c>
      <c r="M460" s="789">
        <f>G460*(1+L460/100)</f>
        <v>0</v>
      </c>
      <c r="N460" s="790">
        <v>2.1000000000000001E-4</v>
      </c>
      <c r="O460" s="790">
        <f>ROUND(E460*N460,2)</f>
        <v>0.08</v>
      </c>
      <c r="P460" s="790">
        <v>0</v>
      </c>
      <c r="Q460" s="790">
        <f>ROUND(E460*P460,2)</f>
        <v>0</v>
      </c>
      <c r="R460" s="789"/>
      <c r="S460" s="789" t="s">
        <v>153</v>
      </c>
      <c r="T460" s="789" t="s">
        <v>153</v>
      </c>
      <c r="U460" s="789">
        <v>0.05</v>
      </c>
      <c r="V460" s="789">
        <f>ROUND(E460*U460,2)</f>
        <v>18.32</v>
      </c>
      <c r="W460" s="789"/>
      <c r="X460" s="789" t="s">
        <v>154</v>
      </c>
      <c r="Y460" s="791"/>
      <c r="Z460" s="791"/>
      <c r="AA460" s="791"/>
      <c r="AB460" s="791"/>
      <c r="AC460" s="791"/>
      <c r="AD460" s="791"/>
      <c r="AE460" s="791"/>
      <c r="AF460" s="791"/>
      <c r="AG460" s="791" t="s">
        <v>155</v>
      </c>
      <c r="AH460" s="791"/>
      <c r="AI460" s="791"/>
      <c r="AJ460" s="791"/>
      <c r="AK460" s="791"/>
      <c r="AL460" s="791"/>
      <c r="AM460" s="791"/>
      <c r="AN460" s="791"/>
      <c r="AO460" s="791"/>
      <c r="AP460" s="791"/>
      <c r="AQ460" s="791"/>
      <c r="AR460" s="791"/>
      <c r="AS460" s="791"/>
      <c r="AT460" s="791"/>
      <c r="AU460" s="791"/>
      <c r="AV460" s="791"/>
      <c r="AW460" s="791"/>
      <c r="AX460" s="791"/>
      <c r="AY460" s="791"/>
      <c r="AZ460" s="791"/>
      <c r="BA460" s="791"/>
      <c r="BB460" s="791"/>
      <c r="BC460" s="791"/>
      <c r="BD460" s="791"/>
      <c r="BE460" s="791"/>
      <c r="BF460" s="791"/>
      <c r="BG460" s="791"/>
      <c r="BH460" s="791"/>
    </row>
    <row r="461" spans="1:60" outlineLevel="1" x14ac:dyDescent="0.2">
      <c r="A461" s="792"/>
      <c r="B461" s="793"/>
      <c r="C461" s="794" t="s">
        <v>162</v>
      </c>
      <c r="D461" s="795"/>
      <c r="E461" s="796"/>
      <c r="F461" s="825"/>
      <c r="G461" s="789"/>
      <c r="H461" s="789"/>
      <c r="I461" s="789"/>
      <c r="J461" s="789"/>
      <c r="K461" s="789"/>
      <c r="L461" s="789"/>
      <c r="M461" s="789"/>
      <c r="N461" s="790"/>
      <c r="O461" s="790"/>
      <c r="P461" s="790"/>
      <c r="Q461" s="790"/>
      <c r="R461" s="789"/>
      <c r="S461" s="789"/>
      <c r="T461" s="789"/>
      <c r="U461" s="789"/>
      <c r="V461" s="789"/>
      <c r="W461" s="789"/>
      <c r="X461" s="789"/>
      <c r="Y461" s="791"/>
      <c r="Z461" s="791"/>
      <c r="AA461" s="791"/>
      <c r="AB461" s="791"/>
      <c r="AC461" s="791"/>
      <c r="AD461" s="791"/>
      <c r="AE461" s="791"/>
      <c r="AF461" s="791"/>
      <c r="AG461" s="791" t="s">
        <v>157</v>
      </c>
      <c r="AH461" s="791">
        <v>0</v>
      </c>
      <c r="AI461" s="791"/>
      <c r="AJ461" s="791"/>
      <c r="AK461" s="791"/>
      <c r="AL461" s="791"/>
      <c r="AM461" s="791"/>
      <c r="AN461" s="791"/>
      <c r="AO461" s="791"/>
      <c r="AP461" s="791"/>
      <c r="AQ461" s="791"/>
      <c r="AR461" s="791"/>
      <c r="AS461" s="791"/>
      <c r="AT461" s="791"/>
      <c r="AU461" s="791"/>
      <c r="AV461" s="791"/>
      <c r="AW461" s="791"/>
      <c r="AX461" s="791"/>
      <c r="AY461" s="791"/>
      <c r="AZ461" s="791"/>
      <c r="BA461" s="791"/>
      <c r="BB461" s="791"/>
      <c r="BC461" s="791"/>
      <c r="BD461" s="791"/>
      <c r="BE461" s="791"/>
      <c r="BF461" s="791"/>
      <c r="BG461" s="791"/>
      <c r="BH461" s="791"/>
    </row>
    <row r="462" spans="1:60" outlineLevel="1" x14ac:dyDescent="0.2">
      <c r="A462" s="792"/>
      <c r="B462" s="793"/>
      <c r="C462" s="794" t="s">
        <v>552</v>
      </c>
      <c r="D462" s="795"/>
      <c r="E462" s="796"/>
      <c r="F462" s="825"/>
      <c r="G462" s="789"/>
      <c r="H462" s="789"/>
      <c r="I462" s="789"/>
      <c r="J462" s="789"/>
      <c r="K462" s="789"/>
      <c r="L462" s="789"/>
      <c r="M462" s="789"/>
      <c r="N462" s="790"/>
      <c r="O462" s="790"/>
      <c r="P462" s="790"/>
      <c r="Q462" s="790"/>
      <c r="R462" s="789"/>
      <c r="S462" s="789"/>
      <c r="T462" s="789"/>
      <c r="U462" s="789"/>
      <c r="V462" s="789"/>
      <c r="W462" s="789"/>
      <c r="X462" s="789"/>
      <c r="Y462" s="791"/>
      <c r="Z462" s="791"/>
      <c r="AA462" s="791"/>
      <c r="AB462" s="791"/>
      <c r="AC462" s="791"/>
      <c r="AD462" s="791"/>
      <c r="AE462" s="791"/>
      <c r="AF462" s="791"/>
      <c r="AG462" s="791" t="s">
        <v>157</v>
      </c>
      <c r="AH462" s="791">
        <v>0</v>
      </c>
      <c r="AI462" s="791"/>
      <c r="AJ462" s="791"/>
      <c r="AK462" s="791"/>
      <c r="AL462" s="791"/>
      <c r="AM462" s="791"/>
      <c r="AN462" s="791"/>
      <c r="AO462" s="791"/>
      <c r="AP462" s="791"/>
      <c r="AQ462" s="791"/>
      <c r="AR462" s="791"/>
      <c r="AS462" s="791"/>
      <c r="AT462" s="791"/>
      <c r="AU462" s="791"/>
      <c r="AV462" s="791"/>
      <c r="AW462" s="791"/>
      <c r="AX462" s="791"/>
      <c r="AY462" s="791"/>
      <c r="AZ462" s="791"/>
      <c r="BA462" s="791"/>
      <c r="BB462" s="791"/>
      <c r="BC462" s="791"/>
      <c r="BD462" s="791"/>
      <c r="BE462" s="791"/>
      <c r="BF462" s="791"/>
      <c r="BG462" s="791"/>
      <c r="BH462" s="791"/>
    </row>
    <row r="463" spans="1:60" outlineLevel="1" x14ac:dyDescent="0.2">
      <c r="A463" s="792"/>
      <c r="B463" s="793"/>
      <c r="C463" s="794" t="s">
        <v>553</v>
      </c>
      <c r="D463" s="795"/>
      <c r="E463" s="796">
        <v>55.5</v>
      </c>
      <c r="F463" s="825"/>
      <c r="G463" s="789"/>
      <c r="H463" s="789"/>
      <c r="I463" s="789"/>
      <c r="J463" s="789"/>
      <c r="K463" s="789"/>
      <c r="L463" s="789"/>
      <c r="M463" s="789"/>
      <c r="N463" s="790"/>
      <c r="O463" s="790"/>
      <c r="P463" s="790"/>
      <c r="Q463" s="790"/>
      <c r="R463" s="789"/>
      <c r="S463" s="789"/>
      <c r="T463" s="789"/>
      <c r="U463" s="789"/>
      <c r="V463" s="789"/>
      <c r="W463" s="789"/>
      <c r="X463" s="789"/>
      <c r="Y463" s="791"/>
      <c r="Z463" s="791"/>
      <c r="AA463" s="791"/>
      <c r="AB463" s="791"/>
      <c r="AC463" s="791"/>
      <c r="AD463" s="791"/>
      <c r="AE463" s="791"/>
      <c r="AF463" s="791"/>
      <c r="AG463" s="791" t="s">
        <v>157</v>
      </c>
      <c r="AH463" s="791">
        <v>0</v>
      </c>
      <c r="AI463" s="791"/>
      <c r="AJ463" s="791"/>
      <c r="AK463" s="791"/>
      <c r="AL463" s="791"/>
      <c r="AM463" s="791"/>
      <c r="AN463" s="791"/>
      <c r="AO463" s="791"/>
      <c r="AP463" s="791"/>
      <c r="AQ463" s="791"/>
      <c r="AR463" s="791"/>
      <c r="AS463" s="791"/>
      <c r="AT463" s="791"/>
      <c r="AU463" s="791"/>
      <c r="AV463" s="791"/>
      <c r="AW463" s="791"/>
      <c r="AX463" s="791"/>
      <c r="AY463" s="791"/>
      <c r="AZ463" s="791"/>
      <c r="BA463" s="791"/>
      <c r="BB463" s="791"/>
      <c r="BC463" s="791"/>
      <c r="BD463" s="791"/>
      <c r="BE463" s="791"/>
      <c r="BF463" s="791"/>
      <c r="BG463" s="791"/>
      <c r="BH463" s="791"/>
    </row>
    <row r="464" spans="1:60" outlineLevel="1" x14ac:dyDescent="0.2">
      <c r="A464" s="792"/>
      <c r="B464" s="793"/>
      <c r="C464" s="794" t="s">
        <v>554</v>
      </c>
      <c r="D464" s="795"/>
      <c r="E464" s="796"/>
      <c r="F464" s="825"/>
      <c r="G464" s="789"/>
      <c r="H464" s="789"/>
      <c r="I464" s="789"/>
      <c r="J464" s="789"/>
      <c r="K464" s="789"/>
      <c r="L464" s="789"/>
      <c r="M464" s="789"/>
      <c r="N464" s="790"/>
      <c r="O464" s="790"/>
      <c r="P464" s="790"/>
      <c r="Q464" s="790"/>
      <c r="R464" s="789"/>
      <c r="S464" s="789"/>
      <c r="T464" s="789"/>
      <c r="U464" s="789"/>
      <c r="V464" s="789"/>
      <c r="W464" s="789"/>
      <c r="X464" s="789"/>
      <c r="Y464" s="791"/>
      <c r="Z464" s="791"/>
      <c r="AA464" s="791"/>
      <c r="AB464" s="791"/>
      <c r="AC464" s="791"/>
      <c r="AD464" s="791"/>
      <c r="AE464" s="791"/>
      <c r="AF464" s="791"/>
      <c r="AG464" s="791" t="s">
        <v>157</v>
      </c>
      <c r="AH464" s="791">
        <v>0</v>
      </c>
      <c r="AI464" s="791"/>
      <c r="AJ464" s="791"/>
      <c r="AK464" s="791"/>
      <c r="AL464" s="791"/>
      <c r="AM464" s="791"/>
      <c r="AN464" s="791"/>
      <c r="AO464" s="791"/>
      <c r="AP464" s="791"/>
      <c r="AQ464" s="791"/>
      <c r="AR464" s="791"/>
      <c r="AS464" s="791"/>
      <c r="AT464" s="791"/>
      <c r="AU464" s="791"/>
      <c r="AV464" s="791"/>
      <c r="AW464" s="791"/>
      <c r="AX464" s="791"/>
      <c r="AY464" s="791"/>
      <c r="AZ464" s="791"/>
      <c r="BA464" s="791"/>
      <c r="BB464" s="791"/>
      <c r="BC464" s="791"/>
      <c r="BD464" s="791"/>
      <c r="BE464" s="791"/>
      <c r="BF464" s="791"/>
      <c r="BG464" s="791"/>
      <c r="BH464" s="791"/>
    </row>
    <row r="465" spans="1:60" outlineLevel="1" x14ac:dyDescent="0.2">
      <c r="A465" s="792"/>
      <c r="B465" s="793"/>
      <c r="C465" s="794" t="s">
        <v>555</v>
      </c>
      <c r="D465" s="795"/>
      <c r="E465" s="796">
        <v>32.5</v>
      </c>
      <c r="F465" s="825"/>
      <c r="G465" s="789"/>
      <c r="H465" s="789"/>
      <c r="I465" s="789"/>
      <c r="J465" s="789"/>
      <c r="K465" s="789"/>
      <c r="L465" s="789"/>
      <c r="M465" s="789"/>
      <c r="N465" s="790"/>
      <c r="O465" s="790"/>
      <c r="P465" s="790"/>
      <c r="Q465" s="790"/>
      <c r="R465" s="789"/>
      <c r="S465" s="789"/>
      <c r="T465" s="789"/>
      <c r="U465" s="789"/>
      <c r="V465" s="789"/>
      <c r="W465" s="789"/>
      <c r="X465" s="789"/>
      <c r="Y465" s="791"/>
      <c r="Z465" s="791"/>
      <c r="AA465" s="791"/>
      <c r="AB465" s="791"/>
      <c r="AC465" s="791"/>
      <c r="AD465" s="791"/>
      <c r="AE465" s="791"/>
      <c r="AF465" s="791"/>
      <c r="AG465" s="791" t="s">
        <v>157</v>
      </c>
      <c r="AH465" s="791">
        <v>0</v>
      </c>
      <c r="AI465" s="791"/>
      <c r="AJ465" s="791"/>
      <c r="AK465" s="791"/>
      <c r="AL465" s="791"/>
      <c r="AM465" s="791"/>
      <c r="AN465" s="791"/>
      <c r="AO465" s="791"/>
      <c r="AP465" s="791"/>
      <c r="AQ465" s="791"/>
      <c r="AR465" s="791"/>
      <c r="AS465" s="791"/>
      <c r="AT465" s="791"/>
      <c r="AU465" s="791"/>
      <c r="AV465" s="791"/>
      <c r="AW465" s="791"/>
      <c r="AX465" s="791"/>
      <c r="AY465" s="791"/>
      <c r="AZ465" s="791"/>
      <c r="BA465" s="791"/>
      <c r="BB465" s="791"/>
      <c r="BC465" s="791"/>
      <c r="BD465" s="791"/>
      <c r="BE465" s="791"/>
      <c r="BF465" s="791"/>
      <c r="BG465" s="791"/>
      <c r="BH465" s="791"/>
    </row>
    <row r="466" spans="1:60" outlineLevel="1" x14ac:dyDescent="0.2">
      <c r="A466" s="792"/>
      <c r="B466" s="793"/>
      <c r="C466" s="794" t="s">
        <v>556</v>
      </c>
      <c r="D466" s="795"/>
      <c r="E466" s="796"/>
      <c r="F466" s="825"/>
      <c r="G466" s="789"/>
      <c r="H466" s="789"/>
      <c r="I466" s="789"/>
      <c r="J466" s="789"/>
      <c r="K466" s="789"/>
      <c r="L466" s="789"/>
      <c r="M466" s="789"/>
      <c r="N466" s="790"/>
      <c r="O466" s="790"/>
      <c r="P466" s="790"/>
      <c r="Q466" s="790"/>
      <c r="R466" s="789"/>
      <c r="S466" s="789"/>
      <c r="T466" s="789"/>
      <c r="U466" s="789"/>
      <c r="V466" s="789"/>
      <c r="W466" s="789"/>
      <c r="X466" s="789"/>
      <c r="Y466" s="791"/>
      <c r="Z466" s="791"/>
      <c r="AA466" s="791"/>
      <c r="AB466" s="791"/>
      <c r="AC466" s="791"/>
      <c r="AD466" s="791"/>
      <c r="AE466" s="791"/>
      <c r="AF466" s="791"/>
      <c r="AG466" s="791" t="s">
        <v>157</v>
      </c>
      <c r="AH466" s="791">
        <v>0</v>
      </c>
      <c r="AI466" s="791"/>
      <c r="AJ466" s="791"/>
      <c r="AK466" s="791"/>
      <c r="AL466" s="791"/>
      <c r="AM466" s="791"/>
      <c r="AN466" s="791"/>
      <c r="AO466" s="791"/>
      <c r="AP466" s="791"/>
      <c r="AQ466" s="791"/>
      <c r="AR466" s="791"/>
      <c r="AS466" s="791"/>
      <c r="AT466" s="791"/>
      <c r="AU466" s="791"/>
      <c r="AV466" s="791"/>
      <c r="AW466" s="791"/>
      <c r="AX466" s="791"/>
      <c r="AY466" s="791"/>
      <c r="AZ466" s="791"/>
      <c r="BA466" s="791"/>
      <c r="BB466" s="791"/>
      <c r="BC466" s="791"/>
      <c r="BD466" s="791"/>
      <c r="BE466" s="791"/>
      <c r="BF466" s="791"/>
      <c r="BG466" s="791"/>
      <c r="BH466" s="791"/>
    </row>
    <row r="467" spans="1:60" outlineLevel="1" x14ac:dyDescent="0.2">
      <c r="A467" s="792"/>
      <c r="B467" s="793"/>
      <c r="C467" s="794" t="s">
        <v>557</v>
      </c>
      <c r="D467" s="795"/>
      <c r="E467" s="796">
        <v>58</v>
      </c>
      <c r="F467" s="825"/>
      <c r="G467" s="789"/>
      <c r="H467" s="789"/>
      <c r="I467" s="789"/>
      <c r="J467" s="789"/>
      <c r="K467" s="789"/>
      <c r="L467" s="789"/>
      <c r="M467" s="789"/>
      <c r="N467" s="790"/>
      <c r="O467" s="790"/>
      <c r="P467" s="790"/>
      <c r="Q467" s="790"/>
      <c r="R467" s="789"/>
      <c r="S467" s="789"/>
      <c r="T467" s="789"/>
      <c r="U467" s="789"/>
      <c r="V467" s="789"/>
      <c r="W467" s="789"/>
      <c r="X467" s="789"/>
      <c r="Y467" s="791"/>
      <c r="Z467" s="791"/>
      <c r="AA467" s="791"/>
      <c r="AB467" s="791"/>
      <c r="AC467" s="791"/>
      <c r="AD467" s="791"/>
      <c r="AE467" s="791"/>
      <c r="AF467" s="791"/>
      <c r="AG467" s="791" t="s">
        <v>157</v>
      </c>
      <c r="AH467" s="791">
        <v>0</v>
      </c>
      <c r="AI467" s="791"/>
      <c r="AJ467" s="791"/>
      <c r="AK467" s="791"/>
      <c r="AL467" s="791"/>
      <c r="AM467" s="791"/>
      <c r="AN467" s="791"/>
      <c r="AO467" s="791"/>
      <c r="AP467" s="791"/>
      <c r="AQ467" s="791"/>
      <c r="AR467" s="791"/>
      <c r="AS467" s="791"/>
      <c r="AT467" s="791"/>
      <c r="AU467" s="791"/>
      <c r="AV467" s="791"/>
      <c r="AW467" s="791"/>
      <c r="AX467" s="791"/>
      <c r="AY467" s="791"/>
      <c r="AZ467" s="791"/>
      <c r="BA467" s="791"/>
      <c r="BB467" s="791"/>
      <c r="BC467" s="791"/>
      <c r="BD467" s="791"/>
      <c r="BE467" s="791"/>
      <c r="BF467" s="791"/>
      <c r="BG467" s="791"/>
      <c r="BH467" s="791"/>
    </row>
    <row r="468" spans="1:60" outlineLevel="1" x14ac:dyDescent="0.2">
      <c r="A468" s="792"/>
      <c r="B468" s="793"/>
      <c r="C468" s="794" t="s">
        <v>558</v>
      </c>
      <c r="D468" s="795"/>
      <c r="E468" s="796"/>
      <c r="F468" s="825"/>
      <c r="G468" s="789"/>
      <c r="H468" s="789"/>
      <c r="I468" s="789"/>
      <c r="J468" s="789"/>
      <c r="K468" s="789"/>
      <c r="L468" s="789"/>
      <c r="M468" s="789"/>
      <c r="N468" s="790"/>
      <c r="O468" s="790"/>
      <c r="P468" s="790"/>
      <c r="Q468" s="790"/>
      <c r="R468" s="789"/>
      <c r="S468" s="789"/>
      <c r="T468" s="789"/>
      <c r="U468" s="789"/>
      <c r="V468" s="789"/>
      <c r="W468" s="789"/>
      <c r="X468" s="789"/>
      <c r="Y468" s="791"/>
      <c r="Z468" s="791"/>
      <c r="AA468" s="791"/>
      <c r="AB468" s="791"/>
      <c r="AC468" s="791"/>
      <c r="AD468" s="791"/>
      <c r="AE468" s="791"/>
      <c r="AF468" s="791"/>
      <c r="AG468" s="791" t="s">
        <v>157</v>
      </c>
      <c r="AH468" s="791">
        <v>0</v>
      </c>
      <c r="AI468" s="791"/>
      <c r="AJ468" s="791"/>
      <c r="AK468" s="791"/>
      <c r="AL468" s="791"/>
      <c r="AM468" s="791"/>
      <c r="AN468" s="791"/>
      <c r="AO468" s="791"/>
      <c r="AP468" s="791"/>
      <c r="AQ468" s="791"/>
      <c r="AR468" s="791"/>
      <c r="AS468" s="791"/>
      <c r="AT468" s="791"/>
      <c r="AU468" s="791"/>
      <c r="AV468" s="791"/>
      <c r="AW468" s="791"/>
      <c r="AX468" s="791"/>
      <c r="AY468" s="791"/>
      <c r="AZ468" s="791"/>
      <c r="BA468" s="791"/>
      <c r="BB468" s="791"/>
      <c r="BC468" s="791"/>
      <c r="BD468" s="791"/>
      <c r="BE468" s="791"/>
      <c r="BF468" s="791"/>
      <c r="BG468" s="791"/>
      <c r="BH468" s="791"/>
    </row>
    <row r="469" spans="1:60" outlineLevel="1" x14ac:dyDescent="0.2">
      <c r="A469" s="792"/>
      <c r="B469" s="793"/>
      <c r="C469" s="794" t="s">
        <v>559</v>
      </c>
      <c r="D469" s="795"/>
      <c r="E469" s="796">
        <v>88.5</v>
      </c>
      <c r="F469" s="825"/>
      <c r="G469" s="789"/>
      <c r="H469" s="789"/>
      <c r="I469" s="789"/>
      <c r="J469" s="789"/>
      <c r="K469" s="789"/>
      <c r="L469" s="789"/>
      <c r="M469" s="789"/>
      <c r="N469" s="790"/>
      <c r="O469" s="790"/>
      <c r="P469" s="790"/>
      <c r="Q469" s="790"/>
      <c r="R469" s="789"/>
      <c r="S469" s="789"/>
      <c r="T469" s="789"/>
      <c r="U469" s="789"/>
      <c r="V469" s="789"/>
      <c r="W469" s="789"/>
      <c r="X469" s="789"/>
      <c r="Y469" s="791"/>
      <c r="Z469" s="791"/>
      <c r="AA469" s="791"/>
      <c r="AB469" s="791"/>
      <c r="AC469" s="791"/>
      <c r="AD469" s="791"/>
      <c r="AE469" s="791"/>
      <c r="AF469" s="791"/>
      <c r="AG469" s="791" t="s">
        <v>157</v>
      </c>
      <c r="AH469" s="791">
        <v>0</v>
      </c>
      <c r="AI469" s="791"/>
      <c r="AJ469" s="791"/>
      <c r="AK469" s="791"/>
      <c r="AL469" s="791"/>
      <c r="AM469" s="791"/>
      <c r="AN469" s="791"/>
      <c r="AO469" s="791"/>
      <c r="AP469" s="791"/>
      <c r="AQ469" s="791"/>
      <c r="AR469" s="791"/>
      <c r="AS469" s="791"/>
      <c r="AT469" s="791"/>
      <c r="AU469" s="791"/>
      <c r="AV469" s="791"/>
      <c r="AW469" s="791"/>
      <c r="AX469" s="791"/>
      <c r="AY469" s="791"/>
      <c r="AZ469" s="791"/>
      <c r="BA469" s="791"/>
      <c r="BB469" s="791"/>
      <c r="BC469" s="791"/>
      <c r="BD469" s="791"/>
      <c r="BE469" s="791"/>
      <c r="BF469" s="791"/>
      <c r="BG469" s="791"/>
      <c r="BH469" s="791"/>
    </row>
    <row r="470" spans="1:60" outlineLevel="1" x14ac:dyDescent="0.2">
      <c r="A470" s="792"/>
      <c r="B470" s="793"/>
      <c r="C470" s="794" t="s">
        <v>165</v>
      </c>
      <c r="D470" s="795"/>
      <c r="E470" s="796"/>
      <c r="F470" s="825"/>
      <c r="G470" s="789"/>
      <c r="H470" s="789"/>
      <c r="I470" s="789"/>
      <c r="J470" s="789"/>
      <c r="K470" s="789"/>
      <c r="L470" s="789"/>
      <c r="M470" s="789"/>
      <c r="N470" s="790"/>
      <c r="O470" s="790"/>
      <c r="P470" s="790"/>
      <c r="Q470" s="790"/>
      <c r="R470" s="789"/>
      <c r="S470" s="789"/>
      <c r="T470" s="789"/>
      <c r="U470" s="789"/>
      <c r="V470" s="789"/>
      <c r="W470" s="789"/>
      <c r="X470" s="789"/>
      <c r="Y470" s="791"/>
      <c r="Z470" s="791"/>
      <c r="AA470" s="791"/>
      <c r="AB470" s="791"/>
      <c r="AC470" s="791"/>
      <c r="AD470" s="791"/>
      <c r="AE470" s="791"/>
      <c r="AF470" s="791"/>
      <c r="AG470" s="791" t="s">
        <v>157</v>
      </c>
      <c r="AH470" s="791">
        <v>0</v>
      </c>
      <c r="AI470" s="791"/>
      <c r="AJ470" s="791"/>
      <c r="AK470" s="791"/>
      <c r="AL470" s="791"/>
      <c r="AM470" s="791"/>
      <c r="AN470" s="791"/>
      <c r="AO470" s="791"/>
      <c r="AP470" s="791"/>
      <c r="AQ470" s="791"/>
      <c r="AR470" s="791"/>
      <c r="AS470" s="791"/>
      <c r="AT470" s="791"/>
      <c r="AU470" s="791"/>
      <c r="AV470" s="791"/>
      <c r="AW470" s="791"/>
      <c r="AX470" s="791"/>
      <c r="AY470" s="791"/>
      <c r="AZ470" s="791"/>
      <c r="BA470" s="791"/>
      <c r="BB470" s="791"/>
      <c r="BC470" s="791"/>
      <c r="BD470" s="791"/>
      <c r="BE470" s="791"/>
      <c r="BF470" s="791"/>
      <c r="BG470" s="791"/>
      <c r="BH470" s="791"/>
    </row>
    <row r="471" spans="1:60" outlineLevel="1" x14ac:dyDescent="0.2">
      <c r="A471" s="792"/>
      <c r="B471" s="793"/>
      <c r="C471" s="794" t="s">
        <v>554</v>
      </c>
      <c r="D471" s="795"/>
      <c r="E471" s="796"/>
      <c r="F471" s="825"/>
      <c r="G471" s="789"/>
      <c r="H471" s="789"/>
      <c r="I471" s="789"/>
      <c r="J471" s="789"/>
      <c r="K471" s="789"/>
      <c r="L471" s="789"/>
      <c r="M471" s="789"/>
      <c r="N471" s="790"/>
      <c r="O471" s="790"/>
      <c r="P471" s="790"/>
      <c r="Q471" s="790"/>
      <c r="R471" s="789"/>
      <c r="S471" s="789"/>
      <c r="T471" s="789"/>
      <c r="U471" s="789"/>
      <c r="V471" s="789"/>
      <c r="W471" s="789"/>
      <c r="X471" s="789"/>
      <c r="Y471" s="791"/>
      <c r="Z471" s="791"/>
      <c r="AA471" s="791"/>
      <c r="AB471" s="791"/>
      <c r="AC471" s="791"/>
      <c r="AD471" s="791"/>
      <c r="AE471" s="791"/>
      <c r="AF471" s="791"/>
      <c r="AG471" s="791" t="s">
        <v>157</v>
      </c>
      <c r="AH471" s="791">
        <v>0</v>
      </c>
      <c r="AI471" s="791"/>
      <c r="AJ471" s="791"/>
      <c r="AK471" s="791"/>
      <c r="AL471" s="791"/>
      <c r="AM471" s="791"/>
      <c r="AN471" s="791"/>
      <c r="AO471" s="791"/>
      <c r="AP471" s="791"/>
      <c r="AQ471" s="791"/>
      <c r="AR471" s="791"/>
      <c r="AS471" s="791"/>
      <c r="AT471" s="791"/>
      <c r="AU471" s="791"/>
      <c r="AV471" s="791"/>
      <c r="AW471" s="791"/>
      <c r="AX471" s="791"/>
      <c r="AY471" s="791"/>
      <c r="AZ471" s="791"/>
      <c r="BA471" s="791"/>
      <c r="BB471" s="791"/>
      <c r="BC471" s="791"/>
      <c r="BD471" s="791"/>
      <c r="BE471" s="791"/>
      <c r="BF471" s="791"/>
      <c r="BG471" s="791"/>
      <c r="BH471" s="791"/>
    </row>
    <row r="472" spans="1:60" outlineLevel="1" x14ac:dyDescent="0.2">
      <c r="A472" s="792"/>
      <c r="B472" s="793"/>
      <c r="C472" s="794" t="s">
        <v>560</v>
      </c>
      <c r="D472" s="795"/>
      <c r="E472" s="796">
        <v>24</v>
      </c>
      <c r="F472" s="825"/>
      <c r="G472" s="789"/>
      <c r="H472" s="789"/>
      <c r="I472" s="789"/>
      <c r="J472" s="789"/>
      <c r="K472" s="789"/>
      <c r="L472" s="789"/>
      <c r="M472" s="789"/>
      <c r="N472" s="790"/>
      <c r="O472" s="790"/>
      <c r="P472" s="790"/>
      <c r="Q472" s="790"/>
      <c r="R472" s="789"/>
      <c r="S472" s="789"/>
      <c r="T472" s="789"/>
      <c r="U472" s="789"/>
      <c r="V472" s="789"/>
      <c r="W472" s="789"/>
      <c r="X472" s="789"/>
      <c r="Y472" s="791"/>
      <c r="Z472" s="791"/>
      <c r="AA472" s="791"/>
      <c r="AB472" s="791"/>
      <c r="AC472" s="791"/>
      <c r="AD472" s="791"/>
      <c r="AE472" s="791"/>
      <c r="AF472" s="791"/>
      <c r="AG472" s="791" t="s">
        <v>157</v>
      </c>
      <c r="AH472" s="791">
        <v>0</v>
      </c>
      <c r="AI472" s="791"/>
      <c r="AJ472" s="791"/>
      <c r="AK472" s="791"/>
      <c r="AL472" s="791"/>
      <c r="AM472" s="791"/>
      <c r="AN472" s="791"/>
      <c r="AO472" s="791"/>
      <c r="AP472" s="791"/>
      <c r="AQ472" s="791"/>
      <c r="AR472" s="791"/>
      <c r="AS472" s="791"/>
      <c r="AT472" s="791"/>
      <c r="AU472" s="791"/>
      <c r="AV472" s="791"/>
      <c r="AW472" s="791"/>
      <c r="AX472" s="791"/>
      <c r="AY472" s="791"/>
      <c r="AZ472" s="791"/>
      <c r="BA472" s="791"/>
      <c r="BB472" s="791"/>
      <c r="BC472" s="791"/>
      <c r="BD472" s="791"/>
      <c r="BE472" s="791"/>
      <c r="BF472" s="791"/>
      <c r="BG472" s="791"/>
      <c r="BH472" s="791"/>
    </row>
    <row r="473" spans="1:60" outlineLevel="1" x14ac:dyDescent="0.2">
      <c r="A473" s="792"/>
      <c r="B473" s="793"/>
      <c r="C473" s="794" t="s">
        <v>558</v>
      </c>
      <c r="D473" s="795"/>
      <c r="E473" s="796"/>
      <c r="F473" s="825"/>
      <c r="G473" s="789"/>
      <c r="H473" s="789"/>
      <c r="I473" s="789"/>
      <c r="J473" s="789"/>
      <c r="K473" s="789"/>
      <c r="L473" s="789"/>
      <c r="M473" s="789"/>
      <c r="N473" s="790"/>
      <c r="O473" s="790"/>
      <c r="P473" s="790"/>
      <c r="Q473" s="790"/>
      <c r="R473" s="789"/>
      <c r="S473" s="789"/>
      <c r="T473" s="789"/>
      <c r="U473" s="789"/>
      <c r="V473" s="789"/>
      <c r="W473" s="789"/>
      <c r="X473" s="789"/>
      <c r="Y473" s="791"/>
      <c r="Z473" s="791"/>
      <c r="AA473" s="791"/>
      <c r="AB473" s="791"/>
      <c r="AC473" s="791"/>
      <c r="AD473" s="791"/>
      <c r="AE473" s="791"/>
      <c r="AF473" s="791"/>
      <c r="AG473" s="791" t="s">
        <v>157</v>
      </c>
      <c r="AH473" s="791">
        <v>0</v>
      </c>
      <c r="AI473" s="791"/>
      <c r="AJ473" s="791"/>
      <c r="AK473" s="791"/>
      <c r="AL473" s="791"/>
      <c r="AM473" s="791"/>
      <c r="AN473" s="791"/>
      <c r="AO473" s="791"/>
      <c r="AP473" s="791"/>
      <c r="AQ473" s="791"/>
      <c r="AR473" s="791"/>
      <c r="AS473" s="791"/>
      <c r="AT473" s="791"/>
      <c r="AU473" s="791"/>
      <c r="AV473" s="791"/>
      <c r="AW473" s="791"/>
      <c r="AX473" s="791"/>
      <c r="AY473" s="791"/>
      <c r="AZ473" s="791"/>
      <c r="BA473" s="791"/>
      <c r="BB473" s="791"/>
      <c r="BC473" s="791"/>
      <c r="BD473" s="791"/>
      <c r="BE473" s="791"/>
      <c r="BF473" s="791"/>
      <c r="BG473" s="791"/>
      <c r="BH473" s="791"/>
    </row>
    <row r="474" spans="1:60" outlineLevel="1" x14ac:dyDescent="0.2">
      <c r="A474" s="792"/>
      <c r="B474" s="793"/>
      <c r="C474" s="794" t="s">
        <v>561</v>
      </c>
      <c r="D474" s="795"/>
      <c r="E474" s="796">
        <v>60</v>
      </c>
      <c r="F474" s="825"/>
      <c r="G474" s="789"/>
      <c r="H474" s="789"/>
      <c r="I474" s="789"/>
      <c r="J474" s="789"/>
      <c r="K474" s="789"/>
      <c r="L474" s="789"/>
      <c r="M474" s="789"/>
      <c r="N474" s="790"/>
      <c r="O474" s="790"/>
      <c r="P474" s="790"/>
      <c r="Q474" s="790"/>
      <c r="R474" s="789"/>
      <c r="S474" s="789"/>
      <c r="T474" s="789"/>
      <c r="U474" s="789"/>
      <c r="V474" s="789"/>
      <c r="W474" s="789"/>
      <c r="X474" s="789"/>
      <c r="Y474" s="791"/>
      <c r="Z474" s="791"/>
      <c r="AA474" s="791"/>
      <c r="AB474" s="791"/>
      <c r="AC474" s="791"/>
      <c r="AD474" s="791"/>
      <c r="AE474" s="791"/>
      <c r="AF474" s="791"/>
      <c r="AG474" s="791" t="s">
        <v>157</v>
      </c>
      <c r="AH474" s="791">
        <v>0</v>
      </c>
      <c r="AI474" s="791"/>
      <c r="AJ474" s="791"/>
      <c r="AK474" s="791"/>
      <c r="AL474" s="791"/>
      <c r="AM474" s="791"/>
      <c r="AN474" s="791"/>
      <c r="AO474" s="791"/>
      <c r="AP474" s="791"/>
      <c r="AQ474" s="791"/>
      <c r="AR474" s="791"/>
      <c r="AS474" s="791"/>
      <c r="AT474" s="791"/>
      <c r="AU474" s="791"/>
      <c r="AV474" s="791"/>
      <c r="AW474" s="791"/>
      <c r="AX474" s="791"/>
      <c r="AY474" s="791"/>
      <c r="AZ474" s="791"/>
      <c r="BA474" s="791"/>
      <c r="BB474" s="791"/>
      <c r="BC474" s="791"/>
      <c r="BD474" s="791"/>
      <c r="BE474" s="791"/>
      <c r="BF474" s="791"/>
      <c r="BG474" s="791"/>
      <c r="BH474" s="791"/>
    </row>
    <row r="475" spans="1:60" outlineLevel="1" x14ac:dyDescent="0.2">
      <c r="A475" s="792"/>
      <c r="B475" s="793"/>
      <c r="C475" s="794" t="s">
        <v>186</v>
      </c>
      <c r="D475" s="795"/>
      <c r="E475" s="796"/>
      <c r="F475" s="825"/>
      <c r="G475" s="789"/>
      <c r="H475" s="789"/>
      <c r="I475" s="789"/>
      <c r="J475" s="789"/>
      <c r="K475" s="789"/>
      <c r="L475" s="789"/>
      <c r="M475" s="789"/>
      <c r="N475" s="790"/>
      <c r="O475" s="790"/>
      <c r="P475" s="790"/>
      <c r="Q475" s="790"/>
      <c r="R475" s="789"/>
      <c r="S475" s="789"/>
      <c r="T475" s="789"/>
      <c r="U475" s="789"/>
      <c r="V475" s="789"/>
      <c r="W475" s="789"/>
      <c r="X475" s="789"/>
      <c r="Y475" s="791"/>
      <c r="Z475" s="791"/>
      <c r="AA475" s="791"/>
      <c r="AB475" s="791"/>
      <c r="AC475" s="791"/>
      <c r="AD475" s="791"/>
      <c r="AE475" s="791"/>
      <c r="AF475" s="791"/>
      <c r="AG475" s="791" t="s">
        <v>157</v>
      </c>
      <c r="AH475" s="791">
        <v>0</v>
      </c>
      <c r="AI475" s="791"/>
      <c r="AJ475" s="791"/>
      <c r="AK475" s="791"/>
      <c r="AL475" s="791"/>
      <c r="AM475" s="791"/>
      <c r="AN475" s="791"/>
      <c r="AO475" s="791"/>
      <c r="AP475" s="791"/>
      <c r="AQ475" s="791"/>
      <c r="AR475" s="791"/>
      <c r="AS475" s="791"/>
      <c r="AT475" s="791"/>
      <c r="AU475" s="791"/>
      <c r="AV475" s="791"/>
      <c r="AW475" s="791"/>
      <c r="AX475" s="791"/>
      <c r="AY475" s="791"/>
      <c r="AZ475" s="791"/>
      <c r="BA475" s="791"/>
      <c r="BB475" s="791"/>
      <c r="BC475" s="791"/>
      <c r="BD475" s="791"/>
      <c r="BE475" s="791"/>
      <c r="BF475" s="791"/>
      <c r="BG475" s="791"/>
      <c r="BH475" s="791"/>
    </row>
    <row r="476" spans="1:60" outlineLevel="1" x14ac:dyDescent="0.2">
      <c r="A476" s="792"/>
      <c r="B476" s="793"/>
      <c r="C476" s="794" t="s">
        <v>554</v>
      </c>
      <c r="D476" s="795"/>
      <c r="E476" s="796"/>
      <c r="F476" s="825"/>
      <c r="G476" s="789"/>
      <c r="H476" s="789"/>
      <c r="I476" s="789"/>
      <c r="J476" s="789"/>
      <c r="K476" s="789"/>
      <c r="L476" s="789"/>
      <c r="M476" s="789"/>
      <c r="N476" s="790"/>
      <c r="O476" s="790"/>
      <c r="P476" s="790"/>
      <c r="Q476" s="790"/>
      <c r="R476" s="789"/>
      <c r="S476" s="789"/>
      <c r="T476" s="789"/>
      <c r="U476" s="789"/>
      <c r="V476" s="789"/>
      <c r="W476" s="789"/>
      <c r="X476" s="789"/>
      <c r="Y476" s="791"/>
      <c r="Z476" s="791"/>
      <c r="AA476" s="791"/>
      <c r="AB476" s="791"/>
      <c r="AC476" s="791"/>
      <c r="AD476" s="791"/>
      <c r="AE476" s="791"/>
      <c r="AF476" s="791"/>
      <c r="AG476" s="791" t="s">
        <v>157</v>
      </c>
      <c r="AH476" s="791">
        <v>0</v>
      </c>
      <c r="AI476" s="791"/>
      <c r="AJ476" s="791"/>
      <c r="AK476" s="791"/>
      <c r="AL476" s="791"/>
      <c r="AM476" s="791"/>
      <c r="AN476" s="791"/>
      <c r="AO476" s="791"/>
      <c r="AP476" s="791"/>
      <c r="AQ476" s="791"/>
      <c r="AR476" s="791"/>
      <c r="AS476" s="791"/>
      <c r="AT476" s="791"/>
      <c r="AU476" s="791"/>
      <c r="AV476" s="791"/>
      <c r="AW476" s="791"/>
      <c r="AX476" s="791"/>
      <c r="AY476" s="791"/>
      <c r="AZ476" s="791"/>
      <c r="BA476" s="791"/>
      <c r="BB476" s="791"/>
      <c r="BC476" s="791"/>
      <c r="BD476" s="791"/>
      <c r="BE476" s="791"/>
      <c r="BF476" s="791"/>
      <c r="BG476" s="791"/>
      <c r="BH476" s="791"/>
    </row>
    <row r="477" spans="1:60" outlineLevel="1" x14ac:dyDescent="0.2">
      <c r="A477" s="792"/>
      <c r="B477" s="793"/>
      <c r="C477" s="794" t="s">
        <v>232</v>
      </c>
      <c r="D477" s="795"/>
      <c r="E477" s="796">
        <v>14.5</v>
      </c>
      <c r="F477" s="825"/>
      <c r="G477" s="789"/>
      <c r="H477" s="789"/>
      <c r="I477" s="789"/>
      <c r="J477" s="789"/>
      <c r="K477" s="789"/>
      <c r="L477" s="789"/>
      <c r="M477" s="789"/>
      <c r="N477" s="790"/>
      <c r="O477" s="790"/>
      <c r="P477" s="790"/>
      <c r="Q477" s="790"/>
      <c r="R477" s="789"/>
      <c r="S477" s="789"/>
      <c r="T477" s="789"/>
      <c r="U477" s="789"/>
      <c r="V477" s="789"/>
      <c r="W477" s="789"/>
      <c r="X477" s="789"/>
      <c r="Y477" s="791"/>
      <c r="Z477" s="791"/>
      <c r="AA477" s="791"/>
      <c r="AB477" s="791"/>
      <c r="AC477" s="791"/>
      <c r="AD477" s="791"/>
      <c r="AE477" s="791"/>
      <c r="AF477" s="791"/>
      <c r="AG477" s="791" t="s">
        <v>157</v>
      </c>
      <c r="AH477" s="791">
        <v>0</v>
      </c>
      <c r="AI477" s="791"/>
      <c r="AJ477" s="791"/>
      <c r="AK477" s="791"/>
      <c r="AL477" s="791"/>
      <c r="AM477" s="791"/>
      <c r="AN477" s="791"/>
      <c r="AO477" s="791"/>
      <c r="AP477" s="791"/>
      <c r="AQ477" s="791"/>
      <c r="AR477" s="791"/>
      <c r="AS477" s="791"/>
      <c r="AT477" s="791"/>
      <c r="AU477" s="791"/>
      <c r="AV477" s="791"/>
      <c r="AW477" s="791"/>
      <c r="AX477" s="791"/>
      <c r="AY477" s="791"/>
      <c r="AZ477" s="791"/>
      <c r="BA477" s="791"/>
      <c r="BB477" s="791"/>
      <c r="BC477" s="791"/>
      <c r="BD477" s="791"/>
      <c r="BE477" s="791"/>
      <c r="BF477" s="791"/>
      <c r="BG477" s="791"/>
      <c r="BH477" s="791"/>
    </row>
    <row r="478" spans="1:60" outlineLevel="1" x14ac:dyDescent="0.2">
      <c r="A478" s="792"/>
      <c r="B478" s="793"/>
      <c r="C478" s="794" t="s">
        <v>562</v>
      </c>
      <c r="D478" s="795"/>
      <c r="E478" s="796"/>
      <c r="F478" s="825"/>
      <c r="G478" s="789"/>
      <c r="H478" s="789"/>
      <c r="I478" s="789"/>
      <c r="J478" s="789"/>
      <c r="K478" s="789"/>
      <c r="L478" s="789"/>
      <c r="M478" s="789"/>
      <c r="N478" s="790"/>
      <c r="O478" s="790"/>
      <c r="P478" s="790"/>
      <c r="Q478" s="790"/>
      <c r="R478" s="789"/>
      <c r="S478" s="789"/>
      <c r="T478" s="789"/>
      <c r="U478" s="789"/>
      <c r="V478" s="789"/>
      <c r="W478" s="789"/>
      <c r="X478" s="789"/>
      <c r="Y478" s="791"/>
      <c r="Z478" s="791"/>
      <c r="AA478" s="791"/>
      <c r="AB478" s="791"/>
      <c r="AC478" s="791"/>
      <c r="AD478" s="791"/>
      <c r="AE478" s="791"/>
      <c r="AF478" s="791"/>
      <c r="AG478" s="791" t="s">
        <v>157</v>
      </c>
      <c r="AH478" s="791">
        <v>0</v>
      </c>
      <c r="AI478" s="791"/>
      <c r="AJ478" s="791"/>
      <c r="AK478" s="791"/>
      <c r="AL478" s="791"/>
      <c r="AM478" s="791"/>
      <c r="AN478" s="791"/>
      <c r="AO478" s="791"/>
      <c r="AP478" s="791"/>
      <c r="AQ478" s="791"/>
      <c r="AR478" s="791"/>
      <c r="AS478" s="791"/>
      <c r="AT478" s="791"/>
      <c r="AU478" s="791"/>
      <c r="AV478" s="791"/>
      <c r="AW478" s="791"/>
      <c r="AX478" s="791"/>
      <c r="AY478" s="791"/>
      <c r="AZ478" s="791"/>
      <c r="BA478" s="791"/>
      <c r="BB478" s="791"/>
      <c r="BC478" s="791"/>
      <c r="BD478" s="791"/>
      <c r="BE478" s="791"/>
      <c r="BF478" s="791"/>
      <c r="BG478" s="791"/>
      <c r="BH478" s="791"/>
    </row>
    <row r="479" spans="1:60" outlineLevel="1" x14ac:dyDescent="0.2">
      <c r="A479" s="792"/>
      <c r="B479" s="793"/>
      <c r="C479" s="794" t="s">
        <v>563</v>
      </c>
      <c r="D479" s="795"/>
      <c r="E479" s="796">
        <v>33.299999999999997</v>
      </c>
      <c r="F479" s="825"/>
      <c r="G479" s="789"/>
      <c r="H479" s="789"/>
      <c r="I479" s="789"/>
      <c r="J479" s="789"/>
      <c r="K479" s="789"/>
      <c r="L479" s="789"/>
      <c r="M479" s="789"/>
      <c r="N479" s="790"/>
      <c r="O479" s="790"/>
      <c r="P479" s="790"/>
      <c r="Q479" s="790"/>
      <c r="R479" s="789"/>
      <c r="S479" s="789"/>
      <c r="T479" s="789"/>
      <c r="U479" s="789"/>
      <c r="V479" s="789"/>
      <c r="W479" s="789"/>
      <c r="X479" s="789"/>
      <c r="Y479" s="791"/>
      <c r="Z479" s="791"/>
      <c r="AA479" s="791"/>
      <c r="AB479" s="791"/>
      <c r="AC479" s="791"/>
      <c r="AD479" s="791"/>
      <c r="AE479" s="791"/>
      <c r="AF479" s="791"/>
      <c r="AG479" s="791" t="s">
        <v>157</v>
      </c>
      <c r="AH479" s="791">
        <v>0</v>
      </c>
      <c r="AI479" s="791"/>
      <c r="AJ479" s="791"/>
      <c r="AK479" s="791"/>
      <c r="AL479" s="791"/>
      <c r="AM479" s="791"/>
      <c r="AN479" s="791"/>
      <c r="AO479" s="791"/>
      <c r="AP479" s="791"/>
      <c r="AQ479" s="791"/>
      <c r="AR479" s="791"/>
      <c r="AS479" s="791"/>
      <c r="AT479" s="791"/>
      <c r="AU479" s="791"/>
      <c r="AV479" s="791"/>
      <c r="AW479" s="791"/>
      <c r="AX479" s="791"/>
      <c r="AY479" s="791"/>
      <c r="AZ479" s="791"/>
      <c r="BA479" s="791"/>
      <c r="BB479" s="791"/>
      <c r="BC479" s="791"/>
      <c r="BD479" s="791"/>
      <c r="BE479" s="791"/>
      <c r="BF479" s="791"/>
      <c r="BG479" s="791"/>
      <c r="BH479" s="791"/>
    </row>
    <row r="480" spans="1:60" ht="33.75" outlineLevel="1" x14ac:dyDescent="0.2">
      <c r="A480" s="782">
        <v>143</v>
      </c>
      <c r="B480" s="783" t="s">
        <v>564</v>
      </c>
      <c r="C480" s="784" t="s">
        <v>565</v>
      </c>
      <c r="D480" s="785" t="s">
        <v>315</v>
      </c>
      <c r="E480" s="786">
        <v>333</v>
      </c>
      <c r="F480" s="11"/>
      <c r="G480" s="787">
        <f>ROUND(E480*F480,2)</f>
        <v>0</v>
      </c>
      <c r="H480" s="788">
        <v>14.73</v>
      </c>
      <c r="I480" s="789">
        <f>ROUND(E480*H480,2)</f>
        <v>4905.09</v>
      </c>
      <c r="J480" s="788">
        <v>128.77000000000001</v>
      </c>
      <c r="K480" s="789">
        <f>ROUND(E480*J480,2)</f>
        <v>42880.41</v>
      </c>
      <c r="L480" s="789">
        <v>21</v>
      </c>
      <c r="M480" s="789">
        <f>G480*(1+L480/100)</f>
        <v>0</v>
      </c>
      <c r="N480" s="790">
        <v>3.2000000000000003E-4</v>
      </c>
      <c r="O480" s="790">
        <f>ROUND(E480*N480,2)</f>
        <v>0.11</v>
      </c>
      <c r="P480" s="790">
        <v>0</v>
      </c>
      <c r="Q480" s="790">
        <f>ROUND(E480*P480,2)</f>
        <v>0</v>
      </c>
      <c r="R480" s="789"/>
      <c r="S480" s="789" t="s">
        <v>153</v>
      </c>
      <c r="T480" s="789" t="s">
        <v>153</v>
      </c>
      <c r="U480" s="789">
        <v>0.23599999999999999</v>
      </c>
      <c r="V480" s="789">
        <f>ROUND(E480*U480,2)</f>
        <v>78.59</v>
      </c>
      <c r="W480" s="789"/>
      <c r="X480" s="789" t="s">
        <v>154</v>
      </c>
      <c r="Y480" s="791"/>
      <c r="Z480" s="791"/>
      <c r="AA480" s="791"/>
      <c r="AB480" s="791"/>
      <c r="AC480" s="791"/>
      <c r="AD480" s="791"/>
      <c r="AE480" s="791"/>
      <c r="AF480" s="791"/>
      <c r="AG480" s="791" t="s">
        <v>155</v>
      </c>
      <c r="AH480" s="791"/>
      <c r="AI480" s="791"/>
      <c r="AJ480" s="791"/>
      <c r="AK480" s="791"/>
      <c r="AL480" s="791"/>
      <c r="AM480" s="791"/>
      <c r="AN480" s="791"/>
      <c r="AO480" s="791"/>
      <c r="AP480" s="791"/>
      <c r="AQ480" s="791"/>
      <c r="AR480" s="791"/>
      <c r="AS480" s="791"/>
      <c r="AT480" s="791"/>
      <c r="AU480" s="791"/>
      <c r="AV480" s="791"/>
      <c r="AW480" s="791"/>
      <c r="AX480" s="791"/>
      <c r="AY480" s="791"/>
      <c r="AZ480" s="791"/>
      <c r="BA480" s="791"/>
      <c r="BB480" s="791"/>
      <c r="BC480" s="791"/>
      <c r="BD480" s="791"/>
      <c r="BE480" s="791"/>
      <c r="BF480" s="791"/>
      <c r="BG480" s="791"/>
      <c r="BH480" s="791"/>
    </row>
    <row r="481" spans="1:60" outlineLevel="1" x14ac:dyDescent="0.2">
      <c r="A481" s="792"/>
      <c r="B481" s="793"/>
      <c r="C481" s="794" t="s">
        <v>566</v>
      </c>
      <c r="D481" s="795"/>
      <c r="E481" s="796">
        <v>333</v>
      </c>
      <c r="F481" s="825"/>
      <c r="G481" s="789"/>
      <c r="H481" s="789"/>
      <c r="I481" s="789"/>
      <c r="J481" s="789"/>
      <c r="K481" s="789"/>
      <c r="L481" s="789"/>
      <c r="M481" s="789"/>
      <c r="N481" s="790"/>
      <c r="O481" s="790"/>
      <c r="P481" s="790"/>
      <c r="Q481" s="790"/>
      <c r="R481" s="789"/>
      <c r="S481" s="789"/>
      <c r="T481" s="789"/>
      <c r="U481" s="789"/>
      <c r="V481" s="789"/>
      <c r="W481" s="789"/>
      <c r="X481" s="789"/>
      <c r="Y481" s="791"/>
      <c r="Z481" s="791"/>
      <c r="AA481" s="791"/>
      <c r="AB481" s="791"/>
      <c r="AC481" s="791"/>
      <c r="AD481" s="791"/>
      <c r="AE481" s="791"/>
      <c r="AF481" s="791"/>
      <c r="AG481" s="791" t="s">
        <v>157</v>
      </c>
      <c r="AH481" s="791">
        <v>0</v>
      </c>
      <c r="AI481" s="791"/>
      <c r="AJ481" s="791"/>
      <c r="AK481" s="791"/>
      <c r="AL481" s="791"/>
      <c r="AM481" s="791"/>
      <c r="AN481" s="791"/>
      <c r="AO481" s="791"/>
      <c r="AP481" s="791"/>
      <c r="AQ481" s="791"/>
      <c r="AR481" s="791"/>
      <c r="AS481" s="791"/>
      <c r="AT481" s="791"/>
      <c r="AU481" s="791"/>
      <c r="AV481" s="791"/>
      <c r="AW481" s="791"/>
      <c r="AX481" s="791"/>
      <c r="AY481" s="791"/>
      <c r="AZ481" s="791"/>
      <c r="BA481" s="791"/>
      <c r="BB481" s="791"/>
      <c r="BC481" s="791"/>
      <c r="BD481" s="791"/>
      <c r="BE481" s="791"/>
      <c r="BF481" s="791"/>
      <c r="BG481" s="791"/>
      <c r="BH481" s="791"/>
    </row>
    <row r="482" spans="1:60" outlineLevel="1" x14ac:dyDescent="0.2">
      <c r="A482" s="782">
        <v>144</v>
      </c>
      <c r="B482" s="783" t="s">
        <v>567</v>
      </c>
      <c r="C482" s="784" t="s">
        <v>568</v>
      </c>
      <c r="D482" s="785" t="s">
        <v>315</v>
      </c>
      <c r="E482" s="786">
        <v>333</v>
      </c>
      <c r="F482" s="11"/>
      <c r="G482" s="787">
        <f>ROUND(E482*F482,2)</f>
        <v>0</v>
      </c>
      <c r="H482" s="788">
        <v>5.42</v>
      </c>
      <c r="I482" s="789">
        <f>ROUND(E482*H482,2)</f>
        <v>1804.86</v>
      </c>
      <c r="J482" s="788">
        <v>96.58</v>
      </c>
      <c r="K482" s="789">
        <f>ROUND(E482*J482,2)</f>
        <v>32161.14</v>
      </c>
      <c r="L482" s="789">
        <v>21</v>
      </c>
      <c r="M482" s="789">
        <f>G482*(1+L482/100)</f>
        <v>0</v>
      </c>
      <c r="N482" s="790">
        <v>0</v>
      </c>
      <c r="O482" s="790">
        <f>ROUND(E482*N482,2)</f>
        <v>0</v>
      </c>
      <c r="P482" s="790">
        <v>0</v>
      </c>
      <c r="Q482" s="790">
        <f>ROUND(E482*P482,2)</f>
        <v>0</v>
      </c>
      <c r="R482" s="789"/>
      <c r="S482" s="789" t="s">
        <v>153</v>
      </c>
      <c r="T482" s="789" t="s">
        <v>153</v>
      </c>
      <c r="U482" s="789">
        <v>0.154</v>
      </c>
      <c r="V482" s="789">
        <f>ROUND(E482*U482,2)</f>
        <v>51.28</v>
      </c>
      <c r="W482" s="789"/>
      <c r="X482" s="789" t="s">
        <v>154</v>
      </c>
      <c r="Y482" s="791"/>
      <c r="Z482" s="791"/>
      <c r="AA482" s="791"/>
      <c r="AB482" s="791"/>
      <c r="AC482" s="791"/>
      <c r="AD482" s="791"/>
      <c r="AE482" s="791"/>
      <c r="AF482" s="791"/>
      <c r="AG482" s="791" t="s">
        <v>155</v>
      </c>
      <c r="AH482" s="791"/>
      <c r="AI482" s="791"/>
      <c r="AJ482" s="791"/>
      <c r="AK482" s="791"/>
      <c r="AL482" s="791"/>
      <c r="AM482" s="791"/>
      <c r="AN482" s="791"/>
      <c r="AO482" s="791"/>
      <c r="AP482" s="791"/>
      <c r="AQ482" s="791"/>
      <c r="AR482" s="791"/>
      <c r="AS482" s="791"/>
      <c r="AT482" s="791"/>
      <c r="AU482" s="791"/>
      <c r="AV482" s="791"/>
      <c r="AW482" s="791"/>
      <c r="AX482" s="791"/>
      <c r="AY482" s="791"/>
      <c r="AZ482" s="791"/>
      <c r="BA482" s="791"/>
      <c r="BB482" s="791"/>
      <c r="BC482" s="791"/>
      <c r="BD482" s="791"/>
      <c r="BE482" s="791"/>
      <c r="BF482" s="791"/>
      <c r="BG482" s="791"/>
      <c r="BH482" s="791"/>
    </row>
    <row r="483" spans="1:60" outlineLevel="1" x14ac:dyDescent="0.2">
      <c r="A483" s="792"/>
      <c r="B483" s="793"/>
      <c r="C483" s="794" t="s">
        <v>566</v>
      </c>
      <c r="D483" s="795"/>
      <c r="E483" s="796">
        <v>333</v>
      </c>
      <c r="F483" s="825"/>
      <c r="G483" s="789"/>
      <c r="H483" s="789"/>
      <c r="I483" s="789"/>
      <c r="J483" s="789"/>
      <c r="K483" s="789"/>
      <c r="L483" s="789"/>
      <c r="M483" s="789"/>
      <c r="N483" s="790"/>
      <c r="O483" s="790"/>
      <c r="P483" s="790"/>
      <c r="Q483" s="790"/>
      <c r="R483" s="789"/>
      <c r="S483" s="789"/>
      <c r="T483" s="789"/>
      <c r="U483" s="789"/>
      <c r="V483" s="789"/>
      <c r="W483" s="789"/>
      <c r="X483" s="789"/>
      <c r="Y483" s="791"/>
      <c r="Z483" s="791"/>
      <c r="AA483" s="791"/>
      <c r="AB483" s="791"/>
      <c r="AC483" s="791"/>
      <c r="AD483" s="791"/>
      <c r="AE483" s="791"/>
      <c r="AF483" s="791"/>
      <c r="AG483" s="791" t="s">
        <v>157</v>
      </c>
      <c r="AH483" s="791">
        <v>0</v>
      </c>
      <c r="AI483" s="791"/>
      <c r="AJ483" s="791"/>
      <c r="AK483" s="791"/>
      <c r="AL483" s="791"/>
      <c r="AM483" s="791"/>
      <c r="AN483" s="791"/>
      <c r="AO483" s="791"/>
      <c r="AP483" s="791"/>
      <c r="AQ483" s="791"/>
      <c r="AR483" s="791"/>
      <c r="AS483" s="791"/>
      <c r="AT483" s="791"/>
      <c r="AU483" s="791"/>
      <c r="AV483" s="791"/>
      <c r="AW483" s="791"/>
      <c r="AX483" s="791"/>
      <c r="AY483" s="791"/>
      <c r="AZ483" s="791"/>
      <c r="BA483" s="791"/>
      <c r="BB483" s="791"/>
      <c r="BC483" s="791"/>
      <c r="BD483" s="791"/>
      <c r="BE483" s="791"/>
      <c r="BF483" s="791"/>
      <c r="BG483" s="791"/>
      <c r="BH483" s="791"/>
    </row>
    <row r="484" spans="1:60" ht="22.5" outlineLevel="1" x14ac:dyDescent="0.2">
      <c r="A484" s="782">
        <v>145</v>
      </c>
      <c r="B484" s="783" t="s">
        <v>569</v>
      </c>
      <c r="C484" s="784" t="s">
        <v>570</v>
      </c>
      <c r="D484" s="785" t="s">
        <v>169</v>
      </c>
      <c r="E484" s="786">
        <v>148.5</v>
      </c>
      <c r="F484" s="11"/>
      <c r="G484" s="787">
        <f>ROUND(E484*F484,2)</f>
        <v>0</v>
      </c>
      <c r="H484" s="788">
        <v>397.54</v>
      </c>
      <c r="I484" s="789">
        <f>ROUND(E484*H484,2)</f>
        <v>59034.69</v>
      </c>
      <c r="J484" s="788">
        <v>1260.46</v>
      </c>
      <c r="K484" s="789">
        <f>ROUND(E484*J484,2)</f>
        <v>187178.31</v>
      </c>
      <c r="L484" s="789">
        <v>21</v>
      </c>
      <c r="M484" s="789">
        <f>G484*(1+L484/100)</f>
        <v>0</v>
      </c>
      <c r="N484" s="790">
        <v>8.5100000000000002E-3</v>
      </c>
      <c r="O484" s="790">
        <f>ROUND(E484*N484,2)</f>
        <v>1.26</v>
      </c>
      <c r="P484" s="790">
        <v>0</v>
      </c>
      <c r="Q484" s="790">
        <f>ROUND(E484*P484,2)</f>
        <v>0</v>
      </c>
      <c r="R484" s="789"/>
      <c r="S484" s="789" t="s">
        <v>153</v>
      </c>
      <c r="T484" s="789" t="s">
        <v>153</v>
      </c>
      <c r="U484" s="789">
        <v>2.14</v>
      </c>
      <c r="V484" s="789">
        <f>ROUND(E484*U484,2)</f>
        <v>317.79000000000002</v>
      </c>
      <c r="W484" s="789"/>
      <c r="X484" s="789" t="s">
        <v>154</v>
      </c>
      <c r="Y484" s="791"/>
      <c r="Z484" s="791"/>
      <c r="AA484" s="791"/>
      <c r="AB484" s="791"/>
      <c r="AC484" s="791"/>
      <c r="AD484" s="791"/>
      <c r="AE484" s="791"/>
      <c r="AF484" s="791"/>
      <c r="AG484" s="791" t="s">
        <v>155</v>
      </c>
      <c r="AH484" s="791"/>
      <c r="AI484" s="791"/>
      <c r="AJ484" s="791"/>
      <c r="AK484" s="791"/>
      <c r="AL484" s="791"/>
      <c r="AM484" s="791"/>
      <c r="AN484" s="791"/>
      <c r="AO484" s="791"/>
      <c r="AP484" s="791"/>
      <c r="AQ484" s="791"/>
      <c r="AR484" s="791"/>
      <c r="AS484" s="791"/>
      <c r="AT484" s="791"/>
      <c r="AU484" s="791"/>
      <c r="AV484" s="791"/>
      <c r="AW484" s="791"/>
      <c r="AX484" s="791"/>
      <c r="AY484" s="791"/>
      <c r="AZ484" s="791"/>
      <c r="BA484" s="791"/>
      <c r="BB484" s="791"/>
      <c r="BC484" s="791"/>
      <c r="BD484" s="791"/>
      <c r="BE484" s="791"/>
      <c r="BF484" s="791"/>
      <c r="BG484" s="791"/>
      <c r="BH484" s="791"/>
    </row>
    <row r="485" spans="1:60" outlineLevel="1" x14ac:dyDescent="0.2">
      <c r="A485" s="792"/>
      <c r="B485" s="793"/>
      <c r="C485" s="794" t="s">
        <v>162</v>
      </c>
      <c r="D485" s="795"/>
      <c r="E485" s="796"/>
      <c r="F485" s="825"/>
      <c r="G485" s="789"/>
      <c r="H485" s="789"/>
      <c r="I485" s="789"/>
      <c r="J485" s="789"/>
      <c r="K485" s="789"/>
      <c r="L485" s="789"/>
      <c r="M485" s="789"/>
      <c r="N485" s="790"/>
      <c r="O485" s="790"/>
      <c r="P485" s="790"/>
      <c r="Q485" s="790"/>
      <c r="R485" s="789"/>
      <c r="S485" s="789"/>
      <c r="T485" s="789"/>
      <c r="U485" s="789"/>
      <c r="V485" s="789"/>
      <c r="W485" s="789"/>
      <c r="X485" s="789"/>
      <c r="Y485" s="791"/>
      <c r="Z485" s="791"/>
      <c r="AA485" s="791"/>
      <c r="AB485" s="791"/>
      <c r="AC485" s="791"/>
      <c r="AD485" s="791"/>
      <c r="AE485" s="791"/>
      <c r="AF485" s="791"/>
      <c r="AG485" s="791" t="s">
        <v>157</v>
      </c>
      <c r="AH485" s="791">
        <v>0</v>
      </c>
      <c r="AI485" s="791"/>
      <c r="AJ485" s="791"/>
      <c r="AK485" s="791"/>
      <c r="AL485" s="791"/>
      <c r="AM485" s="791"/>
      <c r="AN485" s="791"/>
      <c r="AO485" s="791"/>
      <c r="AP485" s="791"/>
      <c r="AQ485" s="791"/>
      <c r="AR485" s="791"/>
      <c r="AS485" s="791"/>
      <c r="AT485" s="791"/>
      <c r="AU485" s="791"/>
      <c r="AV485" s="791"/>
      <c r="AW485" s="791"/>
      <c r="AX485" s="791"/>
      <c r="AY485" s="791"/>
      <c r="AZ485" s="791"/>
      <c r="BA485" s="791"/>
      <c r="BB485" s="791"/>
      <c r="BC485" s="791"/>
      <c r="BD485" s="791"/>
      <c r="BE485" s="791"/>
      <c r="BF485" s="791"/>
      <c r="BG485" s="791"/>
      <c r="BH485" s="791"/>
    </row>
    <row r="486" spans="1:60" outlineLevel="1" x14ac:dyDescent="0.2">
      <c r="A486" s="792"/>
      <c r="B486" s="793"/>
      <c r="C486" s="794" t="s">
        <v>559</v>
      </c>
      <c r="D486" s="795"/>
      <c r="E486" s="796">
        <v>88.5</v>
      </c>
      <c r="F486" s="825"/>
      <c r="G486" s="789"/>
      <c r="H486" s="789"/>
      <c r="I486" s="789"/>
      <c r="J486" s="789"/>
      <c r="K486" s="789"/>
      <c r="L486" s="789"/>
      <c r="M486" s="789"/>
      <c r="N486" s="790"/>
      <c r="O486" s="790"/>
      <c r="P486" s="790"/>
      <c r="Q486" s="790"/>
      <c r="R486" s="789"/>
      <c r="S486" s="789"/>
      <c r="T486" s="789"/>
      <c r="U486" s="789"/>
      <c r="V486" s="789"/>
      <c r="W486" s="789"/>
      <c r="X486" s="789"/>
      <c r="Y486" s="791"/>
      <c r="Z486" s="791"/>
      <c r="AA486" s="791"/>
      <c r="AB486" s="791"/>
      <c r="AC486" s="791"/>
      <c r="AD486" s="791"/>
      <c r="AE486" s="791"/>
      <c r="AF486" s="791"/>
      <c r="AG486" s="791" t="s">
        <v>157</v>
      </c>
      <c r="AH486" s="791">
        <v>0</v>
      </c>
      <c r="AI486" s="791"/>
      <c r="AJ486" s="791"/>
      <c r="AK486" s="791"/>
      <c r="AL486" s="791"/>
      <c r="AM486" s="791"/>
      <c r="AN486" s="791"/>
      <c r="AO486" s="791"/>
      <c r="AP486" s="791"/>
      <c r="AQ486" s="791"/>
      <c r="AR486" s="791"/>
      <c r="AS486" s="791"/>
      <c r="AT486" s="791"/>
      <c r="AU486" s="791"/>
      <c r="AV486" s="791"/>
      <c r="AW486" s="791"/>
      <c r="AX486" s="791"/>
      <c r="AY486" s="791"/>
      <c r="AZ486" s="791"/>
      <c r="BA486" s="791"/>
      <c r="BB486" s="791"/>
      <c r="BC486" s="791"/>
      <c r="BD486" s="791"/>
      <c r="BE486" s="791"/>
      <c r="BF486" s="791"/>
      <c r="BG486" s="791"/>
      <c r="BH486" s="791"/>
    </row>
    <row r="487" spans="1:60" outlineLevel="1" x14ac:dyDescent="0.2">
      <c r="A487" s="792"/>
      <c r="B487" s="793"/>
      <c r="C487" s="794" t="s">
        <v>165</v>
      </c>
      <c r="D487" s="795"/>
      <c r="E487" s="796"/>
      <c r="F487" s="825"/>
      <c r="G487" s="789"/>
      <c r="H487" s="789"/>
      <c r="I487" s="789"/>
      <c r="J487" s="789"/>
      <c r="K487" s="789"/>
      <c r="L487" s="789"/>
      <c r="M487" s="789"/>
      <c r="N487" s="790"/>
      <c r="O487" s="790"/>
      <c r="P487" s="790"/>
      <c r="Q487" s="790"/>
      <c r="R487" s="789"/>
      <c r="S487" s="789"/>
      <c r="T487" s="789"/>
      <c r="U487" s="789"/>
      <c r="V487" s="789"/>
      <c r="W487" s="789"/>
      <c r="X487" s="789"/>
      <c r="Y487" s="791"/>
      <c r="Z487" s="791"/>
      <c r="AA487" s="791"/>
      <c r="AB487" s="791"/>
      <c r="AC487" s="791"/>
      <c r="AD487" s="791"/>
      <c r="AE487" s="791"/>
      <c r="AF487" s="791"/>
      <c r="AG487" s="791" t="s">
        <v>157</v>
      </c>
      <c r="AH487" s="791">
        <v>0</v>
      </c>
      <c r="AI487" s="791"/>
      <c r="AJ487" s="791"/>
      <c r="AK487" s="791"/>
      <c r="AL487" s="791"/>
      <c r="AM487" s="791"/>
      <c r="AN487" s="791"/>
      <c r="AO487" s="791"/>
      <c r="AP487" s="791"/>
      <c r="AQ487" s="791"/>
      <c r="AR487" s="791"/>
      <c r="AS487" s="791"/>
      <c r="AT487" s="791"/>
      <c r="AU487" s="791"/>
      <c r="AV487" s="791"/>
      <c r="AW487" s="791"/>
      <c r="AX487" s="791"/>
      <c r="AY487" s="791"/>
      <c r="AZ487" s="791"/>
      <c r="BA487" s="791"/>
      <c r="BB487" s="791"/>
      <c r="BC487" s="791"/>
      <c r="BD487" s="791"/>
      <c r="BE487" s="791"/>
      <c r="BF487" s="791"/>
      <c r="BG487" s="791"/>
      <c r="BH487" s="791"/>
    </row>
    <row r="488" spans="1:60" outlineLevel="1" x14ac:dyDescent="0.2">
      <c r="A488" s="792"/>
      <c r="B488" s="793"/>
      <c r="C488" s="794" t="s">
        <v>561</v>
      </c>
      <c r="D488" s="795"/>
      <c r="E488" s="796">
        <v>60</v>
      </c>
      <c r="F488" s="825"/>
      <c r="G488" s="789"/>
      <c r="H488" s="789"/>
      <c r="I488" s="789"/>
      <c r="J488" s="789"/>
      <c r="K488" s="789"/>
      <c r="L488" s="789"/>
      <c r="M488" s="789"/>
      <c r="N488" s="790"/>
      <c r="O488" s="790"/>
      <c r="P488" s="790"/>
      <c r="Q488" s="790"/>
      <c r="R488" s="789"/>
      <c r="S488" s="789"/>
      <c r="T488" s="789"/>
      <c r="U488" s="789"/>
      <c r="V488" s="789"/>
      <c r="W488" s="789"/>
      <c r="X488" s="789"/>
      <c r="Y488" s="791"/>
      <c r="Z488" s="791"/>
      <c r="AA488" s="791"/>
      <c r="AB488" s="791"/>
      <c r="AC488" s="791"/>
      <c r="AD488" s="791"/>
      <c r="AE488" s="791"/>
      <c r="AF488" s="791"/>
      <c r="AG488" s="791" t="s">
        <v>157</v>
      </c>
      <c r="AH488" s="791">
        <v>0</v>
      </c>
      <c r="AI488" s="791"/>
      <c r="AJ488" s="791"/>
      <c r="AK488" s="791"/>
      <c r="AL488" s="791"/>
      <c r="AM488" s="791"/>
      <c r="AN488" s="791"/>
      <c r="AO488" s="791"/>
      <c r="AP488" s="791"/>
      <c r="AQ488" s="791"/>
      <c r="AR488" s="791"/>
      <c r="AS488" s="791"/>
      <c r="AT488" s="791"/>
      <c r="AU488" s="791"/>
      <c r="AV488" s="791"/>
      <c r="AW488" s="791"/>
      <c r="AX488" s="791"/>
      <c r="AY488" s="791"/>
      <c r="AZ488" s="791"/>
      <c r="BA488" s="791"/>
      <c r="BB488" s="791"/>
      <c r="BC488" s="791"/>
      <c r="BD488" s="791"/>
      <c r="BE488" s="791"/>
      <c r="BF488" s="791"/>
      <c r="BG488" s="791"/>
      <c r="BH488" s="791"/>
    </row>
    <row r="489" spans="1:60" ht="22.5" outlineLevel="1" x14ac:dyDescent="0.2">
      <c r="A489" s="782">
        <v>146</v>
      </c>
      <c r="B489" s="783" t="s">
        <v>571</v>
      </c>
      <c r="C489" s="784" t="s">
        <v>572</v>
      </c>
      <c r="D489" s="785" t="s">
        <v>169</v>
      </c>
      <c r="E489" s="786">
        <v>55.5</v>
      </c>
      <c r="F489" s="11"/>
      <c r="G489" s="787">
        <f>ROUND(E489*F489,2)</f>
        <v>0</v>
      </c>
      <c r="H489" s="788">
        <v>158.19999999999999</v>
      </c>
      <c r="I489" s="789">
        <f>ROUND(E489*H489,2)</f>
        <v>8780.1</v>
      </c>
      <c r="J489" s="788">
        <v>532.79999999999995</v>
      </c>
      <c r="K489" s="789">
        <f>ROUND(E489*J489,2)</f>
        <v>29570.400000000001</v>
      </c>
      <c r="L489" s="789">
        <v>21</v>
      </c>
      <c r="M489" s="789">
        <f>G489*(1+L489/100)</f>
        <v>0</v>
      </c>
      <c r="N489" s="790">
        <v>5.0400000000000002E-3</v>
      </c>
      <c r="O489" s="790">
        <f>ROUND(E489*N489,2)</f>
        <v>0.28000000000000003</v>
      </c>
      <c r="P489" s="790">
        <v>0</v>
      </c>
      <c r="Q489" s="790">
        <f>ROUND(E489*P489,2)</f>
        <v>0</v>
      </c>
      <c r="R489" s="789"/>
      <c r="S489" s="789" t="s">
        <v>153</v>
      </c>
      <c r="T489" s="789" t="s">
        <v>153</v>
      </c>
      <c r="U489" s="789">
        <v>0.97799999999999998</v>
      </c>
      <c r="V489" s="789">
        <f>ROUND(E489*U489,2)</f>
        <v>54.28</v>
      </c>
      <c r="W489" s="789"/>
      <c r="X489" s="789" t="s">
        <v>154</v>
      </c>
      <c r="Y489" s="791"/>
      <c r="Z489" s="791"/>
      <c r="AA489" s="791"/>
      <c r="AB489" s="791"/>
      <c r="AC489" s="791"/>
      <c r="AD489" s="791"/>
      <c r="AE489" s="791"/>
      <c r="AF489" s="791"/>
      <c r="AG489" s="791" t="s">
        <v>155</v>
      </c>
      <c r="AH489" s="791"/>
      <c r="AI489" s="791"/>
      <c r="AJ489" s="791"/>
      <c r="AK489" s="791"/>
      <c r="AL489" s="791"/>
      <c r="AM489" s="791"/>
      <c r="AN489" s="791"/>
      <c r="AO489" s="791"/>
      <c r="AP489" s="791"/>
      <c r="AQ489" s="791"/>
      <c r="AR489" s="791"/>
      <c r="AS489" s="791"/>
      <c r="AT489" s="791"/>
      <c r="AU489" s="791"/>
      <c r="AV489" s="791"/>
      <c r="AW489" s="791"/>
      <c r="AX489" s="791"/>
      <c r="AY489" s="791"/>
      <c r="AZ489" s="791"/>
      <c r="BA489" s="791"/>
      <c r="BB489" s="791"/>
      <c r="BC489" s="791"/>
      <c r="BD489" s="791"/>
      <c r="BE489" s="791"/>
      <c r="BF489" s="791"/>
      <c r="BG489" s="791"/>
      <c r="BH489" s="791"/>
    </row>
    <row r="490" spans="1:60" outlineLevel="1" x14ac:dyDescent="0.2">
      <c r="A490" s="792"/>
      <c r="B490" s="793"/>
      <c r="C490" s="794" t="s">
        <v>162</v>
      </c>
      <c r="D490" s="795"/>
      <c r="E490" s="796"/>
      <c r="F490" s="825"/>
      <c r="G490" s="789"/>
      <c r="H490" s="789"/>
      <c r="I490" s="789"/>
      <c r="J490" s="789"/>
      <c r="K490" s="789"/>
      <c r="L490" s="789"/>
      <c r="M490" s="789"/>
      <c r="N490" s="790"/>
      <c r="O490" s="790"/>
      <c r="P490" s="790"/>
      <c r="Q490" s="790"/>
      <c r="R490" s="789"/>
      <c r="S490" s="789"/>
      <c r="T490" s="789"/>
      <c r="U490" s="789"/>
      <c r="V490" s="789"/>
      <c r="W490" s="789"/>
      <c r="X490" s="789"/>
      <c r="Y490" s="791"/>
      <c r="Z490" s="791"/>
      <c r="AA490" s="791"/>
      <c r="AB490" s="791"/>
      <c r="AC490" s="791"/>
      <c r="AD490" s="791"/>
      <c r="AE490" s="791"/>
      <c r="AF490" s="791"/>
      <c r="AG490" s="791" t="s">
        <v>157</v>
      </c>
      <c r="AH490" s="791">
        <v>0</v>
      </c>
      <c r="AI490" s="791"/>
      <c r="AJ490" s="791"/>
      <c r="AK490" s="791"/>
      <c r="AL490" s="791"/>
      <c r="AM490" s="791"/>
      <c r="AN490" s="791"/>
      <c r="AO490" s="791"/>
      <c r="AP490" s="791"/>
      <c r="AQ490" s="791"/>
      <c r="AR490" s="791"/>
      <c r="AS490" s="791"/>
      <c r="AT490" s="791"/>
      <c r="AU490" s="791"/>
      <c r="AV490" s="791"/>
      <c r="AW490" s="791"/>
      <c r="AX490" s="791"/>
      <c r="AY490" s="791"/>
      <c r="AZ490" s="791"/>
      <c r="BA490" s="791"/>
      <c r="BB490" s="791"/>
      <c r="BC490" s="791"/>
      <c r="BD490" s="791"/>
      <c r="BE490" s="791"/>
      <c r="BF490" s="791"/>
      <c r="BG490" s="791"/>
      <c r="BH490" s="791"/>
    </row>
    <row r="491" spans="1:60" outlineLevel="1" x14ac:dyDescent="0.2">
      <c r="A491" s="792"/>
      <c r="B491" s="793"/>
      <c r="C491" s="794" t="s">
        <v>553</v>
      </c>
      <c r="D491" s="795"/>
      <c r="E491" s="796">
        <v>55.5</v>
      </c>
      <c r="F491" s="825"/>
      <c r="G491" s="789"/>
      <c r="H491" s="789"/>
      <c r="I491" s="789"/>
      <c r="J491" s="789"/>
      <c r="K491" s="789"/>
      <c r="L491" s="789"/>
      <c r="M491" s="789"/>
      <c r="N491" s="790"/>
      <c r="O491" s="790"/>
      <c r="P491" s="790"/>
      <c r="Q491" s="790"/>
      <c r="R491" s="789"/>
      <c r="S491" s="789"/>
      <c r="T491" s="789"/>
      <c r="U491" s="789"/>
      <c r="V491" s="789"/>
      <c r="W491" s="789"/>
      <c r="X491" s="789"/>
      <c r="Y491" s="791"/>
      <c r="Z491" s="791"/>
      <c r="AA491" s="791"/>
      <c r="AB491" s="791"/>
      <c r="AC491" s="791"/>
      <c r="AD491" s="791"/>
      <c r="AE491" s="791"/>
      <c r="AF491" s="791"/>
      <c r="AG491" s="791" t="s">
        <v>157</v>
      </c>
      <c r="AH491" s="791">
        <v>0</v>
      </c>
      <c r="AI491" s="791"/>
      <c r="AJ491" s="791"/>
      <c r="AK491" s="791"/>
      <c r="AL491" s="791"/>
      <c r="AM491" s="791"/>
      <c r="AN491" s="791"/>
      <c r="AO491" s="791"/>
      <c r="AP491" s="791"/>
      <c r="AQ491" s="791"/>
      <c r="AR491" s="791"/>
      <c r="AS491" s="791"/>
      <c r="AT491" s="791"/>
      <c r="AU491" s="791"/>
      <c r="AV491" s="791"/>
      <c r="AW491" s="791"/>
      <c r="AX491" s="791"/>
      <c r="AY491" s="791"/>
      <c r="AZ491" s="791"/>
      <c r="BA491" s="791"/>
      <c r="BB491" s="791"/>
      <c r="BC491" s="791"/>
      <c r="BD491" s="791"/>
      <c r="BE491" s="791"/>
      <c r="BF491" s="791"/>
      <c r="BG491" s="791"/>
      <c r="BH491" s="791"/>
    </row>
    <row r="492" spans="1:60" ht="22.5" outlineLevel="1" x14ac:dyDescent="0.2">
      <c r="A492" s="782">
        <v>147</v>
      </c>
      <c r="B492" s="783" t="s">
        <v>573</v>
      </c>
      <c r="C492" s="784" t="s">
        <v>574</v>
      </c>
      <c r="D492" s="785" t="s">
        <v>169</v>
      </c>
      <c r="E492" s="786">
        <v>71</v>
      </c>
      <c r="F492" s="11"/>
      <c r="G492" s="787">
        <f>ROUND(E492*F492,2)</f>
        <v>0</v>
      </c>
      <c r="H492" s="788">
        <v>166.83</v>
      </c>
      <c r="I492" s="789">
        <f>ROUND(E492*H492,2)</f>
        <v>11844.93</v>
      </c>
      <c r="J492" s="788">
        <v>566.16999999999996</v>
      </c>
      <c r="K492" s="789">
        <f>ROUND(E492*J492,2)</f>
        <v>40198.07</v>
      </c>
      <c r="L492" s="789">
        <v>21</v>
      </c>
      <c r="M492" s="789">
        <f>G492*(1+L492/100)</f>
        <v>0</v>
      </c>
      <c r="N492" s="790">
        <v>5.1500000000000001E-3</v>
      </c>
      <c r="O492" s="790">
        <f>ROUND(E492*N492,2)</f>
        <v>0.37</v>
      </c>
      <c r="P492" s="790">
        <v>0</v>
      </c>
      <c r="Q492" s="790">
        <f>ROUND(E492*P492,2)</f>
        <v>0</v>
      </c>
      <c r="R492" s="789"/>
      <c r="S492" s="789" t="s">
        <v>153</v>
      </c>
      <c r="T492" s="789" t="s">
        <v>153</v>
      </c>
      <c r="U492" s="789">
        <v>1.04</v>
      </c>
      <c r="V492" s="789">
        <f>ROUND(E492*U492,2)</f>
        <v>73.84</v>
      </c>
      <c r="W492" s="789"/>
      <c r="X492" s="789" t="s">
        <v>154</v>
      </c>
      <c r="Y492" s="791"/>
      <c r="Z492" s="791"/>
      <c r="AA492" s="791"/>
      <c r="AB492" s="791"/>
      <c r="AC492" s="791"/>
      <c r="AD492" s="791"/>
      <c r="AE492" s="791"/>
      <c r="AF492" s="791"/>
      <c r="AG492" s="791" t="s">
        <v>155</v>
      </c>
      <c r="AH492" s="791"/>
      <c r="AI492" s="791"/>
      <c r="AJ492" s="791"/>
      <c r="AK492" s="791"/>
      <c r="AL492" s="791"/>
      <c r="AM492" s="791"/>
      <c r="AN492" s="791"/>
      <c r="AO492" s="791"/>
      <c r="AP492" s="791"/>
      <c r="AQ492" s="791"/>
      <c r="AR492" s="791"/>
      <c r="AS492" s="791"/>
      <c r="AT492" s="791"/>
      <c r="AU492" s="791"/>
      <c r="AV492" s="791"/>
      <c r="AW492" s="791"/>
      <c r="AX492" s="791"/>
      <c r="AY492" s="791"/>
      <c r="AZ492" s="791"/>
      <c r="BA492" s="791"/>
      <c r="BB492" s="791"/>
      <c r="BC492" s="791"/>
      <c r="BD492" s="791"/>
      <c r="BE492" s="791"/>
      <c r="BF492" s="791"/>
      <c r="BG492" s="791"/>
      <c r="BH492" s="791"/>
    </row>
    <row r="493" spans="1:60" outlineLevel="1" x14ac:dyDescent="0.2">
      <c r="A493" s="792"/>
      <c r="B493" s="793"/>
      <c r="C493" s="794" t="s">
        <v>162</v>
      </c>
      <c r="D493" s="795"/>
      <c r="E493" s="796"/>
      <c r="F493" s="825"/>
      <c r="G493" s="789"/>
      <c r="H493" s="789"/>
      <c r="I493" s="789"/>
      <c r="J493" s="789"/>
      <c r="K493" s="789"/>
      <c r="L493" s="789"/>
      <c r="M493" s="789"/>
      <c r="N493" s="790"/>
      <c r="O493" s="790"/>
      <c r="P493" s="790"/>
      <c r="Q493" s="790"/>
      <c r="R493" s="789"/>
      <c r="S493" s="789"/>
      <c r="T493" s="789"/>
      <c r="U493" s="789"/>
      <c r="V493" s="789"/>
      <c r="W493" s="789"/>
      <c r="X493" s="789"/>
      <c r="Y493" s="791"/>
      <c r="Z493" s="791"/>
      <c r="AA493" s="791"/>
      <c r="AB493" s="791"/>
      <c r="AC493" s="791"/>
      <c r="AD493" s="791"/>
      <c r="AE493" s="791"/>
      <c r="AF493" s="791"/>
      <c r="AG493" s="791" t="s">
        <v>157</v>
      </c>
      <c r="AH493" s="791">
        <v>0</v>
      </c>
      <c r="AI493" s="791"/>
      <c r="AJ493" s="791"/>
      <c r="AK493" s="791"/>
      <c r="AL493" s="791"/>
      <c r="AM493" s="791"/>
      <c r="AN493" s="791"/>
      <c r="AO493" s="791"/>
      <c r="AP493" s="791"/>
      <c r="AQ493" s="791"/>
      <c r="AR493" s="791"/>
      <c r="AS493" s="791"/>
      <c r="AT493" s="791"/>
      <c r="AU493" s="791"/>
      <c r="AV493" s="791"/>
      <c r="AW493" s="791"/>
      <c r="AX493" s="791"/>
      <c r="AY493" s="791"/>
      <c r="AZ493" s="791"/>
      <c r="BA493" s="791"/>
      <c r="BB493" s="791"/>
      <c r="BC493" s="791"/>
      <c r="BD493" s="791"/>
      <c r="BE493" s="791"/>
      <c r="BF493" s="791"/>
      <c r="BG493" s="791"/>
      <c r="BH493" s="791"/>
    </row>
    <row r="494" spans="1:60" outlineLevel="1" x14ac:dyDescent="0.2">
      <c r="A494" s="792"/>
      <c r="B494" s="793"/>
      <c r="C494" s="794" t="s">
        <v>555</v>
      </c>
      <c r="D494" s="795"/>
      <c r="E494" s="796">
        <v>32.5</v>
      </c>
      <c r="F494" s="825"/>
      <c r="G494" s="789"/>
      <c r="H494" s="789"/>
      <c r="I494" s="789"/>
      <c r="J494" s="789"/>
      <c r="K494" s="789"/>
      <c r="L494" s="789"/>
      <c r="M494" s="789"/>
      <c r="N494" s="790"/>
      <c r="O494" s="790"/>
      <c r="P494" s="790"/>
      <c r="Q494" s="790"/>
      <c r="R494" s="789"/>
      <c r="S494" s="789"/>
      <c r="T494" s="789"/>
      <c r="U494" s="789"/>
      <c r="V494" s="789"/>
      <c r="W494" s="789"/>
      <c r="X494" s="789"/>
      <c r="Y494" s="791"/>
      <c r="Z494" s="791"/>
      <c r="AA494" s="791"/>
      <c r="AB494" s="791"/>
      <c r="AC494" s="791"/>
      <c r="AD494" s="791"/>
      <c r="AE494" s="791"/>
      <c r="AF494" s="791"/>
      <c r="AG494" s="791" t="s">
        <v>157</v>
      </c>
      <c r="AH494" s="791">
        <v>0</v>
      </c>
      <c r="AI494" s="791"/>
      <c r="AJ494" s="791"/>
      <c r="AK494" s="791"/>
      <c r="AL494" s="791"/>
      <c r="AM494" s="791"/>
      <c r="AN494" s="791"/>
      <c r="AO494" s="791"/>
      <c r="AP494" s="791"/>
      <c r="AQ494" s="791"/>
      <c r="AR494" s="791"/>
      <c r="AS494" s="791"/>
      <c r="AT494" s="791"/>
      <c r="AU494" s="791"/>
      <c r="AV494" s="791"/>
      <c r="AW494" s="791"/>
      <c r="AX494" s="791"/>
      <c r="AY494" s="791"/>
      <c r="AZ494" s="791"/>
      <c r="BA494" s="791"/>
      <c r="BB494" s="791"/>
      <c r="BC494" s="791"/>
      <c r="BD494" s="791"/>
      <c r="BE494" s="791"/>
      <c r="BF494" s="791"/>
      <c r="BG494" s="791"/>
      <c r="BH494" s="791"/>
    </row>
    <row r="495" spans="1:60" outlineLevel="1" x14ac:dyDescent="0.2">
      <c r="A495" s="792"/>
      <c r="B495" s="793"/>
      <c r="C495" s="794" t="s">
        <v>165</v>
      </c>
      <c r="D495" s="795"/>
      <c r="E495" s="796"/>
      <c r="F495" s="825"/>
      <c r="G495" s="789"/>
      <c r="H495" s="789"/>
      <c r="I495" s="789"/>
      <c r="J495" s="789"/>
      <c r="K495" s="789"/>
      <c r="L495" s="789"/>
      <c r="M495" s="789"/>
      <c r="N495" s="790"/>
      <c r="O495" s="790"/>
      <c r="P495" s="790"/>
      <c r="Q495" s="790"/>
      <c r="R495" s="789"/>
      <c r="S495" s="789"/>
      <c r="T495" s="789"/>
      <c r="U495" s="789"/>
      <c r="V495" s="789"/>
      <c r="W495" s="789"/>
      <c r="X495" s="789"/>
      <c r="Y495" s="791"/>
      <c r="Z495" s="791"/>
      <c r="AA495" s="791"/>
      <c r="AB495" s="791"/>
      <c r="AC495" s="791"/>
      <c r="AD495" s="791"/>
      <c r="AE495" s="791"/>
      <c r="AF495" s="791"/>
      <c r="AG495" s="791" t="s">
        <v>157</v>
      </c>
      <c r="AH495" s="791">
        <v>0</v>
      </c>
      <c r="AI495" s="791"/>
      <c r="AJ495" s="791"/>
      <c r="AK495" s="791"/>
      <c r="AL495" s="791"/>
      <c r="AM495" s="791"/>
      <c r="AN495" s="791"/>
      <c r="AO495" s="791"/>
      <c r="AP495" s="791"/>
      <c r="AQ495" s="791"/>
      <c r="AR495" s="791"/>
      <c r="AS495" s="791"/>
      <c r="AT495" s="791"/>
      <c r="AU495" s="791"/>
      <c r="AV495" s="791"/>
      <c r="AW495" s="791"/>
      <c r="AX495" s="791"/>
      <c r="AY495" s="791"/>
      <c r="AZ495" s="791"/>
      <c r="BA495" s="791"/>
      <c r="BB495" s="791"/>
      <c r="BC495" s="791"/>
      <c r="BD495" s="791"/>
      <c r="BE495" s="791"/>
      <c r="BF495" s="791"/>
      <c r="BG495" s="791"/>
      <c r="BH495" s="791"/>
    </row>
    <row r="496" spans="1:60" outlineLevel="1" x14ac:dyDescent="0.2">
      <c r="A496" s="792"/>
      <c r="B496" s="793"/>
      <c r="C496" s="794" t="s">
        <v>560</v>
      </c>
      <c r="D496" s="795"/>
      <c r="E496" s="796">
        <v>24</v>
      </c>
      <c r="F496" s="825"/>
      <c r="G496" s="789"/>
      <c r="H496" s="789"/>
      <c r="I496" s="789"/>
      <c r="J496" s="789"/>
      <c r="K496" s="789"/>
      <c r="L496" s="789"/>
      <c r="M496" s="789"/>
      <c r="N496" s="790"/>
      <c r="O496" s="790"/>
      <c r="P496" s="790"/>
      <c r="Q496" s="790"/>
      <c r="R496" s="789"/>
      <c r="S496" s="789"/>
      <c r="T496" s="789"/>
      <c r="U496" s="789"/>
      <c r="V496" s="789"/>
      <c r="W496" s="789"/>
      <c r="X496" s="789"/>
      <c r="Y496" s="791"/>
      <c r="Z496" s="791"/>
      <c r="AA496" s="791"/>
      <c r="AB496" s="791"/>
      <c r="AC496" s="791"/>
      <c r="AD496" s="791"/>
      <c r="AE496" s="791"/>
      <c r="AF496" s="791"/>
      <c r="AG496" s="791" t="s">
        <v>157</v>
      </c>
      <c r="AH496" s="791">
        <v>0</v>
      </c>
      <c r="AI496" s="791"/>
      <c r="AJ496" s="791"/>
      <c r="AK496" s="791"/>
      <c r="AL496" s="791"/>
      <c r="AM496" s="791"/>
      <c r="AN496" s="791"/>
      <c r="AO496" s="791"/>
      <c r="AP496" s="791"/>
      <c r="AQ496" s="791"/>
      <c r="AR496" s="791"/>
      <c r="AS496" s="791"/>
      <c r="AT496" s="791"/>
      <c r="AU496" s="791"/>
      <c r="AV496" s="791"/>
      <c r="AW496" s="791"/>
      <c r="AX496" s="791"/>
      <c r="AY496" s="791"/>
      <c r="AZ496" s="791"/>
      <c r="BA496" s="791"/>
      <c r="BB496" s="791"/>
      <c r="BC496" s="791"/>
      <c r="BD496" s="791"/>
      <c r="BE496" s="791"/>
      <c r="BF496" s="791"/>
      <c r="BG496" s="791"/>
      <c r="BH496" s="791"/>
    </row>
    <row r="497" spans="1:60" outlineLevel="1" x14ac:dyDescent="0.2">
      <c r="A497" s="792"/>
      <c r="B497" s="793"/>
      <c r="C497" s="794" t="s">
        <v>186</v>
      </c>
      <c r="D497" s="795"/>
      <c r="E497" s="796"/>
      <c r="F497" s="825"/>
      <c r="G497" s="789"/>
      <c r="H497" s="789"/>
      <c r="I497" s="789"/>
      <c r="J497" s="789"/>
      <c r="K497" s="789"/>
      <c r="L497" s="789"/>
      <c r="M497" s="789"/>
      <c r="N497" s="790"/>
      <c r="O497" s="790"/>
      <c r="P497" s="790"/>
      <c r="Q497" s="790"/>
      <c r="R497" s="789"/>
      <c r="S497" s="789"/>
      <c r="T497" s="789"/>
      <c r="U497" s="789"/>
      <c r="V497" s="789"/>
      <c r="W497" s="789"/>
      <c r="X497" s="789"/>
      <c r="Y497" s="791"/>
      <c r="Z497" s="791"/>
      <c r="AA497" s="791"/>
      <c r="AB497" s="791"/>
      <c r="AC497" s="791"/>
      <c r="AD497" s="791"/>
      <c r="AE497" s="791"/>
      <c r="AF497" s="791"/>
      <c r="AG497" s="791" t="s">
        <v>157</v>
      </c>
      <c r="AH497" s="791">
        <v>0</v>
      </c>
      <c r="AI497" s="791"/>
      <c r="AJ497" s="791"/>
      <c r="AK497" s="791"/>
      <c r="AL497" s="791"/>
      <c r="AM497" s="791"/>
      <c r="AN497" s="791"/>
      <c r="AO497" s="791"/>
      <c r="AP497" s="791"/>
      <c r="AQ497" s="791"/>
      <c r="AR497" s="791"/>
      <c r="AS497" s="791"/>
      <c r="AT497" s="791"/>
      <c r="AU497" s="791"/>
      <c r="AV497" s="791"/>
      <c r="AW497" s="791"/>
      <c r="AX497" s="791"/>
      <c r="AY497" s="791"/>
      <c r="AZ497" s="791"/>
      <c r="BA497" s="791"/>
      <c r="BB497" s="791"/>
      <c r="BC497" s="791"/>
      <c r="BD497" s="791"/>
      <c r="BE497" s="791"/>
      <c r="BF497" s="791"/>
      <c r="BG497" s="791"/>
      <c r="BH497" s="791"/>
    </row>
    <row r="498" spans="1:60" outlineLevel="1" x14ac:dyDescent="0.2">
      <c r="A498" s="792"/>
      <c r="B498" s="793"/>
      <c r="C498" s="794" t="s">
        <v>232</v>
      </c>
      <c r="D498" s="795"/>
      <c r="E498" s="796">
        <v>14.5</v>
      </c>
      <c r="F498" s="825"/>
      <c r="G498" s="789"/>
      <c r="H498" s="789"/>
      <c r="I498" s="789"/>
      <c r="J498" s="789"/>
      <c r="K498" s="789"/>
      <c r="L498" s="789"/>
      <c r="M498" s="789"/>
      <c r="N498" s="790"/>
      <c r="O498" s="790"/>
      <c r="P498" s="790"/>
      <c r="Q498" s="790"/>
      <c r="R498" s="789"/>
      <c r="S498" s="789"/>
      <c r="T498" s="789"/>
      <c r="U498" s="789"/>
      <c r="V498" s="789"/>
      <c r="W498" s="789"/>
      <c r="X498" s="789"/>
      <c r="Y498" s="791"/>
      <c r="Z498" s="791"/>
      <c r="AA498" s="791"/>
      <c r="AB498" s="791"/>
      <c r="AC498" s="791"/>
      <c r="AD498" s="791"/>
      <c r="AE498" s="791"/>
      <c r="AF498" s="791"/>
      <c r="AG498" s="791" t="s">
        <v>157</v>
      </c>
      <c r="AH498" s="791">
        <v>0</v>
      </c>
      <c r="AI498" s="791"/>
      <c r="AJ498" s="791"/>
      <c r="AK498" s="791"/>
      <c r="AL498" s="791"/>
      <c r="AM498" s="791"/>
      <c r="AN498" s="791"/>
      <c r="AO498" s="791"/>
      <c r="AP498" s="791"/>
      <c r="AQ498" s="791"/>
      <c r="AR498" s="791"/>
      <c r="AS498" s="791"/>
      <c r="AT498" s="791"/>
      <c r="AU498" s="791"/>
      <c r="AV498" s="791"/>
      <c r="AW498" s="791"/>
      <c r="AX498" s="791"/>
      <c r="AY498" s="791"/>
      <c r="AZ498" s="791"/>
      <c r="BA498" s="791"/>
      <c r="BB498" s="791"/>
      <c r="BC498" s="791"/>
      <c r="BD498" s="791"/>
      <c r="BE498" s="791"/>
      <c r="BF498" s="791"/>
      <c r="BG498" s="791"/>
      <c r="BH498" s="791"/>
    </row>
    <row r="499" spans="1:60" ht="22.5" outlineLevel="1" x14ac:dyDescent="0.2">
      <c r="A499" s="782">
        <v>148</v>
      </c>
      <c r="B499" s="783" t="s">
        <v>575</v>
      </c>
      <c r="C499" s="784" t="s">
        <v>576</v>
      </c>
      <c r="D499" s="785" t="s">
        <v>169</v>
      </c>
      <c r="E499" s="786">
        <v>58</v>
      </c>
      <c r="F499" s="11"/>
      <c r="G499" s="787">
        <f>ROUND(E499*F499,2)</f>
        <v>0</v>
      </c>
      <c r="H499" s="788">
        <v>185.51</v>
      </c>
      <c r="I499" s="789">
        <f>ROUND(E499*H499,2)</f>
        <v>10759.58</v>
      </c>
      <c r="J499" s="788">
        <v>733.49</v>
      </c>
      <c r="K499" s="789">
        <f>ROUND(E499*J499,2)</f>
        <v>42542.42</v>
      </c>
      <c r="L499" s="789">
        <v>21</v>
      </c>
      <c r="M499" s="789">
        <f>G499*(1+L499/100)</f>
        <v>0</v>
      </c>
      <c r="N499" s="790">
        <v>6.9300000000000004E-3</v>
      </c>
      <c r="O499" s="790">
        <f>ROUND(E499*N499,2)</f>
        <v>0.4</v>
      </c>
      <c r="P499" s="790">
        <v>0</v>
      </c>
      <c r="Q499" s="790">
        <f>ROUND(E499*P499,2)</f>
        <v>0</v>
      </c>
      <c r="R499" s="789"/>
      <c r="S499" s="789" t="s">
        <v>153</v>
      </c>
      <c r="T499" s="789" t="s">
        <v>153</v>
      </c>
      <c r="U499" s="789">
        <v>1.3466</v>
      </c>
      <c r="V499" s="789">
        <f>ROUND(E499*U499,2)</f>
        <v>78.099999999999994</v>
      </c>
      <c r="W499" s="789"/>
      <c r="X499" s="789" t="s">
        <v>154</v>
      </c>
      <c r="Y499" s="791"/>
      <c r="Z499" s="791"/>
      <c r="AA499" s="791"/>
      <c r="AB499" s="791"/>
      <c r="AC499" s="791"/>
      <c r="AD499" s="791"/>
      <c r="AE499" s="791"/>
      <c r="AF499" s="791"/>
      <c r="AG499" s="791" t="s">
        <v>155</v>
      </c>
      <c r="AH499" s="791"/>
      <c r="AI499" s="791"/>
      <c r="AJ499" s="791"/>
      <c r="AK499" s="791"/>
      <c r="AL499" s="791"/>
      <c r="AM499" s="791"/>
      <c r="AN499" s="791"/>
      <c r="AO499" s="791"/>
      <c r="AP499" s="791"/>
      <c r="AQ499" s="791"/>
      <c r="AR499" s="791"/>
      <c r="AS499" s="791"/>
      <c r="AT499" s="791"/>
      <c r="AU499" s="791"/>
      <c r="AV499" s="791"/>
      <c r="AW499" s="791"/>
      <c r="AX499" s="791"/>
      <c r="AY499" s="791"/>
      <c r="AZ499" s="791"/>
      <c r="BA499" s="791"/>
      <c r="BB499" s="791"/>
      <c r="BC499" s="791"/>
      <c r="BD499" s="791"/>
      <c r="BE499" s="791"/>
      <c r="BF499" s="791"/>
      <c r="BG499" s="791"/>
      <c r="BH499" s="791"/>
    </row>
    <row r="500" spans="1:60" outlineLevel="1" x14ac:dyDescent="0.2">
      <c r="A500" s="792"/>
      <c r="B500" s="793"/>
      <c r="C500" s="794" t="s">
        <v>162</v>
      </c>
      <c r="D500" s="795"/>
      <c r="E500" s="796"/>
      <c r="F500" s="825"/>
      <c r="G500" s="789"/>
      <c r="H500" s="789"/>
      <c r="I500" s="789"/>
      <c r="J500" s="789"/>
      <c r="K500" s="789"/>
      <c r="L500" s="789"/>
      <c r="M500" s="789"/>
      <c r="N500" s="790"/>
      <c r="O500" s="790"/>
      <c r="P500" s="790"/>
      <c r="Q500" s="790"/>
      <c r="R500" s="789"/>
      <c r="S500" s="789"/>
      <c r="T500" s="789"/>
      <c r="U500" s="789"/>
      <c r="V500" s="789"/>
      <c r="W500" s="789"/>
      <c r="X500" s="789"/>
      <c r="Y500" s="791"/>
      <c r="Z500" s="791"/>
      <c r="AA500" s="791"/>
      <c r="AB500" s="791"/>
      <c r="AC500" s="791"/>
      <c r="AD500" s="791"/>
      <c r="AE500" s="791"/>
      <c r="AF500" s="791"/>
      <c r="AG500" s="791" t="s">
        <v>157</v>
      </c>
      <c r="AH500" s="791">
        <v>0</v>
      </c>
      <c r="AI500" s="791"/>
      <c r="AJ500" s="791"/>
      <c r="AK500" s="791"/>
      <c r="AL500" s="791"/>
      <c r="AM500" s="791"/>
      <c r="AN500" s="791"/>
      <c r="AO500" s="791"/>
      <c r="AP500" s="791"/>
      <c r="AQ500" s="791"/>
      <c r="AR500" s="791"/>
      <c r="AS500" s="791"/>
      <c r="AT500" s="791"/>
      <c r="AU500" s="791"/>
      <c r="AV500" s="791"/>
      <c r="AW500" s="791"/>
      <c r="AX500" s="791"/>
      <c r="AY500" s="791"/>
      <c r="AZ500" s="791"/>
      <c r="BA500" s="791"/>
      <c r="BB500" s="791"/>
      <c r="BC500" s="791"/>
      <c r="BD500" s="791"/>
      <c r="BE500" s="791"/>
      <c r="BF500" s="791"/>
      <c r="BG500" s="791"/>
      <c r="BH500" s="791"/>
    </row>
    <row r="501" spans="1:60" outlineLevel="1" x14ac:dyDescent="0.2">
      <c r="A501" s="792"/>
      <c r="B501" s="793"/>
      <c r="C501" s="794" t="s">
        <v>557</v>
      </c>
      <c r="D501" s="795"/>
      <c r="E501" s="796">
        <v>58</v>
      </c>
      <c r="F501" s="825"/>
      <c r="G501" s="789"/>
      <c r="H501" s="789"/>
      <c r="I501" s="789"/>
      <c r="J501" s="789"/>
      <c r="K501" s="789"/>
      <c r="L501" s="789"/>
      <c r="M501" s="789"/>
      <c r="N501" s="790"/>
      <c r="O501" s="790"/>
      <c r="P501" s="790"/>
      <c r="Q501" s="790"/>
      <c r="R501" s="789"/>
      <c r="S501" s="789"/>
      <c r="T501" s="789"/>
      <c r="U501" s="789"/>
      <c r="V501" s="789"/>
      <c r="W501" s="789"/>
      <c r="X501" s="789"/>
      <c r="Y501" s="791"/>
      <c r="Z501" s="791"/>
      <c r="AA501" s="791"/>
      <c r="AB501" s="791"/>
      <c r="AC501" s="791"/>
      <c r="AD501" s="791"/>
      <c r="AE501" s="791"/>
      <c r="AF501" s="791"/>
      <c r="AG501" s="791" t="s">
        <v>157</v>
      </c>
      <c r="AH501" s="791">
        <v>0</v>
      </c>
      <c r="AI501" s="791"/>
      <c r="AJ501" s="791"/>
      <c r="AK501" s="791"/>
      <c r="AL501" s="791"/>
      <c r="AM501" s="791"/>
      <c r="AN501" s="791"/>
      <c r="AO501" s="791"/>
      <c r="AP501" s="791"/>
      <c r="AQ501" s="791"/>
      <c r="AR501" s="791"/>
      <c r="AS501" s="791"/>
      <c r="AT501" s="791"/>
      <c r="AU501" s="791"/>
      <c r="AV501" s="791"/>
      <c r="AW501" s="791"/>
      <c r="AX501" s="791"/>
      <c r="AY501" s="791"/>
      <c r="AZ501" s="791"/>
      <c r="BA501" s="791"/>
      <c r="BB501" s="791"/>
      <c r="BC501" s="791"/>
      <c r="BD501" s="791"/>
      <c r="BE501" s="791"/>
      <c r="BF501" s="791"/>
      <c r="BG501" s="791"/>
      <c r="BH501" s="791"/>
    </row>
    <row r="502" spans="1:60" outlineLevel="1" x14ac:dyDescent="0.2">
      <c r="A502" s="782">
        <v>149</v>
      </c>
      <c r="B502" s="783" t="s">
        <v>577</v>
      </c>
      <c r="C502" s="784" t="s">
        <v>578</v>
      </c>
      <c r="D502" s="785" t="s">
        <v>315</v>
      </c>
      <c r="E502" s="786">
        <v>42.9</v>
      </c>
      <c r="F502" s="11"/>
      <c r="G502" s="787">
        <f>ROUND(E502*F502,2)</f>
        <v>0</v>
      </c>
      <c r="H502" s="788">
        <v>188.25</v>
      </c>
      <c r="I502" s="789">
        <f>ROUND(E502*H502,2)</f>
        <v>8075.93</v>
      </c>
      <c r="J502" s="788">
        <v>113.25</v>
      </c>
      <c r="K502" s="789">
        <f>ROUND(E502*J502,2)</f>
        <v>4858.43</v>
      </c>
      <c r="L502" s="789">
        <v>21</v>
      </c>
      <c r="M502" s="789">
        <f>G502*(1+L502/100)</f>
        <v>0</v>
      </c>
      <c r="N502" s="790">
        <v>2.3000000000000001E-4</v>
      </c>
      <c r="O502" s="790">
        <f>ROUND(E502*N502,2)</f>
        <v>0.01</v>
      </c>
      <c r="P502" s="790">
        <v>0</v>
      </c>
      <c r="Q502" s="790">
        <f>ROUND(E502*P502,2)</f>
        <v>0</v>
      </c>
      <c r="R502" s="789"/>
      <c r="S502" s="789" t="s">
        <v>153</v>
      </c>
      <c r="T502" s="789" t="s">
        <v>153</v>
      </c>
      <c r="U502" s="789">
        <v>0.20805000000000001</v>
      </c>
      <c r="V502" s="789">
        <f>ROUND(E502*U502,2)</f>
        <v>8.93</v>
      </c>
      <c r="W502" s="789"/>
      <c r="X502" s="789" t="s">
        <v>154</v>
      </c>
      <c r="Y502" s="791"/>
      <c r="Z502" s="791"/>
      <c r="AA502" s="791"/>
      <c r="AB502" s="791"/>
      <c r="AC502" s="791"/>
      <c r="AD502" s="791"/>
      <c r="AE502" s="791"/>
      <c r="AF502" s="791"/>
      <c r="AG502" s="791" t="s">
        <v>155</v>
      </c>
      <c r="AH502" s="791"/>
      <c r="AI502" s="791"/>
      <c r="AJ502" s="791"/>
      <c r="AK502" s="791"/>
      <c r="AL502" s="791"/>
      <c r="AM502" s="791"/>
      <c r="AN502" s="791"/>
      <c r="AO502" s="791"/>
      <c r="AP502" s="791"/>
      <c r="AQ502" s="791"/>
      <c r="AR502" s="791"/>
      <c r="AS502" s="791"/>
      <c r="AT502" s="791"/>
      <c r="AU502" s="791"/>
      <c r="AV502" s="791"/>
      <c r="AW502" s="791"/>
      <c r="AX502" s="791"/>
      <c r="AY502" s="791"/>
      <c r="AZ502" s="791"/>
      <c r="BA502" s="791"/>
      <c r="BB502" s="791"/>
      <c r="BC502" s="791"/>
      <c r="BD502" s="791"/>
      <c r="BE502" s="791"/>
      <c r="BF502" s="791"/>
      <c r="BG502" s="791"/>
      <c r="BH502" s="791"/>
    </row>
    <row r="503" spans="1:60" outlineLevel="1" x14ac:dyDescent="0.2">
      <c r="A503" s="792"/>
      <c r="B503" s="793"/>
      <c r="C503" s="794" t="s">
        <v>162</v>
      </c>
      <c r="D503" s="795"/>
      <c r="E503" s="796"/>
      <c r="F503" s="825"/>
      <c r="G503" s="789"/>
      <c r="H503" s="789"/>
      <c r="I503" s="789"/>
      <c r="J503" s="789"/>
      <c r="K503" s="789"/>
      <c r="L503" s="789"/>
      <c r="M503" s="789"/>
      <c r="N503" s="790"/>
      <c r="O503" s="790"/>
      <c r="P503" s="790"/>
      <c r="Q503" s="790"/>
      <c r="R503" s="789"/>
      <c r="S503" s="789"/>
      <c r="T503" s="789"/>
      <c r="U503" s="789"/>
      <c r="V503" s="789"/>
      <c r="W503" s="789"/>
      <c r="X503" s="789"/>
      <c r="Y503" s="791"/>
      <c r="Z503" s="791"/>
      <c r="AA503" s="791"/>
      <c r="AB503" s="791"/>
      <c r="AC503" s="791"/>
      <c r="AD503" s="791"/>
      <c r="AE503" s="791"/>
      <c r="AF503" s="791"/>
      <c r="AG503" s="791" t="s">
        <v>157</v>
      </c>
      <c r="AH503" s="791">
        <v>0</v>
      </c>
      <c r="AI503" s="791"/>
      <c r="AJ503" s="791"/>
      <c r="AK503" s="791"/>
      <c r="AL503" s="791"/>
      <c r="AM503" s="791"/>
      <c r="AN503" s="791"/>
      <c r="AO503" s="791"/>
      <c r="AP503" s="791"/>
      <c r="AQ503" s="791"/>
      <c r="AR503" s="791"/>
      <c r="AS503" s="791"/>
      <c r="AT503" s="791"/>
      <c r="AU503" s="791"/>
      <c r="AV503" s="791"/>
      <c r="AW503" s="791"/>
      <c r="AX503" s="791"/>
      <c r="AY503" s="791"/>
      <c r="AZ503" s="791"/>
      <c r="BA503" s="791"/>
      <c r="BB503" s="791"/>
      <c r="BC503" s="791"/>
      <c r="BD503" s="791"/>
      <c r="BE503" s="791"/>
      <c r="BF503" s="791"/>
      <c r="BG503" s="791"/>
      <c r="BH503" s="791"/>
    </row>
    <row r="504" spans="1:60" outlineLevel="1" x14ac:dyDescent="0.2">
      <c r="A504" s="792"/>
      <c r="B504" s="793"/>
      <c r="C504" s="794" t="s">
        <v>579</v>
      </c>
      <c r="D504" s="795"/>
      <c r="E504" s="796">
        <v>29.4</v>
      </c>
      <c r="F504" s="825"/>
      <c r="G504" s="789"/>
      <c r="H504" s="789"/>
      <c r="I504" s="789"/>
      <c r="J504" s="789"/>
      <c r="K504" s="789"/>
      <c r="L504" s="789"/>
      <c r="M504" s="789"/>
      <c r="N504" s="790"/>
      <c r="O504" s="790"/>
      <c r="P504" s="790"/>
      <c r="Q504" s="790"/>
      <c r="R504" s="789"/>
      <c r="S504" s="789"/>
      <c r="T504" s="789"/>
      <c r="U504" s="789"/>
      <c r="V504" s="789"/>
      <c r="W504" s="789"/>
      <c r="X504" s="789"/>
      <c r="Y504" s="791"/>
      <c r="Z504" s="791"/>
      <c r="AA504" s="791"/>
      <c r="AB504" s="791"/>
      <c r="AC504" s="791"/>
      <c r="AD504" s="791"/>
      <c r="AE504" s="791"/>
      <c r="AF504" s="791"/>
      <c r="AG504" s="791" t="s">
        <v>157</v>
      </c>
      <c r="AH504" s="791">
        <v>0</v>
      </c>
      <c r="AI504" s="791"/>
      <c r="AJ504" s="791"/>
      <c r="AK504" s="791"/>
      <c r="AL504" s="791"/>
      <c r="AM504" s="791"/>
      <c r="AN504" s="791"/>
      <c r="AO504" s="791"/>
      <c r="AP504" s="791"/>
      <c r="AQ504" s="791"/>
      <c r="AR504" s="791"/>
      <c r="AS504" s="791"/>
      <c r="AT504" s="791"/>
      <c r="AU504" s="791"/>
      <c r="AV504" s="791"/>
      <c r="AW504" s="791"/>
      <c r="AX504" s="791"/>
      <c r="AY504" s="791"/>
      <c r="AZ504" s="791"/>
      <c r="BA504" s="791"/>
      <c r="BB504" s="791"/>
      <c r="BC504" s="791"/>
      <c r="BD504" s="791"/>
      <c r="BE504" s="791"/>
      <c r="BF504" s="791"/>
      <c r="BG504" s="791"/>
      <c r="BH504" s="791"/>
    </row>
    <row r="505" spans="1:60" outlineLevel="1" x14ac:dyDescent="0.2">
      <c r="A505" s="792"/>
      <c r="B505" s="793"/>
      <c r="C505" s="794" t="s">
        <v>165</v>
      </c>
      <c r="D505" s="795"/>
      <c r="E505" s="796"/>
      <c r="F505" s="825"/>
      <c r="G505" s="789"/>
      <c r="H505" s="789"/>
      <c r="I505" s="789"/>
      <c r="J505" s="789"/>
      <c r="K505" s="789"/>
      <c r="L505" s="789"/>
      <c r="M505" s="789"/>
      <c r="N505" s="790"/>
      <c r="O505" s="790"/>
      <c r="P505" s="790"/>
      <c r="Q505" s="790"/>
      <c r="R505" s="789"/>
      <c r="S505" s="789"/>
      <c r="T505" s="789"/>
      <c r="U505" s="789"/>
      <c r="V505" s="789"/>
      <c r="W505" s="789"/>
      <c r="X505" s="789"/>
      <c r="Y505" s="791"/>
      <c r="Z505" s="791"/>
      <c r="AA505" s="791"/>
      <c r="AB505" s="791"/>
      <c r="AC505" s="791"/>
      <c r="AD505" s="791"/>
      <c r="AE505" s="791"/>
      <c r="AF505" s="791"/>
      <c r="AG505" s="791" t="s">
        <v>157</v>
      </c>
      <c r="AH505" s="791">
        <v>0</v>
      </c>
      <c r="AI505" s="791"/>
      <c r="AJ505" s="791"/>
      <c r="AK505" s="791"/>
      <c r="AL505" s="791"/>
      <c r="AM505" s="791"/>
      <c r="AN505" s="791"/>
      <c r="AO505" s="791"/>
      <c r="AP505" s="791"/>
      <c r="AQ505" s="791"/>
      <c r="AR505" s="791"/>
      <c r="AS505" s="791"/>
      <c r="AT505" s="791"/>
      <c r="AU505" s="791"/>
      <c r="AV505" s="791"/>
      <c r="AW505" s="791"/>
      <c r="AX505" s="791"/>
      <c r="AY505" s="791"/>
      <c r="AZ505" s="791"/>
      <c r="BA505" s="791"/>
      <c r="BB505" s="791"/>
      <c r="BC505" s="791"/>
      <c r="BD505" s="791"/>
      <c r="BE505" s="791"/>
      <c r="BF505" s="791"/>
      <c r="BG505" s="791"/>
      <c r="BH505" s="791"/>
    </row>
    <row r="506" spans="1:60" outlineLevel="1" x14ac:dyDescent="0.2">
      <c r="A506" s="792"/>
      <c r="B506" s="793"/>
      <c r="C506" s="794" t="s">
        <v>580</v>
      </c>
      <c r="D506" s="795"/>
      <c r="E506" s="796">
        <v>9.6</v>
      </c>
      <c r="F506" s="825"/>
      <c r="G506" s="789"/>
      <c r="H506" s="789"/>
      <c r="I506" s="789"/>
      <c r="J506" s="789"/>
      <c r="K506" s="789"/>
      <c r="L506" s="789"/>
      <c r="M506" s="789"/>
      <c r="N506" s="790"/>
      <c r="O506" s="790"/>
      <c r="P506" s="790"/>
      <c r="Q506" s="790"/>
      <c r="R506" s="789"/>
      <c r="S506" s="789"/>
      <c r="T506" s="789"/>
      <c r="U506" s="789"/>
      <c r="V506" s="789"/>
      <c r="W506" s="789"/>
      <c r="X506" s="789"/>
      <c r="Y506" s="791"/>
      <c r="Z506" s="791"/>
      <c r="AA506" s="791"/>
      <c r="AB506" s="791"/>
      <c r="AC506" s="791"/>
      <c r="AD506" s="791"/>
      <c r="AE506" s="791"/>
      <c r="AF506" s="791"/>
      <c r="AG506" s="791" t="s">
        <v>157</v>
      </c>
      <c r="AH506" s="791">
        <v>0</v>
      </c>
      <c r="AI506" s="791"/>
      <c r="AJ506" s="791"/>
      <c r="AK506" s="791"/>
      <c r="AL506" s="791"/>
      <c r="AM506" s="791"/>
      <c r="AN506" s="791"/>
      <c r="AO506" s="791"/>
      <c r="AP506" s="791"/>
      <c r="AQ506" s="791"/>
      <c r="AR506" s="791"/>
      <c r="AS506" s="791"/>
      <c r="AT506" s="791"/>
      <c r="AU506" s="791"/>
      <c r="AV506" s="791"/>
      <c r="AW506" s="791"/>
      <c r="AX506" s="791"/>
      <c r="AY506" s="791"/>
      <c r="AZ506" s="791"/>
      <c r="BA506" s="791"/>
      <c r="BB506" s="791"/>
      <c r="BC506" s="791"/>
      <c r="BD506" s="791"/>
      <c r="BE506" s="791"/>
      <c r="BF506" s="791"/>
      <c r="BG506" s="791"/>
      <c r="BH506" s="791"/>
    </row>
    <row r="507" spans="1:60" outlineLevel="1" x14ac:dyDescent="0.2">
      <c r="A507" s="792"/>
      <c r="B507" s="793"/>
      <c r="C507" s="794" t="s">
        <v>186</v>
      </c>
      <c r="D507" s="795"/>
      <c r="E507" s="796"/>
      <c r="F507" s="825"/>
      <c r="G507" s="789"/>
      <c r="H507" s="789"/>
      <c r="I507" s="789"/>
      <c r="J507" s="789"/>
      <c r="K507" s="789"/>
      <c r="L507" s="789"/>
      <c r="M507" s="789"/>
      <c r="N507" s="790"/>
      <c r="O507" s="790"/>
      <c r="P507" s="790"/>
      <c r="Q507" s="790"/>
      <c r="R507" s="789"/>
      <c r="S507" s="789"/>
      <c r="T507" s="789"/>
      <c r="U507" s="789"/>
      <c r="V507" s="789"/>
      <c r="W507" s="789"/>
      <c r="X507" s="789"/>
      <c r="Y507" s="791"/>
      <c r="Z507" s="791"/>
      <c r="AA507" s="791"/>
      <c r="AB507" s="791"/>
      <c r="AC507" s="791"/>
      <c r="AD507" s="791"/>
      <c r="AE507" s="791"/>
      <c r="AF507" s="791"/>
      <c r="AG507" s="791" t="s">
        <v>157</v>
      </c>
      <c r="AH507" s="791">
        <v>0</v>
      </c>
      <c r="AI507" s="791"/>
      <c r="AJ507" s="791"/>
      <c r="AK507" s="791"/>
      <c r="AL507" s="791"/>
      <c r="AM507" s="791"/>
      <c r="AN507" s="791"/>
      <c r="AO507" s="791"/>
      <c r="AP507" s="791"/>
      <c r="AQ507" s="791"/>
      <c r="AR507" s="791"/>
      <c r="AS507" s="791"/>
      <c r="AT507" s="791"/>
      <c r="AU507" s="791"/>
      <c r="AV507" s="791"/>
      <c r="AW507" s="791"/>
      <c r="AX507" s="791"/>
      <c r="AY507" s="791"/>
      <c r="AZ507" s="791"/>
      <c r="BA507" s="791"/>
      <c r="BB507" s="791"/>
      <c r="BC507" s="791"/>
      <c r="BD507" s="791"/>
      <c r="BE507" s="791"/>
      <c r="BF507" s="791"/>
      <c r="BG507" s="791"/>
      <c r="BH507" s="791"/>
    </row>
    <row r="508" spans="1:60" outlineLevel="1" x14ac:dyDescent="0.2">
      <c r="A508" s="792"/>
      <c r="B508" s="793"/>
      <c r="C508" s="794" t="s">
        <v>581</v>
      </c>
      <c r="D508" s="795"/>
      <c r="E508" s="796">
        <v>3.9</v>
      </c>
      <c r="F508" s="825"/>
      <c r="G508" s="789"/>
      <c r="H508" s="789"/>
      <c r="I508" s="789"/>
      <c r="J508" s="789"/>
      <c r="K508" s="789"/>
      <c r="L508" s="789"/>
      <c r="M508" s="789"/>
      <c r="N508" s="790"/>
      <c r="O508" s="790"/>
      <c r="P508" s="790"/>
      <c r="Q508" s="790"/>
      <c r="R508" s="789"/>
      <c r="S508" s="789"/>
      <c r="T508" s="789"/>
      <c r="U508" s="789"/>
      <c r="V508" s="789"/>
      <c r="W508" s="789"/>
      <c r="X508" s="789"/>
      <c r="Y508" s="791"/>
      <c r="Z508" s="791"/>
      <c r="AA508" s="791"/>
      <c r="AB508" s="791"/>
      <c r="AC508" s="791"/>
      <c r="AD508" s="791"/>
      <c r="AE508" s="791"/>
      <c r="AF508" s="791"/>
      <c r="AG508" s="791" t="s">
        <v>157</v>
      </c>
      <c r="AH508" s="791">
        <v>0</v>
      </c>
      <c r="AI508" s="791"/>
      <c r="AJ508" s="791"/>
      <c r="AK508" s="791"/>
      <c r="AL508" s="791"/>
      <c r="AM508" s="791"/>
      <c r="AN508" s="791"/>
      <c r="AO508" s="791"/>
      <c r="AP508" s="791"/>
      <c r="AQ508" s="791"/>
      <c r="AR508" s="791"/>
      <c r="AS508" s="791"/>
      <c r="AT508" s="791"/>
      <c r="AU508" s="791"/>
      <c r="AV508" s="791"/>
      <c r="AW508" s="791"/>
      <c r="AX508" s="791"/>
      <c r="AY508" s="791"/>
      <c r="AZ508" s="791"/>
      <c r="BA508" s="791"/>
      <c r="BB508" s="791"/>
      <c r="BC508" s="791"/>
      <c r="BD508" s="791"/>
      <c r="BE508" s="791"/>
      <c r="BF508" s="791"/>
      <c r="BG508" s="791"/>
      <c r="BH508" s="791"/>
    </row>
    <row r="509" spans="1:60" outlineLevel="1" x14ac:dyDescent="0.2">
      <c r="A509" s="782">
        <v>150</v>
      </c>
      <c r="B509" s="783" t="s">
        <v>582</v>
      </c>
      <c r="C509" s="784" t="s">
        <v>583</v>
      </c>
      <c r="D509" s="785" t="s">
        <v>315</v>
      </c>
      <c r="E509" s="786">
        <v>7.4</v>
      </c>
      <c r="F509" s="11"/>
      <c r="G509" s="787">
        <f>ROUND(E509*F509,2)</f>
        <v>0</v>
      </c>
      <c r="H509" s="788">
        <v>414.35</v>
      </c>
      <c r="I509" s="789">
        <f>ROUND(E509*H509,2)</f>
        <v>3066.19</v>
      </c>
      <c r="J509" s="788">
        <v>81.650000000000006</v>
      </c>
      <c r="K509" s="789">
        <f>ROUND(E509*J509,2)</f>
        <v>604.21</v>
      </c>
      <c r="L509" s="789">
        <v>21</v>
      </c>
      <c r="M509" s="789">
        <f>G509*(1+L509/100)</f>
        <v>0</v>
      </c>
      <c r="N509" s="790">
        <v>4.4000000000000002E-4</v>
      </c>
      <c r="O509" s="790">
        <f>ROUND(E509*N509,2)</f>
        <v>0</v>
      </c>
      <c r="P509" s="790">
        <v>0</v>
      </c>
      <c r="Q509" s="790">
        <f>ROUND(E509*P509,2)</f>
        <v>0</v>
      </c>
      <c r="R509" s="789"/>
      <c r="S509" s="789" t="s">
        <v>153</v>
      </c>
      <c r="T509" s="789" t="s">
        <v>153</v>
      </c>
      <c r="U509" s="789">
        <v>0.15</v>
      </c>
      <c r="V509" s="789">
        <f>ROUND(E509*U509,2)</f>
        <v>1.1100000000000001</v>
      </c>
      <c r="W509" s="789"/>
      <c r="X509" s="789" t="s">
        <v>154</v>
      </c>
      <c r="Y509" s="791"/>
      <c r="Z509" s="791"/>
      <c r="AA509" s="791"/>
      <c r="AB509" s="791"/>
      <c r="AC509" s="791"/>
      <c r="AD509" s="791"/>
      <c r="AE509" s="791"/>
      <c r="AF509" s="791"/>
      <c r="AG509" s="791" t="s">
        <v>155</v>
      </c>
      <c r="AH509" s="791"/>
      <c r="AI509" s="791"/>
      <c r="AJ509" s="791"/>
      <c r="AK509" s="791"/>
      <c r="AL509" s="791"/>
      <c r="AM509" s="791"/>
      <c r="AN509" s="791"/>
      <c r="AO509" s="791"/>
      <c r="AP509" s="791"/>
      <c r="AQ509" s="791"/>
      <c r="AR509" s="791"/>
      <c r="AS509" s="791"/>
      <c r="AT509" s="791"/>
      <c r="AU509" s="791"/>
      <c r="AV509" s="791"/>
      <c r="AW509" s="791"/>
      <c r="AX509" s="791"/>
      <c r="AY509" s="791"/>
      <c r="AZ509" s="791"/>
      <c r="BA509" s="791"/>
      <c r="BB509" s="791"/>
      <c r="BC509" s="791"/>
      <c r="BD509" s="791"/>
      <c r="BE509" s="791"/>
      <c r="BF509" s="791"/>
      <c r="BG509" s="791"/>
      <c r="BH509" s="791"/>
    </row>
    <row r="510" spans="1:60" outlineLevel="1" x14ac:dyDescent="0.2">
      <c r="A510" s="792"/>
      <c r="B510" s="793"/>
      <c r="C510" s="794" t="s">
        <v>162</v>
      </c>
      <c r="D510" s="795"/>
      <c r="E510" s="796"/>
      <c r="F510" s="825"/>
      <c r="G510" s="789"/>
      <c r="H510" s="789"/>
      <c r="I510" s="789"/>
      <c r="J510" s="789"/>
      <c r="K510" s="789"/>
      <c r="L510" s="789"/>
      <c r="M510" s="789"/>
      <c r="N510" s="790"/>
      <c r="O510" s="790"/>
      <c r="P510" s="790"/>
      <c r="Q510" s="790"/>
      <c r="R510" s="789"/>
      <c r="S510" s="789"/>
      <c r="T510" s="789"/>
      <c r="U510" s="789"/>
      <c r="V510" s="789"/>
      <c r="W510" s="789"/>
      <c r="X510" s="789"/>
      <c r="Y510" s="791"/>
      <c r="Z510" s="791"/>
      <c r="AA510" s="791"/>
      <c r="AB510" s="791"/>
      <c r="AC510" s="791"/>
      <c r="AD510" s="791"/>
      <c r="AE510" s="791"/>
      <c r="AF510" s="791"/>
      <c r="AG510" s="791" t="s">
        <v>157</v>
      </c>
      <c r="AH510" s="791">
        <v>0</v>
      </c>
      <c r="AI510" s="791"/>
      <c r="AJ510" s="791"/>
      <c r="AK510" s="791"/>
      <c r="AL510" s="791"/>
      <c r="AM510" s="791"/>
      <c r="AN510" s="791"/>
      <c r="AO510" s="791"/>
      <c r="AP510" s="791"/>
      <c r="AQ510" s="791"/>
      <c r="AR510" s="791"/>
      <c r="AS510" s="791"/>
      <c r="AT510" s="791"/>
      <c r="AU510" s="791"/>
      <c r="AV510" s="791"/>
      <c r="AW510" s="791"/>
      <c r="AX510" s="791"/>
      <c r="AY510" s="791"/>
      <c r="AZ510" s="791"/>
      <c r="BA510" s="791"/>
      <c r="BB510" s="791"/>
      <c r="BC510" s="791"/>
      <c r="BD510" s="791"/>
      <c r="BE510" s="791"/>
      <c r="BF510" s="791"/>
      <c r="BG510" s="791"/>
      <c r="BH510" s="791"/>
    </row>
    <row r="511" spans="1:60" outlineLevel="1" x14ac:dyDescent="0.2">
      <c r="A511" s="792"/>
      <c r="B511" s="793"/>
      <c r="C511" s="794" t="s">
        <v>584</v>
      </c>
      <c r="D511" s="795"/>
      <c r="E511" s="796">
        <v>1.6</v>
      </c>
      <c r="F511" s="825"/>
      <c r="G511" s="789"/>
      <c r="H511" s="789"/>
      <c r="I511" s="789"/>
      <c r="J511" s="789"/>
      <c r="K511" s="789"/>
      <c r="L511" s="789"/>
      <c r="M511" s="789"/>
      <c r="N511" s="790"/>
      <c r="O511" s="790"/>
      <c r="P511" s="790"/>
      <c r="Q511" s="790"/>
      <c r="R511" s="789"/>
      <c r="S511" s="789"/>
      <c r="T511" s="789"/>
      <c r="U511" s="789"/>
      <c r="V511" s="789"/>
      <c r="W511" s="789"/>
      <c r="X511" s="789"/>
      <c r="Y511" s="791"/>
      <c r="Z511" s="791"/>
      <c r="AA511" s="791"/>
      <c r="AB511" s="791"/>
      <c r="AC511" s="791"/>
      <c r="AD511" s="791"/>
      <c r="AE511" s="791"/>
      <c r="AF511" s="791"/>
      <c r="AG511" s="791" t="s">
        <v>157</v>
      </c>
      <c r="AH511" s="791">
        <v>0</v>
      </c>
      <c r="AI511" s="791"/>
      <c r="AJ511" s="791"/>
      <c r="AK511" s="791"/>
      <c r="AL511" s="791"/>
      <c r="AM511" s="791"/>
      <c r="AN511" s="791"/>
      <c r="AO511" s="791"/>
      <c r="AP511" s="791"/>
      <c r="AQ511" s="791"/>
      <c r="AR511" s="791"/>
      <c r="AS511" s="791"/>
      <c r="AT511" s="791"/>
      <c r="AU511" s="791"/>
      <c r="AV511" s="791"/>
      <c r="AW511" s="791"/>
      <c r="AX511" s="791"/>
      <c r="AY511" s="791"/>
      <c r="AZ511" s="791"/>
      <c r="BA511" s="791"/>
      <c r="BB511" s="791"/>
      <c r="BC511" s="791"/>
      <c r="BD511" s="791"/>
      <c r="BE511" s="791"/>
      <c r="BF511" s="791"/>
      <c r="BG511" s="791"/>
      <c r="BH511" s="791"/>
    </row>
    <row r="512" spans="1:60" outlineLevel="1" x14ac:dyDescent="0.2">
      <c r="A512" s="792"/>
      <c r="B512" s="793"/>
      <c r="C512" s="794" t="s">
        <v>165</v>
      </c>
      <c r="D512" s="795"/>
      <c r="E512" s="796"/>
      <c r="F512" s="825"/>
      <c r="G512" s="789"/>
      <c r="H512" s="789"/>
      <c r="I512" s="789"/>
      <c r="J512" s="789"/>
      <c r="K512" s="789"/>
      <c r="L512" s="789"/>
      <c r="M512" s="789"/>
      <c r="N512" s="790"/>
      <c r="O512" s="790"/>
      <c r="P512" s="790"/>
      <c r="Q512" s="790"/>
      <c r="R512" s="789"/>
      <c r="S512" s="789"/>
      <c r="T512" s="789"/>
      <c r="U512" s="789"/>
      <c r="V512" s="789"/>
      <c r="W512" s="789"/>
      <c r="X512" s="789"/>
      <c r="Y512" s="791"/>
      <c r="Z512" s="791"/>
      <c r="AA512" s="791"/>
      <c r="AB512" s="791"/>
      <c r="AC512" s="791"/>
      <c r="AD512" s="791"/>
      <c r="AE512" s="791"/>
      <c r="AF512" s="791"/>
      <c r="AG512" s="791" t="s">
        <v>157</v>
      </c>
      <c r="AH512" s="791">
        <v>0</v>
      </c>
      <c r="AI512" s="791"/>
      <c r="AJ512" s="791"/>
      <c r="AK512" s="791"/>
      <c r="AL512" s="791"/>
      <c r="AM512" s="791"/>
      <c r="AN512" s="791"/>
      <c r="AO512" s="791"/>
      <c r="AP512" s="791"/>
      <c r="AQ512" s="791"/>
      <c r="AR512" s="791"/>
      <c r="AS512" s="791"/>
      <c r="AT512" s="791"/>
      <c r="AU512" s="791"/>
      <c r="AV512" s="791"/>
      <c r="AW512" s="791"/>
      <c r="AX512" s="791"/>
      <c r="AY512" s="791"/>
      <c r="AZ512" s="791"/>
      <c r="BA512" s="791"/>
      <c r="BB512" s="791"/>
      <c r="BC512" s="791"/>
      <c r="BD512" s="791"/>
      <c r="BE512" s="791"/>
      <c r="BF512" s="791"/>
      <c r="BG512" s="791"/>
      <c r="BH512" s="791"/>
    </row>
    <row r="513" spans="1:60" outlineLevel="1" x14ac:dyDescent="0.2">
      <c r="A513" s="792"/>
      <c r="B513" s="793"/>
      <c r="C513" s="794" t="s">
        <v>585</v>
      </c>
      <c r="D513" s="795"/>
      <c r="E513" s="796">
        <v>5</v>
      </c>
      <c r="F513" s="825"/>
      <c r="G513" s="789"/>
      <c r="H513" s="789"/>
      <c r="I513" s="789"/>
      <c r="J513" s="789"/>
      <c r="K513" s="789"/>
      <c r="L513" s="789"/>
      <c r="M513" s="789"/>
      <c r="N513" s="790"/>
      <c r="O513" s="790"/>
      <c r="P513" s="790"/>
      <c r="Q513" s="790"/>
      <c r="R513" s="789"/>
      <c r="S513" s="789"/>
      <c r="T513" s="789"/>
      <c r="U513" s="789"/>
      <c r="V513" s="789"/>
      <c r="W513" s="789"/>
      <c r="X513" s="789"/>
      <c r="Y513" s="791"/>
      <c r="Z513" s="791"/>
      <c r="AA513" s="791"/>
      <c r="AB513" s="791"/>
      <c r="AC513" s="791"/>
      <c r="AD513" s="791"/>
      <c r="AE513" s="791"/>
      <c r="AF513" s="791"/>
      <c r="AG513" s="791" t="s">
        <v>157</v>
      </c>
      <c r="AH513" s="791">
        <v>0</v>
      </c>
      <c r="AI513" s="791"/>
      <c r="AJ513" s="791"/>
      <c r="AK513" s="791"/>
      <c r="AL513" s="791"/>
      <c r="AM513" s="791"/>
      <c r="AN513" s="791"/>
      <c r="AO513" s="791"/>
      <c r="AP513" s="791"/>
      <c r="AQ513" s="791"/>
      <c r="AR513" s="791"/>
      <c r="AS513" s="791"/>
      <c r="AT513" s="791"/>
      <c r="AU513" s="791"/>
      <c r="AV513" s="791"/>
      <c r="AW513" s="791"/>
      <c r="AX513" s="791"/>
      <c r="AY513" s="791"/>
      <c r="AZ513" s="791"/>
      <c r="BA513" s="791"/>
      <c r="BB513" s="791"/>
      <c r="BC513" s="791"/>
      <c r="BD513" s="791"/>
      <c r="BE513" s="791"/>
      <c r="BF513" s="791"/>
      <c r="BG513" s="791"/>
      <c r="BH513" s="791"/>
    </row>
    <row r="514" spans="1:60" outlineLevel="1" x14ac:dyDescent="0.2">
      <c r="A514" s="792"/>
      <c r="B514" s="793"/>
      <c r="C514" s="794" t="s">
        <v>186</v>
      </c>
      <c r="D514" s="795"/>
      <c r="E514" s="796"/>
      <c r="F514" s="825"/>
      <c r="G514" s="789"/>
      <c r="H514" s="789"/>
      <c r="I514" s="789"/>
      <c r="J514" s="789"/>
      <c r="K514" s="789"/>
      <c r="L514" s="789"/>
      <c r="M514" s="789"/>
      <c r="N514" s="790"/>
      <c r="O514" s="790"/>
      <c r="P514" s="790"/>
      <c r="Q514" s="790"/>
      <c r="R514" s="789"/>
      <c r="S514" s="789"/>
      <c r="T514" s="789"/>
      <c r="U514" s="789"/>
      <c r="V514" s="789"/>
      <c r="W514" s="789"/>
      <c r="X514" s="789"/>
      <c r="Y514" s="791"/>
      <c r="Z514" s="791"/>
      <c r="AA514" s="791"/>
      <c r="AB514" s="791"/>
      <c r="AC514" s="791"/>
      <c r="AD514" s="791"/>
      <c r="AE514" s="791"/>
      <c r="AF514" s="791"/>
      <c r="AG514" s="791" t="s">
        <v>157</v>
      </c>
      <c r="AH514" s="791">
        <v>0</v>
      </c>
      <c r="AI514" s="791"/>
      <c r="AJ514" s="791"/>
      <c r="AK514" s="791"/>
      <c r="AL514" s="791"/>
      <c r="AM514" s="791"/>
      <c r="AN514" s="791"/>
      <c r="AO514" s="791"/>
      <c r="AP514" s="791"/>
      <c r="AQ514" s="791"/>
      <c r="AR514" s="791"/>
      <c r="AS514" s="791"/>
      <c r="AT514" s="791"/>
      <c r="AU514" s="791"/>
      <c r="AV514" s="791"/>
      <c r="AW514" s="791"/>
      <c r="AX514" s="791"/>
      <c r="AY514" s="791"/>
      <c r="AZ514" s="791"/>
      <c r="BA514" s="791"/>
      <c r="BB514" s="791"/>
      <c r="BC514" s="791"/>
      <c r="BD514" s="791"/>
      <c r="BE514" s="791"/>
      <c r="BF514" s="791"/>
      <c r="BG514" s="791"/>
      <c r="BH514" s="791"/>
    </row>
    <row r="515" spans="1:60" outlineLevel="1" x14ac:dyDescent="0.2">
      <c r="A515" s="792"/>
      <c r="B515" s="793"/>
      <c r="C515" s="794" t="s">
        <v>586</v>
      </c>
      <c r="D515" s="795"/>
      <c r="E515" s="796">
        <v>0.8</v>
      </c>
      <c r="F515" s="825"/>
      <c r="G515" s="789"/>
      <c r="H515" s="789"/>
      <c r="I515" s="789"/>
      <c r="J515" s="789"/>
      <c r="K515" s="789"/>
      <c r="L515" s="789"/>
      <c r="M515" s="789"/>
      <c r="N515" s="790"/>
      <c r="O515" s="790"/>
      <c r="P515" s="790"/>
      <c r="Q515" s="790"/>
      <c r="R515" s="789"/>
      <c r="S515" s="789"/>
      <c r="T515" s="789"/>
      <c r="U515" s="789"/>
      <c r="V515" s="789"/>
      <c r="W515" s="789"/>
      <c r="X515" s="789"/>
      <c r="Y515" s="791"/>
      <c r="Z515" s="791"/>
      <c r="AA515" s="791"/>
      <c r="AB515" s="791"/>
      <c r="AC515" s="791"/>
      <c r="AD515" s="791"/>
      <c r="AE515" s="791"/>
      <c r="AF515" s="791"/>
      <c r="AG515" s="791" t="s">
        <v>157</v>
      </c>
      <c r="AH515" s="791">
        <v>0</v>
      </c>
      <c r="AI515" s="791"/>
      <c r="AJ515" s="791"/>
      <c r="AK515" s="791"/>
      <c r="AL515" s="791"/>
      <c r="AM515" s="791"/>
      <c r="AN515" s="791"/>
      <c r="AO515" s="791"/>
      <c r="AP515" s="791"/>
      <c r="AQ515" s="791"/>
      <c r="AR515" s="791"/>
      <c r="AS515" s="791"/>
      <c r="AT515" s="791"/>
      <c r="AU515" s="791"/>
      <c r="AV515" s="791"/>
      <c r="AW515" s="791"/>
      <c r="AX515" s="791"/>
      <c r="AY515" s="791"/>
      <c r="AZ515" s="791"/>
      <c r="BA515" s="791"/>
      <c r="BB515" s="791"/>
      <c r="BC515" s="791"/>
      <c r="BD515" s="791"/>
      <c r="BE515" s="791"/>
      <c r="BF515" s="791"/>
      <c r="BG515" s="791"/>
      <c r="BH515" s="791"/>
    </row>
    <row r="516" spans="1:60" outlineLevel="1" x14ac:dyDescent="0.2">
      <c r="A516" s="782">
        <v>151</v>
      </c>
      <c r="B516" s="783" t="s">
        <v>587</v>
      </c>
      <c r="C516" s="784" t="s">
        <v>588</v>
      </c>
      <c r="D516" s="785" t="s">
        <v>169</v>
      </c>
      <c r="E516" s="786">
        <v>101.01</v>
      </c>
      <c r="F516" s="11"/>
      <c r="G516" s="787">
        <f>ROUND(E516*F516,2)</f>
        <v>0</v>
      </c>
      <c r="H516" s="788">
        <v>621</v>
      </c>
      <c r="I516" s="789">
        <f>ROUND(E516*H516,2)</f>
        <v>62727.21</v>
      </c>
      <c r="J516" s="788">
        <v>0</v>
      </c>
      <c r="K516" s="789">
        <f>ROUND(E516*J516,2)</f>
        <v>0</v>
      </c>
      <c r="L516" s="789">
        <v>21</v>
      </c>
      <c r="M516" s="789">
        <f>G516*(1+L516/100)</f>
        <v>0</v>
      </c>
      <c r="N516" s="790">
        <v>1.9199999999999998E-2</v>
      </c>
      <c r="O516" s="790">
        <f>ROUND(E516*N516,2)</f>
        <v>1.94</v>
      </c>
      <c r="P516" s="790">
        <v>0</v>
      </c>
      <c r="Q516" s="790">
        <f>ROUND(E516*P516,2)</f>
        <v>0</v>
      </c>
      <c r="R516" s="789" t="s">
        <v>264</v>
      </c>
      <c r="S516" s="789" t="s">
        <v>153</v>
      </c>
      <c r="T516" s="789" t="s">
        <v>153</v>
      </c>
      <c r="U516" s="789">
        <v>0</v>
      </c>
      <c r="V516" s="789">
        <f>ROUND(E516*U516,2)</f>
        <v>0</v>
      </c>
      <c r="W516" s="789"/>
      <c r="X516" s="789" t="s">
        <v>265</v>
      </c>
      <c r="Y516" s="791"/>
      <c r="Z516" s="791"/>
      <c r="AA516" s="791"/>
      <c r="AB516" s="791"/>
      <c r="AC516" s="791"/>
      <c r="AD516" s="791"/>
      <c r="AE516" s="791"/>
      <c r="AF516" s="791"/>
      <c r="AG516" s="791" t="s">
        <v>266</v>
      </c>
      <c r="AH516" s="791"/>
      <c r="AI516" s="791"/>
      <c r="AJ516" s="791"/>
      <c r="AK516" s="791"/>
      <c r="AL516" s="791"/>
      <c r="AM516" s="791"/>
      <c r="AN516" s="791"/>
      <c r="AO516" s="791"/>
      <c r="AP516" s="791"/>
      <c r="AQ516" s="791"/>
      <c r="AR516" s="791"/>
      <c r="AS516" s="791"/>
      <c r="AT516" s="791"/>
      <c r="AU516" s="791"/>
      <c r="AV516" s="791"/>
      <c r="AW516" s="791"/>
      <c r="AX516" s="791"/>
      <c r="AY516" s="791"/>
      <c r="AZ516" s="791"/>
      <c r="BA516" s="791"/>
      <c r="BB516" s="791"/>
      <c r="BC516" s="791"/>
      <c r="BD516" s="791"/>
      <c r="BE516" s="791"/>
      <c r="BF516" s="791"/>
      <c r="BG516" s="791"/>
      <c r="BH516" s="791"/>
    </row>
    <row r="517" spans="1:60" outlineLevel="1" x14ac:dyDescent="0.2">
      <c r="A517" s="792"/>
      <c r="B517" s="793"/>
      <c r="C517" s="794" t="s">
        <v>162</v>
      </c>
      <c r="D517" s="795"/>
      <c r="E517" s="796"/>
      <c r="F517" s="825"/>
      <c r="G517" s="789"/>
      <c r="H517" s="789"/>
      <c r="I517" s="789"/>
      <c r="J517" s="789"/>
      <c r="K517" s="789"/>
      <c r="L517" s="789"/>
      <c r="M517" s="789"/>
      <c r="N517" s="790"/>
      <c r="O517" s="790"/>
      <c r="P517" s="790"/>
      <c r="Q517" s="790"/>
      <c r="R517" s="789"/>
      <c r="S517" s="789"/>
      <c r="T517" s="789"/>
      <c r="U517" s="789"/>
      <c r="V517" s="789"/>
      <c r="W517" s="789"/>
      <c r="X517" s="789"/>
      <c r="Y517" s="791"/>
      <c r="Z517" s="791"/>
      <c r="AA517" s="791"/>
      <c r="AB517" s="791"/>
      <c r="AC517" s="791"/>
      <c r="AD517" s="791"/>
      <c r="AE517" s="791"/>
      <c r="AF517" s="791"/>
      <c r="AG517" s="791" t="s">
        <v>157</v>
      </c>
      <c r="AH517" s="791">
        <v>0</v>
      </c>
      <c r="AI517" s="791"/>
      <c r="AJ517" s="791"/>
      <c r="AK517" s="791"/>
      <c r="AL517" s="791"/>
      <c r="AM517" s="791"/>
      <c r="AN517" s="791"/>
      <c r="AO517" s="791"/>
      <c r="AP517" s="791"/>
      <c r="AQ517" s="791"/>
      <c r="AR517" s="791"/>
      <c r="AS517" s="791"/>
      <c r="AT517" s="791"/>
      <c r="AU517" s="791"/>
      <c r="AV517" s="791"/>
      <c r="AW517" s="791"/>
      <c r="AX517" s="791"/>
      <c r="AY517" s="791"/>
      <c r="AZ517" s="791"/>
      <c r="BA517" s="791"/>
      <c r="BB517" s="791"/>
      <c r="BC517" s="791"/>
      <c r="BD517" s="791"/>
      <c r="BE517" s="791"/>
      <c r="BF517" s="791"/>
      <c r="BG517" s="791"/>
      <c r="BH517" s="791"/>
    </row>
    <row r="518" spans="1:60" outlineLevel="1" x14ac:dyDescent="0.2">
      <c r="A518" s="792"/>
      <c r="B518" s="793"/>
      <c r="C518" s="794" t="s">
        <v>589</v>
      </c>
      <c r="D518" s="795"/>
      <c r="E518" s="796">
        <v>61.05</v>
      </c>
      <c r="F518" s="825"/>
      <c r="G518" s="789"/>
      <c r="H518" s="789"/>
      <c r="I518" s="789"/>
      <c r="J518" s="789"/>
      <c r="K518" s="789"/>
      <c r="L518" s="789"/>
      <c r="M518" s="789"/>
      <c r="N518" s="790"/>
      <c r="O518" s="790"/>
      <c r="P518" s="790"/>
      <c r="Q518" s="790"/>
      <c r="R518" s="789"/>
      <c r="S518" s="789"/>
      <c r="T518" s="789"/>
      <c r="U518" s="789"/>
      <c r="V518" s="789"/>
      <c r="W518" s="789"/>
      <c r="X518" s="789"/>
      <c r="Y518" s="791"/>
      <c r="Z518" s="791"/>
      <c r="AA518" s="791"/>
      <c r="AB518" s="791"/>
      <c r="AC518" s="791"/>
      <c r="AD518" s="791"/>
      <c r="AE518" s="791"/>
      <c r="AF518" s="791"/>
      <c r="AG518" s="791" t="s">
        <v>157</v>
      </c>
      <c r="AH518" s="791">
        <v>0</v>
      </c>
      <c r="AI518" s="791"/>
      <c r="AJ518" s="791"/>
      <c r="AK518" s="791"/>
      <c r="AL518" s="791"/>
      <c r="AM518" s="791"/>
      <c r="AN518" s="791"/>
      <c r="AO518" s="791"/>
      <c r="AP518" s="791"/>
      <c r="AQ518" s="791"/>
      <c r="AR518" s="791"/>
      <c r="AS518" s="791"/>
      <c r="AT518" s="791"/>
      <c r="AU518" s="791"/>
      <c r="AV518" s="791"/>
      <c r="AW518" s="791"/>
      <c r="AX518" s="791"/>
      <c r="AY518" s="791"/>
      <c r="AZ518" s="791"/>
      <c r="BA518" s="791"/>
      <c r="BB518" s="791"/>
      <c r="BC518" s="791"/>
      <c r="BD518" s="791"/>
      <c r="BE518" s="791"/>
      <c r="BF518" s="791"/>
      <c r="BG518" s="791"/>
      <c r="BH518" s="791"/>
    </row>
    <row r="519" spans="1:60" outlineLevel="1" x14ac:dyDescent="0.2">
      <c r="A519" s="792"/>
      <c r="B519" s="793"/>
      <c r="C519" s="794" t="s">
        <v>590</v>
      </c>
      <c r="D519" s="795"/>
      <c r="E519" s="796"/>
      <c r="F519" s="825"/>
      <c r="G519" s="789"/>
      <c r="H519" s="789"/>
      <c r="I519" s="789"/>
      <c r="J519" s="789"/>
      <c r="K519" s="789"/>
      <c r="L519" s="789"/>
      <c r="M519" s="789"/>
      <c r="N519" s="790"/>
      <c r="O519" s="790"/>
      <c r="P519" s="790"/>
      <c r="Q519" s="790"/>
      <c r="R519" s="789"/>
      <c r="S519" s="789"/>
      <c r="T519" s="789"/>
      <c r="U519" s="789"/>
      <c r="V519" s="789"/>
      <c r="W519" s="789"/>
      <c r="X519" s="789"/>
      <c r="Y519" s="791"/>
      <c r="Z519" s="791"/>
      <c r="AA519" s="791"/>
      <c r="AB519" s="791"/>
      <c r="AC519" s="791"/>
      <c r="AD519" s="791"/>
      <c r="AE519" s="791"/>
      <c r="AF519" s="791"/>
      <c r="AG519" s="791" t="s">
        <v>157</v>
      </c>
      <c r="AH519" s="791">
        <v>0</v>
      </c>
      <c r="AI519" s="791"/>
      <c r="AJ519" s="791"/>
      <c r="AK519" s="791"/>
      <c r="AL519" s="791"/>
      <c r="AM519" s="791"/>
      <c r="AN519" s="791"/>
      <c r="AO519" s="791"/>
      <c r="AP519" s="791"/>
      <c r="AQ519" s="791"/>
      <c r="AR519" s="791"/>
      <c r="AS519" s="791"/>
      <c r="AT519" s="791"/>
      <c r="AU519" s="791"/>
      <c r="AV519" s="791"/>
      <c r="AW519" s="791"/>
      <c r="AX519" s="791"/>
      <c r="AY519" s="791"/>
      <c r="AZ519" s="791"/>
      <c r="BA519" s="791"/>
      <c r="BB519" s="791"/>
      <c r="BC519" s="791"/>
      <c r="BD519" s="791"/>
      <c r="BE519" s="791"/>
      <c r="BF519" s="791"/>
      <c r="BG519" s="791"/>
      <c r="BH519" s="791"/>
    </row>
    <row r="520" spans="1:60" outlineLevel="1" x14ac:dyDescent="0.2">
      <c r="A520" s="792"/>
      <c r="B520" s="793"/>
      <c r="C520" s="794" t="s">
        <v>591</v>
      </c>
      <c r="D520" s="795"/>
      <c r="E520" s="796">
        <v>39.96</v>
      </c>
      <c r="F520" s="825"/>
      <c r="G520" s="789"/>
      <c r="H520" s="789"/>
      <c r="I520" s="789"/>
      <c r="J520" s="789"/>
      <c r="K520" s="789"/>
      <c r="L520" s="789"/>
      <c r="M520" s="789"/>
      <c r="N520" s="790"/>
      <c r="O520" s="790"/>
      <c r="P520" s="790"/>
      <c r="Q520" s="790"/>
      <c r="R520" s="789"/>
      <c r="S520" s="789"/>
      <c r="T520" s="789"/>
      <c r="U520" s="789"/>
      <c r="V520" s="789"/>
      <c r="W520" s="789"/>
      <c r="X520" s="789"/>
      <c r="Y520" s="791"/>
      <c r="Z520" s="791"/>
      <c r="AA520" s="791"/>
      <c r="AB520" s="791"/>
      <c r="AC520" s="791"/>
      <c r="AD520" s="791"/>
      <c r="AE520" s="791"/>
      <c r="AF520" s="791"/>
      <c r="AG520" s="791" t="s">
        <v>157</v>
      </c>
      <c r="AH520" s="791">
        <v>0</v>
      </c>
      <c r="AI520" s="791"/>
      <c r="AJ520" s="791"/>
      <c r="AK520" s="791"/>
      <c r="AL520" s="791"/>
      <c r="AM520" s="791"/>
      <c r="AN520" s="791"/>
      <c r="AO520" s="791"/>
      <c r="AP520" s="791"/>
      <c r="AQ520" s="791"/>
      <c r="AR520" s="791"/>
      <c r="AS520" s="791"/>
      <c r="AT520" s="791"/>
      <c r="AU520" s="791"/>
      <c r="AV520" s="791"/>
      <c r="AW520" s="791"/>
      <c r="AX520" s="791"/>
      <c r="AY520" s="791"/>
      <c r="AZ520" s="791"/>
      <c r="BA520" s="791"/>
      <c r="BB520" s="791"/>
      <c r="BC520" s="791"/>
      <c r="BD520" s="791"/>
      <c r="BE520" s="791"/>
      <c r="BF520" s="791"/>
      <c r="BG520" s="791"/>
      <c r="BH520" s="791"/>
    </row>
    <row r="521" spans="1:60" outlineLevel="1" x14ac:dyDescent="0.2">
      <c r="A521" s="782">
        <v>152</v>
      </c>
      <c r="B521" s="783" t="s">
        <v>592</v>
      </c>
      <c r="C521" s="784" t="s">
        <v>593</v>
      </c>
      <c r="D521" s="785" t="s">
        <v>169</v>
      </c>
      <c r="E521" s="786">
        <v>78.099999999999994</v>
      </c>
      <c r="F521" s="11"/>
      <c r="G521" s="787">
        <f>ROUND(E521*F521,2)</f>
        <v>0</v>
      </c>
      <c r="H521" s="788">
        <v>1200</v>
      </c>
      <c r="I521" s="789">
        <f>ROUND(E521*H521,2)</f>
        <v>93720</v>
      </c>
      <c r="J521" s="788">
        <v>0</v>
      </c>
      <c r="K521" s="789">
        <f>ROUND(E521*J521,2)</f>
        <v>0</v>
      </c>
      <c r="L521" s="789">
        <v>21</v>
      </c>
      <c r="M521" s="789">
        <f>G521*(1+L521/100)</f>
        <v>0</v>
      </c>
      <c r="N521" s="790">
        <v>1.9199999999999998E-2</v>
      </c>
      <c r="O521" s="790">
        <f>ROUND(E521*N521,2)</f>
        <v>1.5</v>
      </c>
      <c r="P521" s="790">
        <v>0</v>
      </c>
      <c r="Q521" s="790">
        <f>ROUND(E521*P521,2)</f>
        <v>0</v>
      </c>
      <c r="R521" s="789" t="s">
        <v>264</v>
      </c>
      <c r="S521" s="789" t="s">
        <v>153</v>
      </c>
      <c r="T521" s="789" t="s">
        <v>226</v>
      </c>
      <c r="U521" s="789">
        <v>0</v>
      </c>
      <c r="V521" s="789">
        <f>ROUND(E521*U521,2)</f>
        <v>0</v>
      </c>
      <c r="W521" s="789"/>
      <c r="X521" s="789" t="s">
        <v>265</v>
      </c>
      <c r="Y521" s="791"/>
      <c r="Z521" s="791"/>
      <c r="AA521" s="791"/>
      <c r="AB521" s="791"/>
      <c r="AC521" s="791"/>
      <c r="AD521" s="791"/>
      <c r="AE521" s="791"/>
      <c r="AF521" s="791"/>
      <c r="AG521" s="791" t="s">
        <v>266</v>
      </c>
      <c r="AH521" s="791"/>
      <c r="AI521" s="791"/>
      <c r="AJ521" s="791"/>
      <c r="AK521" s="791"/>
      <c r="AL521" s="791"/>
      <c r="AM521" s="791"/>
      <c r="AN521" s="791"/>
      <c r="AO521" s="791"/>
      <c r="AP521" s="791"/>
      <c r="AQ521" s="791"/>
      <c r="AR521" s="791"/>
      <c r="AS521" s="791"/>
      <c r="AT521" s="791"/>
      <c r="AU521" s="791"/>
      <c r="AV521" s="791"/>
      <c r="AW521" s="791"/>
      <c r="AX521" s="791"/>
      <c r="AY521" s="791"/>
      <c r="AZ521" s="791"/>
      <c r="BA521" s="791"/>
      <c r="BB521" s="791"/>
      <c r="BC521" s="791"/>
      <c r="BD521" s="791"/>
      <c r="BE521" s="791"/>
      <c r="BF521" s="791"/>
      <c r="BG521" s="791"/>
      <c r="BH521" s="791"/>
    </row>
    <row r="522" spans="1:60" outlineLevel="1" x14ac:dyDescent="0.2">
      <c r="A522" s="792"/>
      <c r="B522" s="793"/>
      <c r="C522" s="794" t="s">
        <v>162</v>
      </c>
      <c r="D522" s="795"/>
      <c r="E522" s="796"/>
      <c r="F522" s="825"/>
      <c r="G522" s="789"/>
      <c r="H522" s="789"/>
      <c r="I522" s="789"/>
      <c r="J522" s="789"/>
      <c r="K522" s="789"/>
      <c r="L522" s="789"/>
      <c r="M522" s="789"/>
      <c r="N522" s="790"/>
      <c r="O522" s="790"/>
      <c r="P522" s="790"/>
      <c r="Q522" s="790"/>
      <c r="R522" s="789"/>
      <c r="S522" s="789"/>
      <c r="T522" s="789"/>
      <c r="U522" s="789"/>
      <c r="V522" s="789"/>
      <c r="W522" s="789"/>
      <c r="X522" s="789"/>
      <c r="Y522" s="791"/>
      <c r="Z522" s="791"/>
      <c r="AA522" s="791"/>
      <c r="AB522" s="791"/>
      <c r="AC522" s="791"/>
      <c r="AD522" s="791"/>
      <c r="AE522" s="791"/>
      <c r="AF522" s="791"/>
      <c r="AG522" s="791" t="s">
        <v>157</v>
      </c>
      <c r="AH522" s="791">
        <v>0</v>
      </c>
      <c r="AI522" s="791"/>
      <c r="AJ522" s="791"/>
      <c r="AK522" s="791"/>
      <c r="AL522" s="791"/>
      <c r="AM522" s="791"/>
      <c r="AN522" s="791"/>
      <c r="AO522" s="791"/>
      <c r="AP522" s="791"/>
      <c r="AQ522" s="791"/>
      <c r="AR522" s="791"/>
      <c r="AS522" s="791"/>
      <c r="AT522" s="791"/>
      <c r="AU522" s="791"/>
      <c r="AV522" s="791"/>
      <c r="AW522" s="791"/>
      <c r="AX522" s="791"/>
      <c r="AY522" s="791"/>
      <c r="AZ522" s="791"/>
      <c r="BA522" s="791"/>
      <c r="BB522" s="791"/>
      <c r="BC522" s="791"/>
      <c r="BD522" s="791"/>
      <c r="BE522" s="791"/>
      <c r="BF522" s="791"/>
      <c r="BG522" s="791"/>
      <c r="BH522" s="791"/>
    </row>
    <row r="523" spans="1:60" outlineLevel="1" x14ac:dyDescent="0.2">
      <c r="A523" s="792"/>
      <c r="B523" s="793"/>
      <c r="C523" s="794" t="s">
        <v>594</v>
      </c>
      <c r="D523" s="795"/>
      <c r="E523" s="796">
        <v>35.75</v>
      </c>
      <c r="F523" s="825"/>
      <c r="G523" s="789"/>
      <c r="H523" s="789"/>
      <c r="I523" s="789"/>
      <c r="J523" s="789"/>
      <c r="K523" s="789"/>
      <c r="L523" s="789"/>
      <c r="M523" s="789"/>
      <c r="N523" s="790"/>
      <c r="O523" s="790"/>
      <c r="P523" s="790"/>
      <c r="Q523" s="790"/>
      <c r="R523" s="789"/>
      <c r="S523" s="789"/>
      <c r="T523" s="789"/>
      <c r="U523" s="789"/>
      <c r="V523" s="789"/>
      <c r="W523" s="789"/>
      <c r="X523" s="789"/>
      <c r="Y523" s="791"/>
      <c r="Z523" s="791"/>
      <c r="AA523" s="791"/>
      <c r="AB523" s="791"/>
      <c r="AC523" s="791"/>
      <c r="AD523" s="791"/>
      <c r="AE523" s="791"/>
      <c r="AF523" s="791"/>
      <c r="AG523" s="791" t="s">
        <v>157</v>
      </c>
      <c r="AH523" s="791">
        <v>0</v>
      </c>
      <c r="AI523" s="791"/>
      <c r="AJ523" s="791"/>
      <c r="AK523" s="791"/>
      <c r="AL523" s="791"/>
      <c r="AM523" s="791"/>
      <c r="AN523" s="791"/>
      <c r="AO523" s="791"/>
      <c r="AP523" s="791"/>
      <c r="AQ523" s="791"/>
      <c r="AR523" s="791"/>
      <c r="AS523" s="791"/>
      <c r="AT523" s="791"/>
      <c r="AU523" s="791"/>
      <c r="AV523" s="791"/>
      <c r="AW523" s="791"/>
      <c r="AX523" s="791"/>
      <c r="AY523" s="791"/>
      <c r="AZ523" s="791"/>
      <c r="BA523" s="791"/>
      <c r="BB523" s="791"/>
      <c r="BC523" s="791"/>
      <c r="BD523" s="791"/>
      <c r="BE523" s="791"/>
      <c r="BF523" s="791"/>
      <c r="BG523" s="791"/>
      <c r="BH523" s="791"/>
    </row>
    <row r="524" spans="1:60" outlineLevel="1" x14ac:dyDescent="0.2">
      <c r="A524" s="792"/>
      <c r="B524" s="793"/>
      <c r="C524" s="794" t="s">
        <v>165</v>
      </c>
      <c r="D524" s="795"/>
      <c r="E524" s="796"/>
      <c r="F524" s="825"/>
      <c r="G524" s="789"/>
      <c r="H524" s="789"/>
      <c r="I524" s="789"/>
      <c r="J524" s="789"/>
      <c r="K524" s="789"/>
      <c r="L524" s="789"/>
      <c r="M524" s="789"/>
      <c r="N524" s="790"/>
      <c r="O524" s="790"/>
      <c r="P524" s="790"/>
      <c r="Q524" s="790"/>
      <c r="R524" s="789"/>
      <c r="S524" s="789"/>
      <c r="T524" s="789"/>
      <c r="U524" s="789"/>
      <c r="V524" s="789"/>
      <c r="W524" s="789"/>
      <c r="X524" s="789"/>
      <c r="Y524" s="791"/>
      <c r="Z524" s="791"/>
      <c r="AA524" s="791"/>
      <c r="AB524" s="791"/>
      <c r="AC524" s="791"/>
      <c r="AD524" s="791"/>
      <c r="AE524" s="791"/>
      <c r="AF524" s="791"/>
      <c r="AG524" s="791" t="s">
        <v>157</v>
      </c>
      <c r="AH524" s="791">
        <v>0</v>
      </c>
      <c r="AI524" s="791"/>
      <c r="AJ524" s="791"/>
      <c r="AK524" s="791"/>
      <c r="AL524" s="791"/>
      <c r="AM524" s="791"/>
      <c r="AN524" s="791"/>
      <c r="AO524" s="791"/>
      <c r="AP524" s="791"/>
      <c r="AQ524" s="791"/>
      <c r="AR524" s="791"/>
      <c r="AS524" s="791"/>
      <c r="AT524" s="791"/>
      <c r="AU524" s="791"/>
      <c r="AV524" s="791"/>
      <c r="AW524" s="791"/>
      <c r="AX524" s="791"/>
      <c r="AY524" s="791"/>
      <c r="AZ524" s="791"/>
      <c r="BA524" s="791"/>
      <c r="BB524" s="791"/>
      <c r="BC524" s="791"/>
      <c r="BD524" s="791"/>
      <c r="BE524" s="791"/>
      <c r="BF524" s="791"/>
      <c r="BG524" s="791"/>
      <c r="BH524" s="791"/>
    </row>
    <row r="525" spans="1:60" outlineLevel="1" x14ac:dyDescent="0.2">
      <c r="A525" s="792"/>
      <c r="B525" s="793"/>
      <c r="C525" s="794" t="s">
        <v>595</v>
      </c>
      <c r="D525" s="795"/>
      <c r="E525" s="796">
        <v>26.4</v>
      </c>
      <c r="F525" s="825"/>
      <c r="G525" s="789"/>
      <c r="H525" s="789"/>
      <c r="I525" s="789"/>
      <c r="J525" s="789"/>
      <c r="K525" s="789"/>
      <c r="L525" s="789"/>
      <c r="M525" s="789"/>
      <c r="N525" s="790"/>
      <c r="O525" s="790"/>
      <c r="P525" s="790"/>
      <c r="Q525" s="790"/>
      <c r="R525" s="789"/>
      <c r="S525" s="789"/>
      <c r="T525" s="789"/>
      <c r="U525" s="789"/>
      <c r="V525" s="789"/>
      <c r="W525" s="789"/>
      <c r="X525" s="789"/>
      <c r="Y525" s="791"/>
      <c r="Z525" s="791"/>
      <c r="AA525" s="791"/>
      <c r="AB525" s="791"/>
      <c r="AC525" s="791"/>
      <c r="AD525" s="791"/>
      <c r="AE525" s="791"/>
      <c r="AF525" s="791"/>
      <c r="AG525" s="791" t="s">
        <v>157</v>
      </c>
      <c r="AH525" s="791">
        <v>0</v>
      </c>
      <c r="AI525" s="791"/>
      <c r="AJ525" s="791"/>
      <c r="AK525" s="791"/>
      <c r="AL525" s="791"/>
      <c r="AM525" s="791"/>
      <c r="AN525" s="791"/>
      <c r="AO525" s="791"/>
      <c r="AP525" s="791"/>
      <c r="AQ525" s="791"/>
      <c r="AR525" s="791"/>
      <c r="AS525" s="791"/>
      <c r="AT525" s="791"/>
      <c r="AU525" s="791"/>
      <c r="AV525" s="791"/>
      <c r="AW525" s="791"/>
      <c r="AX525" s="791"/>
      <c r="AY525" s="791"/>
      <c r="AZ525" s="791"/>
      <c r="BA525" s="791"/>
      <c r="BB525" s="791"/>
      <c r="BC525" s="791"/>
      <c r="BD525" s="791"/>
      <c r="BE525" s="791"/>
      <c r="BF525" s="791"/>
      <c r="BG525" s="791"/>
      <c r="BH525" s="791"/>
    </row>
    <row r="526" spans="1:60" outlineLevel="1" x14ac:dyDescent="0.2">
      <c r="A526" s="792"/>
      <c r="B526" s="793"/>
      <c r="C526" s="794" t="s">
        <v>186</v>
      </c>
      <c r="D526" s="795"/>
      <c r="E526" s="796"/>
      <c r="F526" s="825"/>
      <c r="G526" s="789"/>
      <c r="H526" s="789"/>
      <c r="I526" s="789"/>
      <c r="J526" s="789"/>
      <c r="K526" s="789"/>
      <c r="L526" s="789"/>
      <c r="M526" s="789"/>
      <c r="N526" s="790"/>
      <c r="O526" s="790"/>
      <c r="P526" s="790"/>
      <c r="Q526" s="790"/>
      <c r="R526" s="789"/>
      <c r="S526" s="789"/>
      <c r="T526" s="789"/>
      <c r="U526" s="789"/>
      <c r="V526" s="789"/>
      <c r="W526" s="789"/>
      <c r="X526" s="789"/>
      <c r="Y526" s="791"/>
      <c r="Z526" s="791"/>
      <c r="AA526" s="791"/>
      <c r="AB526" s="791"/>
      <c r="AC526" s="791"/>
      <c r="AD526" s="791"/>
      <c r="AE526" s="791"/>
      <c r="AF526" s="791"/>
      <c r="AG526" s="791" t="s">
        <v>157</v>
      </c>
      <c r="AH526" s="791">
        <v>0</v>
      </c>
      <c r="AI526" s="791"/>
      <c r="AJ526" s="791"/>
      <c r="AK526" s="791"/>
      <c r="AL526" s="791"/>
      <c r="AM526" s="791"/>
      <c r="AN526" s="791"/>
      <c r="AO526" s="791"/>
      <c r="AP526" s="791"/>
      <c r="AQ526" s="791"/>
      <c r="AR526" s="791"/>
      <c r="AS526" s="791"/>
      <c r="AT526" s="791"/>
      <c r="AU526" s="791"/>
      <c r="AV526" s="791"/>
      <c r="AW526" s="791"/>
      <c r="AX526" s="791"/>
      <c r="AY526" s="791"/>
      <c r="AZ526" s="791"/>
      <c r="BA526" s="791"/>
      <c r="BB526" s="791"/>
      <c r="BC526" s="791"/>
      <c r="BD526" s="791"/>
      <c r="BE526" s="791"/>
      <c r="BF526" s="791"/>
      <c r="BG526" s="791"/>
      <c r="BH526" s="791"/>
    </row>
    <row r="527" spans="1:60" outlineLevel="1" x14ac:dyDescent="0.2">
      <c r="A527" s="792"/>
      <c r="B527" s="793"/>
      <c r="C527" s="794" t="s">
        <v>596</v>
      </c>
      <c r="D527" s="795"/>
      <c r="E527" s="796">
        <v>15.95</v>
      </c>
      <c r="F527" s="825"/>
      <c r="G527" s="789"/>
      <c r="H527" s="789"/>
      <c r="I527" s="789"/>
      <c r="J527" s="789"/>
      <c r="K527" s="789"/>
      <c r="L527" s="789"/>
      <c r="M527" s="789"/>
      <c r="N527" s="790"/>
      <c r="O527" s="790"/>
      <c r="P527" s="790"/>
      <c r="Q527" s="790"/>
      <c r="R527" s="789"/>
      <c r="S527" s="789"/>
      <c r="T527" s="789"/>
      <c r="U527" s="789"/>
      <c r="V527" s="789"/>
      <c r="W527" s="789"/>
      <c r="X527" s="789"/>
      <c r="Y527" s="791"/>
      <c r="Z527" s="791"/>
      <c r="AA527" s="791"/>
      <c r="AB527" s="791"/>
      <c r="AC527" s="791"/>
      <c r="AD527" s="791"/>
      <c r="AE527" s="791"/>
      <c r="AF527" s="791"/>
      <c r="AG527" s="791" t="s">
        <v>157</v>
      </c>
      <c r="AH527" s="791">
        <v>0</v>
      </c>
      <c r="AI527" s="791"/>
      <c r="AJ527" s="791"/>
      <c r="AK527" s="791"/>
      <c r="AL527" s="791"/>
      <c r="AM527" s="791"/>
      <c r="AN527" s="791"/>
      <c r="AO527" s="791"/>
      <c r="AP527" s="791"/>
      <c r="AQ527" s="791"/>
      <c r="AR527" s="791"/>
      <c r="AS527" s="791"/>
      <c r="AT527" s="791"/>
      <c r="AU527" s="791"/>
      <c r="AV527" s="791"/>
      <c r="AW527" s="791"/>
      <c r="AX527" s="791"/>
      <c r="AY527" s="791"/>
      <c r="AZ527" s="791"/>
      <c r="BA527" s="791"/>
      <c r="BB527" s="791"/>
      <c r="BC527" s="791"/>
      <c r="BD527" s="791"/>
      <c r="BE527" s="791"/>
      <c r="BF527" s="791"/>
      <c r="BG527" s="791"/>
      <c r="BH527" s="791"/>
    </row>
    <row r="528" spans="1:60" outlineLevel="1" x14ac:dyDescent="0.2">
      <c r="A528" s="782">
        <v>153</v>
      </c>
      <c r="B528" s="783" t="s">
        <v>597</v>
      </c>
      <c r="C528" s="784" t="s">
        <v>598</v>
      </c>
      <c r="D528" s="785" t="s">
        <v>169</v>
      </c>
      <c r="E528" s="786">
        <v>63.8</v>
      </c>
      <c r="F528" s="11"/>
      <c r="G528" s="787">
        <f>ROUND(E528*F528,2)</f>
        <v>0</v>
      </c>
      <c r="H528" s="788">
        <v>1200</v>
      </c>
      <c r="I528" s="789">
        <f>ROUND(E528*H528,2)</f>
        <v>76560</v>
      </c>
      <c r="J528" s="788">
        <v>0</v>
      </c>
      <c r="K528" s="789">
        <f>ROUND(E528*J528,2)</f>
        <v>0</v>
      </c>
      <c r="L528" s="789">
        <v>21</v>
      </c>
      <c r="M528" s="789">
        <f>G528*(1+L528/100)</f>
        <v>0</v>
      </c>
      <c r="N528" s="790">
        <v>1.9199999999999998E-2</v>
      </c>
      <c r="O528" s="790">
        <f>ROUND(E528*N528,2)</f>
        <v>1.22</v>
      </c>
      <c r="P528" s="790">
        <v>0</v>
      </c>
      <c r="Q528" s="790">
        <f>ROUND(E528*P528,2)</f>
        <v>0</v>
      </c>
      <c r="R528" s="789" t="s">
        <v>264</v>
      </c>
      <c r="S528" s="789" t="s">
        <v>153</v>
      </c>
      <c r="T528" s="789" t="s">
        <v>226</v>
      </c>
      <c r="U528" s="789">
        <v>0</v>
      </c>
      <c r="V528" s="789">
        <f>ROUND(E528*U528,2)</f>
        <v>0</v>
      </c>
      <c r="W528" s="789"/>
      <c r="X528" s="789" t="s">
        <v>265</v>
      </c>
      <c r="Y528" s="791"/>
      <c r="Z528" s="791"/>
      <c r="AA528" s="791"/>
      <c r="AB528" s="791"/>
      <c r="AC528" s="791"/>
      <c r="AD528" s="791"/>
      <c r="AE528" s="791"/>
      <c r="AF528" s="791"/>
      <c r="AG528" s="791" t="s">
        <v>266</v>
      </c>
      <c r="AH528" s="791"/>
      <c r="AI528" s="791"/>
      <c r="AJ528" s="791"/>
      <c r="AK528" s="791"/>
      <c r="AL528" s="791"/>
      <c r="AM528" s="791"/>
      <c r="AN528" s="791"/>
      <c r="AO528" s="791"/>
      <c r="AP528" s="791"/>
      <c r="AQ528" s="791"/>
      <c r="AR528" s="791"/>
      <c r="AS528" s="791"/>
      <c r="AT528" s="791"/>
      <c r="AU528" s="791"/>
      <c r="AV528" s="791"/>
      <c r="AW528" s="791"/>
      <c r="AX528" s="791"/>
      <c r="AY528" s="791"/>
      <c r="AZ528" s="791"/>
      <c r="BA528" s="791"/>
      <c r="BB528" s="791"/>
      <c r="BC528" s="791"/>
      <c r="BD528" s="791"/>
      <c r="BE528" s="791"/>
      <c r="BF528" s="791"/>
      <c r="BG528" s="791"/>
      <c r="BH528" s="791"/>
    </row>
    <row r="529" spans="1:60" outlineLevel="1" x14ac:dyDescent="0.2">
      <c r="A529" s="792"/>
      <c r="B529" s="793"/>
      <c r="C529" s="794" t="s">
        <v>162</v>
      </c>
      <c r="D529" s="795"/>
      <c r="E529" s="796"/>
      <c r="F529" s="825"/>
      <c r="G529" s="789"/>
      <c r="H529" s="789"/>
      <c r="I529" s="789"/>
      <c r="J529" s="789"/>
      <c r="K529" s="789"/>
      <c r="L529" s="789"/>
      <c r="M529" s="789"/>
      <c r="N529" s="790"/>
      <c r="O529" s="790"/>
      <c r="P529" s="790"/>
      <c r="Q529" s="790"/>
      <c r="R529" s="789"/>
      <c r="S529" s="789"/>
      <c r="T529" s="789"/>
      <c r="U529" s="789"/>
      <c r="V529" s="789"/>
      <c r="W529" s="789"/>
      <c r="X529" s="789"/>
      <c r="Y529" s="791"/>
      <c r="Z529" s="791"/>
      <c r="AA529" s="791"/>
      <c r="AB529" s="791"/>
      <c r="AC529" s="791"/>
      <c r="AD529" s="791"/>
      <c r="AE529" s="791"/>
      <c r="AF529" s="791"/>
      <c r="AG529" s="791" t="s">
        <v>157</v>
      </c>
      <c r="AH529" s="791">
        <v>0</v>
      </c>
      <c r="AI529" s="791"/>
      <c r="AJ529" s="791"/>
      <c r="AK529" s="791"/>
      <c r="AL529" s="791"/>
      <c r="AM529" s="791"/>
      <c r="AN529" s="791"/>
      <c r="AO529" s="791"/>
      <c r="AP529" s="791"/>
      <c r="AQ529" s="791"/>
      <c r="AR529" s="791"/>
      <c r="AS529" s="791"/>
      <c r="AT529" s="791"/>
      <c r="AU529" s="791"/>
      <c r="AV529" s="791"/>
      <c r="AW529" s="791"/>
      <c r="AX529" s="791"/>
      <c r="AY529" s="791"/>
      <c r="AZ529" s="791"/>
      <c r="BA529" s="791"/>
      <c r="BB529" s="791"/>
      <c r="BC529" s="791"/>
      <c r="BD529" s="791"/>
      <c r="BE529" s="791"/>
      <c r="BF529" s="791"/>
      <c r="BG529" s="791"/>
      <c r="BH529" s="791"/>
    </row>
    <row r="530" spans="1:60" outlineLevel="1" x14ac:dyDescent="0.2">
      <c r="A530" s="792"/>
      <c r="B530" s="793"/>
      <c r="C530" s="794" t="s">
        <v>599</v>
      </c>
      <c r="D530" s="795"/>
      <c r="E530" s="796">
        <v>63.8</v>
      </c>
      <c r="F530" s="825"/>
      <c r="G530" s="789"/>
      <c r="H530" s="789"/>
      <c r="I530" s="789"/>
      <c r="J530" s="789"/>
      <c r="K530" s="789"/>
      <c r="L530" s="789"/>
      <c r="M530" s="789"/>
      <c r="N530" s="790"/>
      <c r="O530" s="790"/>
      <c r="P530" s="790"/>
      <c r="Q530" s="790"/>
      <c r="R530" s="789"/>
      <c r="S530" s="789"/>
      <c r="T530" s="789"/>
      <c r="U530" s="789"/>
      <c r="V530" s="789"/>
      <c r="W530" s="789"/>
      <c r="X530" s="789"/>
      <c r="Y530" s="791"/>
      <c r="Z530" s="791"/>
      <c r="AA530" s="791"/>
      <c r="AB530" s="791"/>
      <c r="AC530" s="791"/>
      <c r="AD530" s="791"/>
      <c r="AE530" s="791"/>
      <c r="AF530" s="791"/>
      <c r="AG530" s="791" t="s">
        <v>157</v>
      </c>
      <c r="AH530" s="791">
        <v>0</v>
      </c>
      <c r="AI530" s="791"/>
      <c r="AJ530" s="791"/>
      <c r="AK530" s="791"/>
      <c r="AL530" s="791"/>
      <c r="AM530" s="791"/>
      <c r="AN530" s="791"/>
      <c r="AO530" s="791"/>
      <c r="AP530" s="791"/>
      <c r="AQ530" s="791"/>
      <c r="AR530" s="791"/>
      <c r="AS530" s="791"/>
      <c r="AT530" s="791"/>
      <c r="AU530" s="791"/>
      <c r="AV530" s="791"/>
      <c r="AW530" s="791"/>
      <c r="AX530" s="791"/>
      <c r="AY530" s="791"/>
      <c r="AZ530" s="791"/>
      <c r="BA530" s="791"/>
      <c r="BB530" s="791"/>
      <c r="BC530" s="791"/>
      <c r="BD530" s="791"/>
      <c r="BE530" s="791"/>
      <c r="BF530" s="791"/>
      <c r="BG530" s="791"/>
      <c r="BH530" s="791"/>
    </row>
    <row r="531" spans="1:60" outlineLevel="1" x14ac:dyDescent="0.2">
      <c r="A531" s="782">
        <v>154</v>
      </c>
      <c r="B531" s="783" t="s">
        <v>600</v>
      </c>
      <c r="C531" s="784" t="s">
        <v>601</v>
      </c>
      <c r="D531" s="785" t="s">
        <v>169</v>
      </c>
      <c r="E531" s="786">
        <v>163.35</v>
      </c>
      <c r="F531" s="11"/>
      <c r="G531" s="787">
        <f>ROUND(E531*F531,2)</f>
        <v>0</v>
      </c>
      <c r="H531" s="788">
        <v>1500</v>
      </c>
      <c r="I531" s="789">
        <f>ROUND(E531*H531,2)</f>
        <v>245025</v>
      </c>
      <c r="J531" s="788">
        <v>0</v>
      </c>
      <c r="K531" s="789">
        <f>ROUND(E531*J531,2)</f>
        <v>0</v>
      </c>
      <c r="L531" s="789">
        <v>21</v>
      </c>
      <c r="M531" s="789">
        <f>G531*(1+L531/100)</f>
        <v>0</v>
      </c>
      <c r="N531" s="790">
        <v>1.8200000000000001E-2</v>
      </c>
      <c r="O531" s="790">
        <f>ROUND(E531*N531,2)</f>
        <v>2.97</v>
      </c>
      <c r="P531" s="790">
        <v>0</v>
      </c>
      <c r="Q531" s="790">
        <f>ROUND(E531*P531,2)</f>
        <v>0</v>
      </c>
      <c r="R531" s="789" t="s">
        <v>264</v>
      </c>
      <c r="S531" s="789" t="s">
        <v>153</v>
      </c>
      <c r="T531" s="789" t="s">
        <v>226</v>
      </c>
      <c r="U531" s="789">
        <v>0</v>
      </c>
      <c r="V531" s="789">
        <f>ROUND(E531*U531,2)</f>
        <v>0</v>
      </c>
      <c r="W531" s="789"/>
      <c r="X531" s="789" t="s">
        <v>265</v>
      </c>
      <c r="Y531" s="791"/>
      <c r="Z531" s="791"/>
      <c r="AA531" s="791"/>
      <c r="AB531" s="791"/>
      <c r="AC531" s="791"/>
      <c r="AD531" s="791"/>
      <c r="AE531" s="791"/>
      <c r="AF531" s="791"/>
      <c r="AG531" s="791" t="s">
        <v>266</v>
      </c>
      <c r="AH531" s="791"/>
      <c r="AI531" s="791"/>
      <c r="AJ531" s="791"/>
      <c r="AK531" s="791"/>
      <c r="AL531" s="791"/>
      <c r="AM531" s="791"/>
      <c r="AN531" s="791"/>
      <c r="AO531" s="791"/>
      <c r="AP531" s="791"/>
      <c r="AQ531" s="791"/>
      <c r="AR531" s="791"/>
      <c r="AS531" s="791"/>
      <c r="AT531" s="791"/>
      <c r="AU531" s="791"/>
      <c r="AV531" s="791"/>
      <c r="AW531" s="791"/>
      <c r="AX531" s="791"/>
      <c r="AY531" s="791"/>
      <c r="AZ531" s="791"/>
      <c r="BA531" s="791"/>
      <c r="BB531" s="791"/>
      <c r="BC531" s="791"/>
      <c r="BD531" s="791"/>
      <c r="BE531" s="791"/>
      <c r="BF531" s="791"/>
      <c r="BG531" s="791"/>
      <c r="BH531" s="791"/>
    </row>
    <row r="532" spans="1:60" outlineLevel="1" x14ac:dyDescent="0.2">
      <c r="A532" s="792"/>
      <c r="B532" s="793"/>
      <c r="C532" s="794" t="s">
        <v>162</v>
      </c>
      <c r="D532" s="795"/>
      <c r="E532" s="796"/>
      <c r="F532" s="825"/>
      <c r="G532" s="789"/>
      <c r="H532" s="789"/>
      <c r="I532" s="789"/>
      <c r="J532" s="789"/>
      <c r="K532" s="789"/>
      <c r="L532" s="789"/>
      <c r="M532" s="789"/>
      <c r="N532" s="790"/>
      <c r="O532" s="790"/>
      <c r="P532" s="790"/>
      <c r="Q532" s="790"/>
      <c r="R532" s="789"/>
      <c r="S532" s="789"/>
      <c r="T532" s="789"/>
      <c r="U532" s="789"/>
      <c r="V532" s="789"/>
      <c r="W532" s="789"/>
      <c r="X532" s="789"/>
      <c r="Y532" s="791"/>
      <c r="Z532" s="791"/>
      <c r="AA532" s="791"/>
      <c r="AB532" s="791"/>
      <c r="AC532" s="791"/>
      <c r="AD532" s="791"/>
      <c r="AE532" s="791"/>
      <c r="AF532" s="791"/>
      <c r="AG532" s="791" t="s">
        <v>157</v>
      </c>
      <c r="AH532" s="791">
        <v>0</v>
      </c>
      <c r="AI532" s="791"/>
      <c r="AJ532" s="791"/>
      <c r="AK532" s="791"/>
      <c r="AL532" s="791"/>
      <c r="AM532" s="791"/>
      <c r="AN532" s="791"/>
      <c r="AO532" s="791"/>
      <c r="AP532" s="791"/>
      <c r="AQ532" s="791"/>
      <c r="AR532" s="791"/>
      <c r="AS532" s="791"/>
      <c r="AT532" s="791"/>
      <c r="AU532" s="791"/>
      <c r="AV532" s="791"/>
      <c r="AW532" s="791"/>
      <c r="AX532" s="791"/>
      <c r="AY532" s="791"/>
      <c r="AZ532" s="791"/>
      <c r="BA532" s="791"/>
      <c r="BB532" s="791"/>
      <c r="BC532" s="791"/>
      <c r="BD532" s="791"/>
      <c r="BE532" s="791"/>
      <c r="BF532" s="791"/>
      <c r="BG532" s="791"/>
      <c r="BH532" s="791"/>
    </row>
    <row r="533" spans="1:60" outlineLevel="1" x14ac:dyDescent="0.2">
      <c r="A533" s="792"/>
      <c r="B533" s="793"/>
      <c r="C533" s="794" t="s">
        <v>602</v>
      </c>
      <c r="D533" s="795"/>
      <c r="E533" s="796">
        <v>97.35</v>
      </c>
      <c r="F533" s="825"/>
      <c r="G533" s="789"/>
      <c r="H533" s="789"/>
      <c r="I533" s="789"/>
      <c r="J533" s="789"/>
      <c r="K533" s="789"/>
      <c r="L533" s="789"/>
      <c r="M533" s="789"/>
      <c r="N533" s="790"/>
      <c r="O533" s="790"/>
      <c r="P533" s="790"/>
      <c r="Q533" s="790"/>
      <c r="R533" s="789"/>
      <c r="S533" s="789"/>
      <c r="T533" s="789"/>
      <c r="U533" s="789"/>
      <c r="V533" s="789"/>
      <c r="W533" s="789"/>
      <c r="X533" s="789"/>
      <c r="Y533" s="791"/>
      <c r="Z533" s="791"/>
      <c r="AA533" s="791"/>
      <c r="AB533" s="791"/>
      <c r="AC533" s="791"/>
      <c r="AD533" s="791"/>
      <c r="AE533" s="791"/>
      <c r="AF533" s="791"/>
      <c r="AG533" s="791" t="s">
        <v>157</v>
      </c>
      <c r="AH533" s="791">
        <v>0</v>
      </c>
      <c r="AI533" s="791"/>
      <c r="AJ533" s="791"/>
      <c r="AK533" s="791"/>
      <c r="AL533" s="791"/>
      <c r="AM533" s="791"/>
      <c r="AN533" s="791"/>
      <c r="AO533" s="791"/>
      <c r="AP533" s="791"/>
      <c r="AQ533" s="791"/>
      <c r="AR533" s="791"/>
      <c r="AS533" s="791"/>
      <c r="AT533" s="791"/>
      <c r="AU533" s="791"/>
      <c r="AV533" s="791"/>
      <c r="AW533" s="791"/>
      <c r="AX533" s="791"/>
      <c r="AY533" s="791"/>
      <c r="AZ533" s="791"/>
      <c r="BA533" s="791"/>
      <c r="BB533" s="791"/>
      <c r="BC533" s="791"/>
      <c r="BD533" s="791"/>
      <c r="BE533" s="791"/>
      <c r="BF533" s="791"/>
      <c r="BG533" s="791"/>
      <c r="BH533" s="791"/>
    </row>
    <row r="534" spans="1:60" outlineLevel="1" x14ac:dyDescent="0.2">
      <c r="A534" s="792"/>
      <c r="B534" s="793"/>
      <c r="C534" s="794" t="s">
        <v>165</v>
      </c>
      <c r="D534" s="795"/>
      <c r="E534" s="796"/>
      <c r="F534" s="825"/>
      <c r="G534" s="789"/>
      <c r="H534" s="789"/>
      <c r="I534" s="789"/>
      <c r="J534" s="789"/>
      <c r="K534" s="789"/>
      <c r="L534" s="789"/>
      <c r="M534" s="789"/>
      <c r="N534" s="790"/>
      <c r="O534" s="790"/>
      <c r="P534" s="790"/>
      <c r="Q534" s="790"/>
      <c r="R534" s="789"/>
      <c r="S534" s="789"/>
      <c r="T534" s="789"/>
      <c r="U534" s="789"/>
      <c r="V534" s="789"/>
      <c r="W534" s="789"/>
      <c r="X534" s="789"/>
      <c r="Y534" s="791"/>
      <c r="Z534" s="791"/>
      <c r="AA534" s="791"/>
      <c r="AB534" s="791"/>
      <c r="AC534" s="791"/>
      <c r="AD534" s="791"/>
      <c r="AE534" s="791"/>
      <c r="AF534" s="791"/>
      <c r="AG534" s="791" t="s">
        <v>157</v>
      </c>
      <c r="AH534" s="791">
        <v>0</v>
      </c>
      <c r="AI534" s="791"/>
      <c r="AJ534" s="791"/>
      <c r="AK534" s="791"/>
      <c r="AL534" s="791"/>
      <c r="AM534" s="791"/>
      <c r="AN534" s="791"/>
      <c r="AO534" s="791"/>
      <c r="AP534" s="791"/>
      <c r="AQ534" s="791"/>
      <c r="AR534" s="791"/>
      <c r="AS534" s="791"/>
      <c r="AT534" s="791"/>
      <c r="AU534" s="791"/>
      <c r="AV534" s="791"/>
      <c r="AW534" s="791"/>
      <c r="AX534" s="791"/>
      <c r="AY534" s="791"/>
      <c r="AZ534" s="791"/>
      <c r="BA534" s="791"/>
      <c r="BB534" s="791"/>
      <c r="BC534" s="791"/>
      <c r="BD534" s="791"/>
      <c r="BE534" s="791"/>
      <c r="BF534" s="791"/>
      <c r="BG534" s="791"/>
      <c r="BH534" s="791"/>
    </row>
    <row r="535" spans="1:60" outlineLevel="1" x14ac:dyDescent="0.2">
      <c r="A535" s="792"/>
      <c r="B535" s="793"/>
      <c r="C535" s="794" t="s">
        <v>603</v>
      </c>
      <c r="D535" s="795"/>
      <c r="E535" s="796">
        <v>66</v>
      </c>
      <c r="F535" s="825"/>
      <c r="G535" s="789"/>
      <c r="H535" s="789"/>
      <c r="I535" s="789"/>
      <c r="J535" s="789"/>
      <c r="K535" s="789"/>
      <c r="L535" s="789"/>
      <c r="M535" s="789"/>
      <c r="N535" s="790"/>
      <c r="O535" s="790"/>
      <c r="P535" s="790"/>
      <c r="Q535" s="790"/>
      <c r="R535" s="789"/>
      <c r="S535" s="789"/>
      <c r="T535" s="789"/>
      <c r="U535" s="789"/>
      <c r="V535" s="789"/>
      <c r="W535" s="789"/>
      <c r="X535" s="789"/>
      <c r="Y535" s="791"/>
      <c r="Z535" s="791"/>
      <c r="AA535" s="791"/>
      <c r="AB535" s="791"/>
      <c r="AC535" s="791"/>
      <c r="AD535" s="791"/>
      <c r="AE535" s="791"/>
      <c r="AF535" s="791"/>
      <c r="AG535" s="791" t="s">
        <v>157</v>
      </c>
      <c r="AH535" s="791">
        <v>0</v>
      </c>
      <c r="AI535" s="791"/>
      <c r="AJ535" s="791"/>
      <c r="AK535" s="791"/>
      <c r="AL535" s="791"/>
      <c r="AM535" s="791"/>
      <c r="AN535" s="791"/>
      <c r="AO535" s="791"/>
      <c r="AP535" s="791"/>
      <c r="AQ535" s="791"/>
      <c r="AR535" s="791"/>
      <c r="AS535" s="791"/>
      <c r="AT535" s="791"/>
      <c r="AU535" s="791"/>
      <c r="AV535" s="791"/>
      <c r="AW535" s="791"/>
      <c r="AX535" s="791"/>
      <c r="AY535" s="791"/>
      <c r="AZ535" s="791"/>
      <c r="BA535" s="791"/>
      <c r="BB535" s="791"/>
      <c r="BC535" s="791"/>
      <c r="BD535" s="791"/>
      <c r="BE535" s="791"/>
      <c r="BF535" s="791"/>
      <c r="BG535" s="791"/>
      <c r="BH535" s="791"/>
    </row>
    <row r="536" spans="1:60" outlineLevel="1" x14ac:dyDescent="0.2">
      <c r="A536" s="797">
        <v>155</v>
      </c>
      <c r="B536" s="798" t="s">
        <v>604</v>
      </c>
      <c r="C536" s="799" t="s">
        <v>605</v>
      </c>
      <c r="D536" s="800" t="s">
        <v>0</v>
      </c>
      <c r="E536" s="748"/>
      <c r="F536" s="12"/>
      <c r="G536" s="802">
        <f>ROUND(E536*F536,2)</f>
        <v>0</v>
      </c>
      <c r="H536" s="788">
        <v>0</v>
      </c>
      <c r="I536" s="789">
        <f>ROUND(E536*H536,2)</f>
        <v>0</v>
      </c>
      <c r="J536" s="788">
        <v>7.8</v>
      </c>
      <c r="K536" s="789">
        <f>ROUND(E536*J536,2)</f>
        <v>0</v>
      </c>
      <c r="L536" s="789">
        <v>21</v>
      </c>
      <c r="M536" s="789">
        <f>G536*(1+L536/100)</f>
        <v>0</v>
      </c>
      <c r="N536" s="790">
        <v>0</v>
      </c>
      <c r="O536" s="790">
        <f>ROUND(E536*N536,2)</f>
        <v>0</v>
      </c>
      <c r="P536" s="790">
        <v>0</v>
      </c>
      <c r="Q536" s="790">
        <f>ROUND(E536*P536,2)</f>
        <v>0</v>
      </c>
      <c r="R536" s="789"/>
      <c r="S536" s="789" t="s">
        <v>153</v>
      </c>
      <c r="T536" s="789" t="s">
        <v>153</v>
      </c>
      <c r="U536" s="789">
        <v>0</v>
      </c>
      <c r="V536" s="789">
        <f>ROUND(E536*U536,2)</f>
        <v>0</v>
      </c>
      <c r="W536" s="789"/>
      <c r="X536" s="789" t="s">
        <v>341</v>
      </c>
      <c r="Y536" s="791"/>
      <c r="Z536" s="791"/>
      <c r="AA536" s="791"/>
      <c r="AB536" s="791"/>
      <c r="AC536" s="791"/>
      <c r="AD536" s="791"/>
      <c r="AE536" s="791"/>
      <c r="AF536" s="791"/>
      <c r="AG536" s="791" t="s">
        <v>342</v>
      </c>
      <c r="AH536" s="791"/>
      <c r="AI536" s="791"/>
      <c r="AJ536" s="791"/>
      <c r="AK536" s="791"/>
      <c r="AL536" s="791"/>
      <c r="AM536" s="791"/>
      <c r="AN536" s="791"/>
      <c r="AO536" s="791"/>
      <c r="AP536" s="791"/>
      <c r="AQ536" s="791"/>
      <c r="AR536" s="791"/>
      <c r="AS536" s="791"/>
      <c r="AT536" s="791"/>
      <c r="AU536" s="791"/>
      <c r="AV536" s="791"/>
      <c r="AW536" s="791"/>
      <c r="AX536" s="791"/>
      <c r="AY536" s="791"/>
      <c r="AZ536" s="791"/>
      <c r="BA536" s="791"/>
      <c r="BB536" s="791"/>
      <c r="BC536" s="791"/>
      <c r="BD536" s="791"/>
      <c r="BE536" s="791"/>
      <c r="BF536" s="791"/>
      <c r="BG536" s="791"/>
      <c r="BH536" s="791"/>
    </row>
    <row r="537" spans="1:60" x14ac:dyDescent="0.2">
      <c r="A537" s="773" t="s">
        <v>148</v>
      </c>
      <c r="B537" s="774" t="s">
        <v>102</v>
      </c>
      <c r="C537" s="775" t="s">
        <v>103</v>
      </c>
      <c r="D537" s="776"/>
      <c r="E537" s="777"/>
      <c r="F537" s="826"/>
      <c r="G537" s="779">
        <f>SUMIF(AG538:AG560,"&lt;&gt;NOR",G538:G560)</f>
        <v>0</v>
      </c>
      <c r="H537" s="780"/>
      <c r="I537" s="780">
        <f>SUM(I538:I560)</f>
        <v>198539.23</v>
      </c>
      <c r="J537" s="780"/>
      <c r="K537" s="780">
        <f>SUM(K538:K560)</f>
        <v>87414.43</v>
      </c>
      <c r="L537" s="780"/>
      <c r="M537" s="780">
        <f>SUM(M538:M560)</f>
        <v>0</v>
      </c>
      <c r="N537" s="781"/>
      <c r="O537" s="781">
        <f>SUM(O538:O560)</f>
        <v>1.19</v>
      </c>
      <c r="P537" s="781"/>
      <c r="Q537" s="781">
        <f>SUM(Q538:Q560)</f>
        <v>0</v>
      </c>
      <c r="R537" s="780"/>
      <c r="S537" s="780"/>
      <c r="T537" s="780"/>
      <c r="U537" s="780"/>
      <c r="V537" s="780">
        <f>SUM(V538:V560)</f>
        <v>161.07999999999998</v>
      </c>
      <c r="W537" s="780"/>
      <c r="X537" s="780"/>
      <c r="AG537" s="750" t="s">
        <v>149</v>
      </c>
    </row>
    <row r="538" spans="1:60" ht="22.5" outlineLevel="1" x14ac:dyDescent="0.2">
      <c r="A538" s="782">
        <v>156</v>
      </c>
      <c r="B538" s="783" t="s">
        <v>606</v>
      </c>
      <c r="C538" s="784" t="s">
        <v>607</v>
      </c>
      <c r="D538" s="785" t="s">
        <v>169</v>
      </c>
      <c r="E538" s="786">
        <v>290.5</v>
      </c>
      <c r="F538" s="11"/>
      <c r="G538" s="787">
        <f>ROUND(E538*F538,2)</f>
        <v>0</v>
      </c>
      <c r="H538" s="788">
        <v>0</v>
      </c>
      <c r="I538" s="789">
        <f>ROUND(E538*H538,2)</f>
        <v>0</v>
      </c>
      <c r="J538" s="788">
        <v>7.8</v>
      </c>
      <c r="K538" s="789">
        <f>ROUND(E538*J538,2)</f>
        <v>2265.9</v>
      </c>
      <c r="L538" s="789">
        <v>21</v>
      </c>
      <c r="M538" s="789">
        <f>G538*(1+L538/100)</f>
        <v>0</v>
      </c>
      <c r="N538" s="790">
        <v>0</v>
      </c>
      <c r="O538" s="790">
        <f>ROUND(E538*N538,2)</f>
        <v>0</v>
      </c>
      <c r="P538" s="790">
        <v>0</v>
      </c>
      <c r="Q538" s="790">
        <f>ROUND(E538*P538,2)</f>
        <v>0</v>
      </c>
      <c r="R538" s="789"/>
      <c r="S538" s="789" t="s">
        <v>153</v>
      </c>
      <c r="T538" s="789" t="s">
        <v>153</v>
      </c>
      <c r="U538" s="789">
        <v>1.6E-2</v>
      </c>
      <c r="V538" s="789">
        <f>ROUND(E538*U538,2)</f>
        <v>4.6500000000000004</v>
      </c>
      <c r="W538" s="789"/>
      <c r="X538" s="789" t="s">
        <v>154</v>
      </c>
      <c r="Y538" s="791"/>
      <c r="Z538" s="791"/>
      <c r="AA538" s="791"/>
      <c r="AB538" s="791"/>
      <c r="AC538" s="791"/>
      <c r="AD538" s="791"/>
      <c r="AE538" s="791"/>
      <c r="AF538" s="791"/>
      <c r="AG538" s="791" t="s">
        <v>155</v>
      </c>
      <c r="AH538" s="791"/>
      <c r="AI538" s="791"/>
      <c r="AJ538" s="791"/>
      <c r="AK538" s="791"/>
      <c r="AL538" s="791"/>
      <c r="AM538" s="791"/>
      <c r="AN538" s="791"/>
      <c r="AO538" s="791"/>
      <c r="AP538" s="791"/>
      <c r="AQ538" s="791"/>
      <c r="AR538" s="791"/>
      <c r="AS538" s="791"/>
      <c r="AT538" s="791"/>
      <c r="AU538" s="791"/>
      <c r="AV538" s="791"/>
      <c r="AW538" s="791"/>
      <c r="AX538" s="791"/>
      <c r="AY538" s="791"/>
      <c r="AZ538" s="791"/>
      <c r="BA538" s="791"/>
      <c r="BB538" s="791"/>
      <c r="BC538" s="791"/>
      <c r="BD538" s="791"/>
      <c r="BE538" s="791"/>
      <c r="BF538" s="791"/>
      <c r="BG538" s="791"/>
      <c r="BH538" s="791"/>
    </row>
    <row r="539" spans="1:60" outlineLevel="1" x14ac:dyDescent="0.2">
      <c r="A539" s="792"/>
      <c r="B539" s="793"/>
      <c r="C539" s="794" t="s">
        <v>162</v>
      </c>
      <c r="D539" s="795"/>
      <c r="E539" s="796"/>
      <c r="F539" s="825"/>
      <c r="G539" s="789"/>
      <c r="H539" s="789"/>
      <c r="I539" s="789"/>
      <c r="J539" s="789"/>
      <c r="K539" s="789"/>
      <c r="L539" s="789"/>
      <c r="M539" s="789"/>
      <c r="N539" s="790"/>
      <c r="O539" s="790"/>
      <c r="P539" s="790"/>
      <c r="Q539" s="790"/>
      <c r="R539" s="789"/>
      <c r="S539" s="789"/>
      <c r="T539" s="789"/>
      <c r="U539" s="789"/>
      <c r="V539" s="789"/>
      <c r="W539" s="789"/>
      <c r="X539" s="789"/>
      <c r="Y539" s="791"/>
      <c r="Z539" s="791"/>
      <c r="AA539" s="791"/>
      <c r="AB539" s="791"/>
      <c r="AC539" s="791"/>
      <c r="AD539" s="791"/>
      <c r="AE539" s="791"/>
      <c r="AF539" s="791"/>
      <c r="AG539" s="791" t="s">
        <v>157</v>
      </c>
      <c r="AH539" s="791">
        <v>0</v>
      </c>
      <c r="AI539" s="791"/>
      <c r="AJ539" s="791"/>
      <c r="AK539" s="791"/>
      <c r="AL539" s="791"/>
      <c r="AM539" s="791"/>
      <c r="AN539" s="791"/>
      <c r="AO539" s="791"/>
      <c r="AP539" s="791"/>
      <c r="AQ539" s="791"/>
      <c r="AR539" s="791"/>
      <c r="AS539" s="791"/>
      <c r="AT539" s="791"/>
      <c r="AU539" s="791"/>
      <c r="AV539" s="791"/>
      <c r="AW539" s="791"/>
      <c r="AX539" s="791"/>
      <c r="AY539" s="791"/>
      <c r="AZ539" s="791"/>
      <c r="BA539" s="791"/>
      <c r="BB539" s="791"/>
      <c r="BC539" s="791"/>
      <c r="BD539" s="791"/>
      <c r="BE539" s="791"/>
      <c r="BF539" s="791"/>
      <c r="BG539" s="791"/>
      <c r="BH539" s="791"/>
    </row>
    <row r="540" spans="1:60" outlineLevel="1" x14ac:dyDescent="0.2">
      <c r="A540" s="792"/>
      <c r="B540" s="793"/>
      <c r="C540" s="794" t="s">
        <v>236</v>
      </c>
      <c r="D540" s="795"/>
      <c r="E540" s="796">
        <v>127</v>
      </c>
      <c r="F540" s="825"/>
      <c r="G540" s="789"/>
      <c r="H540" s="789"/>
      <c r="I540" s="789"/>
      <c r="J540" s="789"/>
      <c r="K540" s="789"/>
      <c r="L540" s="789"/>
      <c r="M540" s="789"/>
      <c r="N540" s="790"/>
      <c r="O540" s="790"/>
      <c r="P540" s="790"/>
      <c r="Q540" s="790"/>
      <c r="R540" s="789"/>
      <c r="S540" s="789"/>
      <c r="T540" s="789"/>
      <c r="U540" s="789"/>
      <c r="V540" s="789"/>
      <c r="W540" s="789"/>
      <c r="X540" s="789"/>
      <c r="Y540" s="791"/>
      <c r="Z540" s="791"/>
      <c r="AA540" s="791"/>
      <c r="AB540" s="791"/>
      <c r="AC540" s="791"/>
      <c r="AD540" s="791"/>
      <c r="AE540" s="791"/>
      <c r="AF540" s="791"/>
      <c r="AG540" s="791" t="s">
        <v>157</v>
      </c>
      <c r="AH540" s="791">
        <v>0</v>
      </c>
      <c r="AI540" s="791"/>
      <c r="AJ540" s="791"/>
      <c r="AK540" s="791"/>
      <c r="AL540" s="791"/>
      <c r="AM540" s="791"/>
      <c r="AN540" s="791"/>
      <c r="AO540" s="791"/>
      <c r="AP540" s="791"/>
      <c r="AQ540" s="791"/>
      <c r="AR540" s="791"/>
      <c r="AS540" s="791"/>
      <c r="AT540" s="791"/>
      <c r="AU540" s="791"/>
      <c r="AV540" s="791"/>
      <c r="AW540" s="791"/>
      <c r="AX540" s="791"/>
      <c r="AY540" s="791"/>
      <c r="AZ540" s="791"/>
      <c r="BA540" s="791"/>
      <c r="BB540" s="791"/>
      <c r="BC540" s="791"/>
      <c r="BD540" s="791"/>
      <c r="BE540" s="791"/>
      <c r="BF540" s="791"/>
      <c r="BG540" s="791"/>
      <c r="BH540" s="791"/>
    </row>
    <row r="541" spans="1:60" outlineLevel="1" x14ac:dyDescent="0.2">
      <c r="A541" s="792"/>
      <c r="B541" s="793"/>
      <c r="C541" s="794" t="s">
        <v>165</v>
      </c>
      <c r="D541" s="795"/>
      <c r="E541" s="796"/>
      <c r="F541" s="825"/>
      <c r="G541" s="789"/>
      <c r="H541" s="789"/>
      <c r="I541" s="789"/>
      <c r="J541" s="789"/>
      <c r="K541" s="789"/>
      <c r="L541" s="789"/>
      <c r="M541" s="789"/>
      <c r="N541" s="790"/>
      <c r="O541" s="790"/>
      <c r="P541" s="790"/>
      <c r="Q541" s="790"/>
      <c r="R541" s="789"/>
      <c r="S541" s="789"/>
      <c r="T541" s="789"/>
      <c r="U541" s="789"/>
      <c r="V541" s="789"/>
      <c r="W541" s="789"/>
      <c r="X541" s="789"/>
      <c r="Y541" s="791"/>
      <c r="Z541" s="791"/>
      <c r="AA541" s="791"/>
      <c r="AB541" s="791"/>
      <c r="AC541" s="791"/>
      <c r="AD541" s="791"/>
      <c r="AE541" s="791"/>
      <c r="AF541" s="791"/>
      <c r="AG541" s="791" t="s">
        <v>157</v>
      </c>
      <c r="AH541" s="791">
        <v>0</v>
      </c>
      <c r="AI541" s="791"/>
      <c r="AJ541" s="791"/>
      <c r="AK541" s="791"/>
      <c r="AL541" s="791"/>
      <c r="AM541" s="791"/>
      <c r="AN541" s="791"/>
      <c r="AO541" s="791"/>
      <c r="AP541" s="791"/>
      <c r="AQ541" s="791"/>
      <c r="AR541" s="791"/>
      <c r="AS541" s="791"/>
      <c r="AT541" s="791"/>
      <c r="AU541" s="791"/>
      <c r="AV541" s="791"/>
      <c r="AW541" s="791"/>
      <c r="AX541" s="791"/>
      <c r="AY541" s="791"/>
      <c r="AZ541" s="791"/>
      <c r="BA541" s="791"/>
      <c r="BB541" s="791"/>
      <c r="BC541" s="791"/>
      <c r="BD541" s="791"/>
      <c r="BE541" s="791"/>
      <c r="BF541" s="791"/>
      <c r="BG541" s="791"/>
      <c r="BH541" s="791"/>
    </row>
    <row r="542" spans="1:60" outlineLevel="1" x14ac:dyDescent="0.2">
      <c r="A542" s="792"/>
      <c r="B542" s="793"/>
      <c r="C542" s="794" t="s">
        <v>237</v>
      </c>
      <c r="D542" s="795"/>
      <c r="E542" s="796">
        <v>163.5</v>
      </c>
      <c r="F542" s="825"/>
      <c r="G542" s="789"/>
      <c r="H542" s="789"/>
      <c r="I542" s="789"/>
      <c r="J542" s="789"/>
      <c r="K542" s="789"/>
      <c r="L542" s="789"/>
      <c r="M542" s="789"/>
      <c r="N542" s="790"/>
      <c r="O542" s="790"/>
      <c r="P542" s="790"/>
      <c r="Q542" s="790"/>
      <c r="R542" s="789"/>
      <c r="S542" s="789"/>
      <c r="T542" s="789"/>
      <c r="U542" s="789"/>
      <c r="V542" s="789"/>
      <c r="W542" s="789"/>
      <c r="X542" s="789"/>
      <c r="Y542" s="791"/>
      <c r="Z542" s="791"/>
      <c r="AA542" s="791"/>
      <c r="AB542" s="791"/>
      <c r="AC542" s="791"/>
      <c r="AD542" s="791"/>
      <c r="AE542" s="791"/>
      <c r="AF542" s="791"/>
      <c r="AG542" s="791" t="s">
        <v>157</v>
      </c>
      <c r="AH542" s="791">
        <v>0</v>
      </c>
      <c r="AI542" s="791"/>
      <c r="AJ542" s="791"/>
      <c r="AK542" s="791"/>
      <c r="AL542" s="791"/>
      <c r="AM542" s="791"/>
      <c r="AN542" s="791"/>
      <c r="AO542" s="791"/>
      <c r="AP542" s="791"/>
      <c r="AQ542" s="791"/>
      <c r="AR542" s="791"/>
      <c r="AS542" s="791"/>
      <c r="AT542" s="791"/>
      <c r="AU542" s="791"/>
      <c r="AV542" s="791"/>
      <c r="AW542" s="791"/>
      <c r="AX542" s="791"/>
      <c r="AY542" s="791"/>
      <c r="AZ542" s="791"/>
      <c r="BA542" s="791"/>
      <c r="BB542" s="791"/>
      <c r="BC542" s="791"/>
      <c r="BD542" s="791"/>
      <c r="BE542" s="791"/>
      <c r="BF542" s="791"/>
      <c r="BG542" s="791"/>
      <c r="BH542" s="791"/>
    </row>
    <row r="543" spans="1:60" ht="22.5" outlineLevel="1" x14ac:dyDescent="0.2">
      <c r="A543" s="782">
        <v>157</v>
      </c>
      <c r="B543" s="783" t="s">
        <v>608</v>
      </c>
      <c r="C543" s="784" t="s">
        <v>609</v>
      </c>
      <c r="D543" s="785" t="s">
        <v>315</v>
      </c>
      <c r="E543" s="786">
        <v>187.34</v>
      </c>
      <c r="F543" s="11"/>
      <c r="G543" s="787">
        <f>ROUND(E543*F543,2)</f>
        <v>0</v>
      </c>
      <c r="H543" s="788">
        <v>37.82</v>
      </c>
      <c r="I543" s="789">
        <f>ROUND(E543*H543,2)</f>
        <v>7085.2</v>
      </c>
      <c r="J543" s="788">
        <v>74.680000000000007</v>
      </c>
      <c r="K543" s="789">
        <f>ROUND(E543*J543,2)</f>
        <v>13990.55</v>
      </c>
      <c r="L543" s="789">
        <v>21</v>
      </c>
      <c r="M543" s="789">
        <f>G543*(1+L543/100)</f>
        <v>0</v>
      </c>
      <c r="N543" s="790">
        <v>8.0000000000000007E-5</v>
      </c>
      <c r="O543" s="790">
        <f>ROUND(E543*N543,2)</f>
        <v>0.01</v>
      </c>
      <c r="P543" s="790">
        <v>0</v>
      </c>
      <c r="Q543" s="790">
        <f>ROUND(E543*P543,2)</f>
        <v>0</v>
      </c>
      <c r="R543" s="789"/>
      <c r="S543" s="789" t="s">
        <v>153</v>
      </c>
      <c r="T543" s="789" t="s">
        <v>153</v>
      </c>
      <c r="U543" s="789">
        <v>0.13719999999999999</v>
      </c>
      <c r="V543" s="789">
        <f>ROUND(E543*U543,2)</f>
        <v>25.7</v>
      </c>
      <c r="W543" s="789"/>
      <c r="X543" s="789" t="s">
        <v>154</v>
      </c>
      <c r="Y543" s="791"/>
      <c r="Z543" s="791"/>
      <c r="AA543" s="791"/>
      <c r="AB543" s="791"/>
      <c r="AC543" s="791"/>
      <c r="AD543" s="791"/>
      <c r="AE543" s="791"/>
      <c r="AF543" s="791"/>
      <c r="AG543" s="791" t="s">
        <v>155</v>
      </c>
      <c r="AH543" s="791"/>
      <c r="AI543" s="791"/>
      <c r="AJ543" s="791"/>
      <c r="AK543" s="791"/>
      <c r="AL543" s="791"/>
      <c r="AM543" s="791"/>
      <c r="AN543" s="791"/>
      <c r="AO543" s="791"/>
      <c r="AP543" s="791"/>
      <c r="AQ543" s="791"/>
      <c r="AR543" s="791"/>
      <c r="AS543" s="791"/>
      <c r="AT543" s="791"/>
      <c r="AU543" s="791"/>
      <c r="AV543" s="791"/>
      <c r="AW543" s="791"/>
      <c r="AX543" s="791"/>
      <c r="AY543" s="791"/>
      <c r="AZ543" s="791"/>
      <c r="BA543" s="791"/>
      <c r="BB543" s="791"/>
      <c r="BC543" s="791"/>
      <c r="BD543" s="791"/>
      <c r="BE543" s="791"/>
      <c r="BF543" s="791"/>
      <c r="BG543" s="791"/>
      <c r="BH543" s="791"/>
    </row>
    <row r="544" spans="1:60" outlineLevel="1" x14ac:dyDescent="0.2">
      <c r="A544" s="792"/>
      <c r="B544" s="793"/>
      <c r="C544" s="794" t="s">
        <v>162</v>
      </c>
      <c r="D544" s="795"/>
      <c r="E544" s="796"/>
      <c r="F544" s="825"/>
      <c r="G544" s="789"/>
      <c r="H544" s="789"/>
      <c r="I544" s="789"/>
      <c r="J544" s="789"/>
      <c r="K544" s="789"/>
      <c r="L544" s="789"/>
      <c r="M544" s="789"/>
      <c r="N544" s="790"/>
      <c r="O544" s="790"/>
      <c r="P544" s="790"/>
      <c r="Q544" s="790"/>
      <c r="R544" s="789"/>
      <c r="S544" s="789"/>
      <c r="T544" s="789"/>
      <c r="U544" s="789"/>
      <c r="V544" s="789"/>
      <c r="W544" s="789"/>
      <c r="X544" s="789"/>
      <c r="Y544" s="791"/>
      <c r="Z544" s="791"/>
      <c r="AA544" s="791"/>
      <c r="AB544" s="791"/>
      <c r="AC544" s="791"/>
      <c r="AD544" s="791"/>
      <c r="AE544" s="791"/>
      <c r="AF544" s="791"/>
      <c r="AG544" s="791" t="s">
        <v>157</v>
      </c>
      <c r="AH544" s="791">
        <v>0</v>
      </c>
      <c r="AI544" s="791"/>
      <c r="AJ544" s="791"/>
      <c r="AK544" s="791"/>
      <c r="AL544" s="791"/>
      <c r="AM544" s="791"/>
      <c r="AN544" s="791"/>
      <c r="AO544" s="791"/>
      <c r="AP544" s="791"/>
      <c r="AQ544" s="791"/>
      <c r="AR544" s="791"/>
      <c r="AS544" s="791"/>
      <c r="AT544" s="791"/>
      <c r="AU544" s="791"/>
      <c r="AV544" s="791"/>
      <c r="AW544" s="791"/>
      <c r="AX544" s="791"/>
      <c r="AY544" s="791"/>
      <c r="AZ544" s="791"/>
      <c r="BA544" s="791"/>
      <c r="BB544" s="791"/>
      <c r="BC544" s="791"/>
      <c r="BD544" s="791"/>
      <c r="BE544" s="791"/>
      <c r="BF544" s="791"/>
      <c r="BG544" s="791"/>
      <c r="BH544" s="791"/>
    </row>
    <row r="545" spans="1:60" outlineLevel="1" x14ac:dyDescent="0.2">
      <c r="A545" s="792"/>
      <c r="B545" s="793"/>
      <c r="C545" s="794" t="s">
        <v>610</v>
      </c>
      <c r="D545" s="795"/>
      <c r="E545" s="796">
        <v>8.6</v>
      </c>
      <c r="F545" s="825"/>
      <c r="G545" s="789"/>
      <c r="H545" s="789"/>
      <c r="I545" s="789"/>
      <c r="J545" s="789"/>
      <c r="K545" s="789"/>
      <c r="L545" s="789"/>
      <c r="M545" s="789"/>
      <c r="N545" s="790"/>
      <c r="O545" s="790"/>
      <c r="P545" s="790"/>
      <c r="Q545" s="790"/>
      <c r="R545" s="789"/>
      <c r="S545" s="789"/>
      <c r="T545" s="789"/>
      <c r="U545" s="789"/>
      <c r="V545" s="789"/>
      <c r="W545" s="789"/>
      <c r="X545" s="789"/>
      <c r="Y545" s="791"/>
      <c r="Z545" s="791"/>
      <c r="AA545" s="791"/>
      <c r="AB545" s="791"/>
      <c r="AC545" s="791"/>
      <c r="AD545" s="791"/>
      <c r="AE545" s="791"/>
      <c r="AF545" s="791"/>
      <c r="AG545" s="791" t="s">
        <v>157</v>
      </c>
      <c r="AH545" s="791">
        <v>0</v>
      </c>
      <c r="AI545" s="791"/>
      <c r="AJ545" s="791"/>
      <c r="AK545" s="791"/>
      <c r="AL545" s="791"/>
      <c r="AM545" s="791"/>
      <c r="AN545" s="791"/>
      <c r="AO545" s="791"/>
      <c r="AP545" s="791"/>
      <c r="AQ545" s="791"/>
      <c r="AR545" s="791"/>
      <c r="AS545" s="791"/>
      <c r="AT545" s="791"/>
      <c r="AU545" s="791"/>
      <c r="AV545" s="791"/>
      <c r="AW545" s="791"/>
      <c r="AX545" s="791"/>
      <c r="AY545" s="791"/>
      <c r="AZ545" s="791"/>
      <c r="BA545" s="791"/>
      <c r="BB545" s="791"/>
      <c r="BC545" s="791"/>
      <c r="BD545" s="791"/>
      <c r="BE545" s="791"/>
      <c r="BF545" s="791"/>
      <c r="BG545" s="791"/>
      <c r="BH545" s="791"/>
    </row>
    <row r="546" spans="1:60" outlineLevel="1" x14ac:dyDescent="0.2">
      <c r="A546" s="792"/>
      <c r="B546" s="793"/>
      <c r="C546" s="794" t="s">
        <v>611</v>
      </c>
      <c r="D546" s="795"/>
      <c r="E546" s="796">
        <v>29.16</v>
      </c>
      <c r="F546" s="825"/>
      <c r="G546" s="789"/>
      <c r="H546" s="789"/>
      <c r="I546" s="789"/>
      <c r="J546" s="789"/>
      <c r="K546" s="789"/>
      <c r="L546" s="789"/>
      <c r="M546" s="789"/>
      <c r="N546" s="790"/>
      <c r="O546" s="790"/>
      <c r="P546" s="790"/>
      <c r="Q546" s="790"/>
      <c r="R546" s="789"/>
      <c r="S546" s="789"/>
      <c r="T546" s="789"/>
      <c r="U546" s="789"/>
      <c r="V546" s="789"/>
      <c r="W546" s="789"/>
      <c r="X546" s="789"/>
      <c r="Y546" s="791"/>
      <c r="Z546" s="791"/>
      <c r="AA546" s="791"/>
      <c r="AB546" s="791"/>
      <c r="AC546" s="791"/>
      <c r="AD546" s="791"/>
      <c r="AE546" s="791"/>
      <c r="AF546" s="791"/>
      <c r="AG546" s="791" t="s">
        <v>157</v>
      </c>
      <c r="AH546" s="791">
        <v>0</v>
      </c>
      <c r="AI546" s="791"/>
      <c r="AJ546" s="791"/>
      <c r="AK546" s="791"/>
      <c r="AL546" s="791"/>
      <c r="AM546" s="791"/>
      <c r="AN546" s="791"/>
      <c r="AO546" s="791"/>
      <c r="AP546" s="791"/>
      <c r="AQ546" s="791"/>
      <c r="AR546" s="791"/>
      <c r="AS546" s="791"/>
      <c r="AT546" s="791"/>
      <c r="AU546" s="791"/>
      <c r="AV546" s="791"/>
      <c r="AW546" s="791"/>
      <c r="AX546" s="791"/>
      <c r="AY546" s="791"/>
      <c r="AZ546" s="791"/>
      <c r="BA546" s="791"/>
      <c r="BB546" s="791"/>
      <c r="BC546" s="791"/>
      <c r="BD546" s="791"/>
      <c r="BE546" s="791"/>
      <c r="BF546" s="791"/>
      <c r="BG546" s="791"/>
      <c r="BH546" s="791"/>
    </row>
    <row r="547" spans="1:60" outlineLevel="1" x14ac:dyDescent="0.2">
      <c r="A547" s="792"/>
      <c r="B547" s="793"/>
      <c r="C547" s="794" t="s">
        <v>612</v>
      </c>
      <c r="D547" s="795"/>
      <c r="E547" s="796">
        <v>14.4</v>
      </c>
      <c r="F547" s="825"/>
      <c r="G547" s="789"/>
      <c r="H547" s="789"/>
      <c r="I547" s="789"/>
      <c r="J547" s="789"/>
      <c r="K547" s="789"/>
      <c r="L547" s="789"/>
      <c r="M547" s="789"/>
      <c r="N547" s="790"/>
      <c r="O547" s="790"/>
      <c r="P547" s="790"/>
      <c r="Q547" s="790"/>
      <c r="R547" s="789"/>
      <c r="S547" s="789"/>
      <c r="T547" s="789"/>
      <c r="U547" s="789"/>
      <c r="V547" s="789"/>
      <c r="W547" s="789"/>
      <c r="X547" s="789"/>
      <c r="Y547" s="791"/>
      <c r="Z547" s="791"/>
      <c r="AA547" s="791"/>
      <c r="AB547" s="791"/>
      <c r="AC547" s="791"/>
      <c r="AD547" s="791"/>
      <c r="AE547" s="791"/>
      <c r="AF547" s="791"/>
      <c r="AG547" s="791" t="s">
        <v>157</v>
      </c>
      <c r="AH547" s="791">
        <v>0</v>
      </c>
      <c r="AI547" s="791"/>
      <c r="AJ547" s="791"/>
      <c r="AK547" s="791"/>
      <c r="AL547" s="791"/>
      <c r="AM547" s="791"/>
      <c r="AN547" s="791"/>
      <c r="AO547" s="791"/>
      <c r="AP547" s="791"/>
      <c r="AQ547" s="791"/>
      <c r="AR547" s="791"/>
      <c r="AS547" s="791"/>
      <c r="AT547" s="791"/>
      <c r="AU547" s="791"/>
      <c r="AV547" s="791"/>
      <c r="AW547" s="791"/>
      <c r="AX547" s="791"/>
      <c r="AY547" s="791"/>
      <c r="AZ547" s="791"/>
      <c r="BA547" s="791"/>
      <c r="BB547" s="791"/>
      <c r="BC547" s="791"/>
      <c r="BD547" s="791"/>
      <c r="BE547" s="791"/>
      <c r="BF547" s="791"/>
      <c r="BG547" s="791"/>
      <c r="BH547" s="791"/>
    </row>
    <row r="548" spans="1:60" outlineLevel="1" x14ac:dyDescent="0.2">
      <c r="A548" s="792"/>
      <c r="B548" s="793"/>
      <c r="C548" s="794" t="s">
        <v>613</v>
      </c>
      <c r="D548" s="795"/>
      <c r="E548" s="796">
        <v>30.08</v>
      </c>
      <c r="F548" s="825"/>
      <c r="G548" s="789"/>
      <c r="H548" s="789"/>
      <c r="I548" s="789"/>
      <c r="J548" s="789"/>
      <c r="K548" s="789"/>
      <c r="L548" s="789"/>
      <c r="M548" s="789"/>
      <c r="N548" s="790"/>
      <c r="O548" s="790"/>
      <c r="P548" s="790"/>
      <c r="Q548" s="790"/>
      <c r="R548" s="789"/>
      <c r="S548" s="789"/>
      <c r="T548" s="789"/>
      <c r="U548" s="789"/>
      <c r="V548" s="789"/>
      <c r="W548" s="789"/>
      <c r="X548" s="789"/>
      <c r="Y548" s="791"/>
      <c r="Z548" s="791"/>
      <c r="AA548" s="791"/>
      <c r="AB548" s="791"/>
      <c r="AC548" s="791"/>
      <c r="AD548" s="791"/>
      <c r="AE548" s="791"/>
      <c r="AF548" s="791"/>
      <c r="AG548" s="791" t="s">
        <v>157</v>
      </c>
      <c r="AH548" s="791">
        <v>0</v>
      </c>
      <c r="AI548" s="791"/>
      <c r="AJ548" s="791"/>
      <c r="AK548" s="791"/>
      <c r="AL548" s="791"/>
      <c r="AM548" s="791"/>
      <c r="AN548" s="791"/>
      <c r="AO548" s="791"/>
      <c r="AP548" s="791"/>
      <c r="AQ548" s="791"/>
      <c r="AR548" s="791"/>
      <c r="AS548" s="791"/>
      <c r="AT548" s="791"/>
      <c r="AU548" s="791"/>
      <c r="AV548" s="791"/>
      <c r="AW548" s="791"/>
      <c r="AX548" s="791"/>
      <c r="AY548" s="791"/>
      <c r="AZ548" s="791"/>
      <c r="BA548" s="791"/>
      <c r="BB548" s="791"/>
      <c r="BC548" s="791"/>
      <c r="BD548" s="791"/>
      <c r="BE548" s="791"/>
      <c r="BF548" s="791"/>
      <c r="BG548" s="791"/>
      <c r="BH548" s="791"/>
    </row>
    <row r="549" spans="1:60" outlineLevel="1" x14ac:dyDescent="0.2">
      <c r="A549" s="792"/>
      <c r="B549" s="793"/>
      <c r="C549" s="794" t="s">
        <v>165</v>
      </c>
      <c r="D549" s="795"/>
      <c r="E549" s="796"/>
      <c r="F549" s="825"/>
      <c r="G549" s="789"/>
      <c r="H549" s="789"/>
      <c r="I549" s="789"/>
      <c r="J549" s="789"/>
      <c r="K549" s="789"/>
      <c r="L549" s="789"/>
      <c r="M549" s="789"/>
      <c r="N549" s="790"/>
      <c r="O549" s="790"/>
      <c r="P549" s="790"/>
      <c r="Q549" s="790"/>
      <c r="R549" s="789"/>
      <c r="S549" s="789"/>
      <c r="T549" s="789"/>
      <c r="U549" s="789"/>
      <c r="V549" s="789"/>
      <c r="W549" s="789"/>
      <c r="X549" s="789"/>
      <c r="Y549" s="791"/>
      <c r="Z549" s="791"/>
      <c r="AA549" s="791"/>
      <c r="AB549" s="791"/>
      <c r="AC549" s="791"/>
      <c r="AD549" s="791"/>
      <c r="AE549" s="791"/>
      <c r="AF549" s="791"/>
      <c r="AG549" s="791" t="s">
        <v>157</v>
      </c>
      <c r="AH549" s="791">
        <v>0</v>
      </c>
      <c r="AI549" s="791"/>
      <c r="AJ549" s="791"/>
      <c r="AK549" s="791"/>
      <c r="AL549" s="791"/>
      <c r="AM549" s="791"/>
      <c r="AN549" s="791"/>
      <c r="AO549" s="791"/>
      <c r="AP549" s="791"/>
      <c r="AQ549" s="791"/>
      <c r="AR549" s="791"/>
      <c r="AS549" s="791"/>
      <c r="AT549" s="791"/>
      <c r="AU549" s="791"/>
      <c r="AV549" s="791"/>
      <c r="AW549" s="791"/>
      <c r="AX549" s="791"/>
      <c r="AY549" s="791"/>
      <c r="AZ549" s="791"/>
      <c r="BA549" s="791"/>
      <c r="BB549" s="791"/>
      <c r="BC549" s="791"/>
      <c r="BD549" s="791"/>
      <c r="BE549" s="791"/>
      <c r="BF549" s="791"/>
      <c r="BG549" s="791"/>
      <c r="BH549" s="791"/>
    </row>
    <row r="550" spans="1:60" outlineLevel="1" x14ac:dyDescent="0.2">
      <c r="A550" s="792"/>
      <c r="B550" s="793"/>
      <c r="C550" s="794" t="s">
        <v>614</v>
      </c>
      <c r="D550" s="795"/>
      <c r="E550" s="796">
        <v>34.200000000000003</v>
      </c>
      <c r="F550" s="825"/>
      <c r="G550" s="789"/>
      <c r="H550" s="789"/>
      <c r="I550" s="789"/>
      <c r="J550" s="789"/>
      <c r="K550" s="789"/>
      <c r="L550" s="789"/>
      <c r="M550" s="789"/>
      <c r="N550" s="790"/>
      <c r="O550" s="790"/>
      <c r="P550" s="790"/>
      <c r="Q550" s="790"/>
      <c r="R550" s="789"/>
      <c r="S550" s="789"/>
      <c r="T550" s="789"/>
      <c r="U550" s="789"/>
      <c r="V550" s="789"/>
      <c r="W550" s="789"/>
      <c r="X550" s="789"/>
      <c r="Y550" s="791"/>
      <c r="Z550" s="791"/>
      <c r="AA550" s="791"/>
      <c r="AB550" s="791"/>
      <c r="AC550" s="791"/>
      <c r="AD550" s="791"/>
      <c r="AE550" s="791"/>
      <c r="AF550" s="791"/>
      <c r="AG550" s="791" t="s">
        <v>157</v>
      </c>
      <c r="AH550" s="791">
        <v>0</v>
      </c>
      <c r="AI550" s="791"/>
      <c r="AJ550" s="791"/>
      <c r="AK550" s="791"/>
      <c r="AL550" s="791"/>
      <c r="AM550" s="791"/>
      <c r="AN550" s="791"/>
      <c r="AO550" s="791"/>
      <c r="AP550" s="791"/>
      <c r="AQ550" s="791"/>
      <c r="AR550" s="791"/>
      <c r="AS550" s="791"/>
      <c r="AT550" s="791"/>
      <c r="AU550" s="791"/>
      <c r="AV550" s="791"/>
      <c r="AW550" s="791"/>
      <c r="AX550" s="791"/>
      <c r="AY550" s="791"/>
      <c r="AZ550" s="791"/>
      <c r="BA550" s="791"/>
      <c r="BB550" s="791"/>
      <c r="BC550" s="791"/>
      <c r="BD550" s="791"/>
      <c r="BE550" s="791"/>
      <c r="BF550" s="791"/>
      <c r="BG550" s="791"/>
      <c r="BH550" s="791"/>
    </row>
    <row r="551" spans="1:60" outlineLevel="1" x14ac:dyDescent="0.2">
      <c r="A551" s="792"/>
      <c r="B551" s="793"/>
      <c r="C551" s="794" t="s">
        <v>615</v>
      </c>
      <c r="D551" s="795"/>
      <c r="E551" s="796">
        <v>10.220000000000001</v>
      </c>
      <c r="F551" s="825"/>
      <c r="G551" s="789"/>
      <c r="H551" s="789"/>
      <c r="I551" s="789"/>
      <c r="J551" s="789"/>
      <c r="K551" s="789"/>
      <c r="L551" s="789"/>
      <c r="M551" s="789"/>
      <c r="N551" s="790"/>
      <c r="O551" s="790"/>
      <c r="P551" s="790"/>
      <c r="Q551" s="790"/>
      <c r="R551" s="789"/>
      <c r="S551" s="789"/>
      <c r="T551" s="789"/>
      <c r="U551" s="789"/>
      <c r="V551" s="789"/>
      <c r="W551" s="789"/>
      <c r="X551" s="789"/>
      <c r="Y551" s="791"/>
      <c r="Z551" s="791"/>
      <c r="AA551" s="791"/>
      <c r="AB551" s="791"/>
      <c r="AC551" s="791"/>
      <c r="AD551" s="791"/>
      <c r="AE551" s="791"/>
      <c r="AF551" s="791"/>
      <c r="AG551" s="791" t="s">
        <v>157</v>
      </c>
      <c r="AH551" s="791">
        <v>0</v>
      </c>
      <c r="AI551" s="791"/>
      <c r="AJ551" s="791"/>
      <c r="AK551" s="791"/>
      <c r="AL551" s="791"/>
      <c r="AM551" s="791"/>
      <c r="AN551" s="791"/>
      <c r="AO551" s="791"/>
      <c r="AP551" s="791"/>
      <c r="AQ551" s="791"/>
      <c r="AR551" s="791"/>
      <c r="AS551" s="791"/>
      <c r="AT551" s="791"/>
      <c r="AU551" s="791"/>
      <c r="AV551" s="791"/>
      <c r="AW551" s="791"/>
      <c r="AX551" s="791"/>
      <c r="AY551" s="791"/>
      <c r="AZ551" s="791"/>
      <c r="BA551" s="791"/>
      <c r="BB551" s="791"/>
      <c r="BC551" s="791"/>
      <c r="BD551" s="791"/>
      <c r="BE551" s="791"/>
      <c r="BF551" s="791"/>
      <c r="BG551" s="791"/>
      <c r="BH551" s="791"/>
    </row>
    <row r="552" spans="1:60" outlineLevel="1" x14ac:dyDescent="0.2">
      <c r="A552" s="792"/>
      <c r="B552" s="793"/>
      <c r="C552" s="794" t="s">
        <v>616</v>
      </c>
      <c r="D552" s="795"/>
      <c r="E552" s="796">
        <v>14.8</v>
      </c>
      <c r="F552" s="825"/>
      <c r="G552" s="789"/>
      <c r="H552" s="789"/>
      <c r="I552" s="789"/>
      <c r="J552" s="789"/>
      <c r="K552" s="789"/>
      <c r="L552" s="789"/>
      <c r="M552" s="789"/>
      <c r="N552" s="790"/>
      <c r="O552" s="790"/>
      <c r="P552" s="790"/>
      <c r="Q552" s="790"/>
      <c r="R552" s="789"/>
      <c r="S552" s="789"/>
      <c r="T552" s="789"/>
      <c r="U552" s="789"/>
      <c r="V552" s="789"/>
      <c r="W552" s="789"/>
      <c r="X552" s="789"/>
      <c r="Y552" s="791"/>
      <c r="Z552" s="791"/>
      <c r="AA552" s="791"/>
      <c r="AB552" s="791"/>
      <c r="AC552" s="791"/>
      <c r="AD552" s="791"/>
      <c r="AE552" s="791"/>
      <c r="AF552" s="791"/>
      <c r="AG552" s="791" t="s">
        <v>157</v>
      </c>
      <c r="AH552" s="791">
        <v>0</v>
      </c>
      <c r="AI552" s="791"/>
      <c r="AJ552" s="791"/>
      <c r="AK552" s="791"/>
      <c r="AL552" s="791"/>
      <c r="AM552" s="791"/>
      <c r="AN552" s="791"/>
      <c r="AO552" s="791"/>
      <c r="AP552" s="791"/>
      <c r="AQ552" s="791"/>
      <c r="AR552" s="791"/>
      <c r="AS552" s="791"/>
      <c r="AT552" s="791"/>
      <c r="AU552" s="791"/>
      <c r="AV552" s="791"/>
      <c r="AW552" s="791"/>
      <c r="AX552" s="791"/>
      <c r="AY552" s="791"/>
      <c r="AZ552" s="791"/>
      <c r="BA552" s="791"/>
      <c r="BB552" s="791"/>
      <c r="BC552" s="791"/>
      <c r="BD552" s="791"/>
      <c r="BE552" s="791"/>
      <c r="BF552" s="791"/>
      <c r="BG552" s="791"/>
      <c r="BH552" s="791"/>
    </row>
    <row r="553" spans="1:60" outlineLevel="1" x14ac:dyDescent="0.2">
      <c r="A553" s="792"/>
      <c r="B553" s="793"/>
      <c r="C553" s="794" t="s">
        <v>617</v>
      </c>
      <c r="D553" s="795"/>
      <c r="E553" s="796">
        <v>13.38</v>
      </c>
      <c r="F553" s="825"/>
      <c r="G553" s="789"/>
      <c r="H553" s="789"/>
      <c r="I553" s="789"/>
      <c r="J553" s="789"/>
      <c r="K553" s="789"/>
      <c r="L553" s="789"/>
      <c r="M553" s="789"/>
      <c r="N553" s="790"/>
      <c r="O553" s="790"/>
      <c r="P553" s="790"/>
      <c r="Q553" s="790"/>
      <c r="R553" s="789"/>
      <c r="S553" s="789"/>
      <c r="T553" s="789"/>
      <c r="U553" s="789"/>
      <c r="V553" s="789"/>
      <c r="W553" s="789"/>
      <c r="X553" s="789"/>
      <c r="Y553" s="791"/>
      <c r="Z553" s="791"/>
      <c r="AA553" s="791"/>
      <c r="AB553" s="791"/>
      <c r="AC553" s="791"/>
      <c r="AD553" s="791"/>
      <c r="AE553" s="791"/>
      <c r="AF553" s="791"/>
      <c r="AG553" s="791" t="s">
        <v>157</v>
      </c>
      <c r="AH553" s="791">
        <v>0</v>
      </c>
      <c r="AI553" s="791"/>
      <c r="AJ553" s="791"/>
      <c r="AK553" s="791"/>
      <c r="AL553" s="791"/>
      <c r="AM553" s="791"/>
      <c r="AN553" s="791"/>
      <c r="AO553" s="791"/>
      <c r="AP553" s="791"/>
      <c r="AQ553" s="791"/>
      <c r="AR553" s="791"/>
      <c r="AS553" s="791"/>
      <c r="AT553" s="791"/>
      <c r="AU553" s="791"/>
      <c r="AV553" s="791"/>
      <c r="AW553" s="791"/>
      <c r="AX553" s="791"/>
      <c r="AY553" s="791"/>
      <c r="AZ553" s="791"/>
      <c r="BA553" s="791"/>
      <c r="BB553" s="791"/>
      <c r="BC553" s="791"/>
      <c r="BD553" s="791"/>
      <c r="BE553" s="791"/>
      <c r="BF553" s="791"/>
      <c r="BG553" s="791"/>
      <c r="BH553" s="791"/>
    </row>
    <row r="554" spans="1:60" outlineLevel="1" x14ac:dyDescent="0.2">
      <c r="A554" s="792"/>
      <c r="B554" s="793"/>
      <c r="C554" s="794" t="s">
        <v>618</v>
      </c>
      <c r="D554" s="795"/>
      <c r="E554" s="796">
        <v>32.5</v>
      </c>
      <c r="F554" s="825"/>
      <c r="G554" s="789"/>
      <c r="H554" s="789"/>
      <c r="I554" s="789"/>
      <c r="J554" s="789"/>
      <c r="K554" s="789"/>
      <c r="L554" s="789"/>
      <c r="M554" s="789"/>
      <c r="N554" s="790"/>
      <c r="O554" s="790"/>
      <c r="P554" s="790"/>
      <c r="Q554" s="790"/>
      <c r="R554" s="789"/>
      <c r="S554" s="789"/>
      <c r="T554" s="789"/>
      <c r="U554" s="789"/>
      <c r="V554" s="789"/>
      <c r="W554" s="789"/>
      <c r="X554" s="789"/>
      <c r="Y554" s="791"/>
      <c r="Z554" s="791"/>
      <c r="AA554" s="791"/>
      <c r="AB554" s="791"/>
      <c r="AC554" s="791"/>
      <c r="AD554" s="791"/>
      <c r="AE554" s="791"/>
      <c r="AF554" s="791"/>
      <c r="AG554" s="791" t="s">
        <v>157</v>
      </c>
      <c r="AH554" s="791">
        <v>0</v>
      </c>
      <c r="AI554" s="791"/>
      <c r="AJ554" s="791"/>
      <c r="AK554" s="791"/>
      <c r="AL554" s="791"/>
      <c r="AM554" s="791"/>
      <c r="AN554" s="791"/>
      <c r="AO554" s="791"/>
      <c r="AP554" s="791"/>
      <c r="AQ554" s="791"/>
      <c r="AR554" s="791"/>
      <c r="AS554" s="791"/>
      <c r="AT554" s="791"/>
      <c r="AU554" s="791"/>
      <c r="AV554" s="791"/>
      <c r="AW554" s="791"/>
      <c r="AX554" s="791"/>
      <c r="AY554" s="791"/>
      <c r="AZ554" s="791"/>
      <c r="BA554" s="791"/>
      <c r="BB554" s="791"/>
      <c r="BC554" s="791"/>
      <c r="BD554" s="791"/>
      <c r="BE554" s="791"/>
      <c r="BF554" s="791"/>
      <c r="BG554" s="791"/>
      <c r="BH554" s="791"/>
    </row>
    <row r="555" spans="1:60" ht="22.5" outlineLevel="1" x14ac:dyDescent="0.2">
      <c r="A555" s="782">
        <v>158</v>
      </c>
      <c r="B555" s="783" t="s">
        <v>619</v>
      </c>
      <c r="C555" s="784" t="s">
        <v>620</v>
      </c>
      <c r="D555" s="785" t="s">
        <v>169</v>
      </c>
      <c r="E555" s="786">
        <v>290.5</v>
      </c>
      <c r="F555" s="11"/>
      <c r="G555" s="787">
        <f>ROUND(E555*F555,2)</f>
        <v>0</v>
      </c>
      <c r="H555" s="788">
        <v>659.05</v>
      </c>
      <c r="I555" s="789">
        <f>ROUND(E555*H555,2)</f>
        <v>191454.03</v>
      </c>
      <c r="J555" s="788">
        <v>244.95</v>
      </c>
      <c r="K555" s="789">
        <f>ROUND(E555*J555,2)</f>
        <v>71157.98</v>
      </c>
      <c r="L555" s="789">
        <v>21</v>
      </c>
      <c r="M555" s="789">
        <f>G555*(1+L555/100)</f>
        <v>0</v>
      </c>
      <c r="N555" s="790">
        <v>4.0699999999999998E-3</v>
      </c>
      <c r="O555" s="790">
        <f>ROUND(E555*N555,2)</f>
        <v>1.18</v>
      </c>
      <c r="P555" s="790">
        <v>0</v>
      </c>
      <c r="Q555" s="790">
        <f>ROUND(E555*P555,2)</f>
        <v>0</v>
      </c>
      <c r="R555" s="789"/>
      <c r="S555" s="789" t="s">
        <v>153</v>
      </c>
      <c r="T555" s="789" t="s">
        <v>153</v>
      </c>
      <c r="U555" s="789">
        <v>0.45</v>
      </c>
      <c r="V555" s="789">
        <f>ROUND(E555*U555,2)</f>
        <v>130.72999999999999</v>
      </c>
      <c r="W555" s="789"/>
      <c r="X555" s="789" t="s">
        <v>154</v>
      </c>
      <c r="Y555" s="791"/>
      <c r="Z555" s="791"/>
      <c r="AA555" s="791"/>
      <c r="AB555" s="791"/>
      <c r="AC555" s="791"/>
      <c r="AD555" s="791"/>
      <c r="AE555" s="791"/>
      <c r="AF555" s="791"/>
      <c r="AG555" s="791" t="s">
        <v>155</v>
      </c>
      <c r="AH555" s="791"/>
      <c r="AI555" s="791"/>
      <c r="AJ555" s="791"/>
      <c r="AK555" s="791"/>
      <c r="AL555" s="791"/>
      <c r="AM555" s="791"/>
      <c r="AN555" s="791"/>
      <c r="AO555" s="791"/>
      <c r="AP555" s="791"/>
      <c r="AQ555" s="791"/>
      <c r="AR555" s="791"/>
      <c r="AS555" s="791"/>
      <c r="AT555" s="791"/>
      <c r="AU555" s="791"/>
      <c r="AV555" s="791"/>
      <c r="AW555" s="791"/>
      <c r="AX555" s="791"/>
      <c r="AY555" s="791"/>
      <c r="AZ555" s="791"/>
      <c r="BA555" s="791"/>
      <c r="BB555" s="791"/>
      <c r="BC555" s="791"/>
      <c r="BD555" s="791"/>
      <c r="BE555" s="791"/>
      <c r="BF555" s="791"/>
      <c r="BG555" s="791"/>
      <c r="BH555" s="791"/>
    </row>
    <row r="556" spans="1:60" outlineLevel="1" x14ac:dyDescent="0.2">
      <c r="A556" s="792"/>
      <c r="B556" s="793"/>
      <c r="C556" s="794" t="s">
        <v>162</v>
      </c>
      <c r="D556" s="795"/>
      <c r="E556" s="796"/>
      <c r="F556" s="825"/>
      <c r="G556" s="789"/>
      <c r="H556" s="789"/>
      <c r="I556" s="789"/>
      <c r="J556" s="789"/>
      <c r="K556" s="789"/>
      <c r="L556" s="789"/>
      <c r="M556" s="789"/>
      <c r="N556" s="790"/>
      <c r="O556" s="790"/>
      <c r="P556" s="790"/>
      <c r="Q556" s="790"/>
      <c r="R556" s="789"/>
      <c r="S556" s="789"/>
      <c r="T556" s="789"/>
      <c r="U556" s="789"/>
      <c r="V556" s="789"/>
      <c r="W556" s="789"/>
      <c r="X556" s="789"/>
      <c r="Y556" s="791"/>
      <c r="Z556" s="791"/>
      <c r="AA556" s="791"/>
      <c r="AB556" s="791"/>
      <c r="AC556" s="791"/>
      <c r="AD556" s="791"/>
      <c r="AE556" s="791"/>
      <c r="AF556" s="791"/>
      <c r="AG556" s="791" t="s">
        <v>157</v>
      </c>
      <c r="AH556" s="791">
        <v>0</v>
      </c>
      <c r="AI556" s="791"/>
      <c r="AJ556" s="791"/>
      <c r="AK556" s="791"/>
      <c r="AL556" s="791"/>
      <c r="AM556" s="791"/>
      <c r="AN556" s="791"/>
      <c r="AO556" s="791"/>
      <c r="AP556" s="791"/>
      <c r="AQ556" s="791"/>
      <c r="AR556" s="791"/>
      <c r="AS556" s="791"/>
      <c r="AT556" s="791"/>
      <c r="AU556" s="791"/>
      <c r="AV556" s="791"/>
      <c r="AW556" s="791"/>
      <c r="AX556" s="791"/>
      <c r="AY556" s="791"/>
      <c r="AZ556" s="791"/>
      <c r="BA556" s="791"/>
      <c r="BB556" s="791"/>
      <c r="BC556" s="791"/>
      <c r="BD556" s="791"/>
      <c r="BE556" s="791"/>
      <c r="BF556" s="791"/>
      <c r="BG556" s="791"/>
      <c r="BH556" s="791"/>
    </row>
    <row r="557" spans="1:60" outlineLevel="1" x14ac:dyDescent="0.2">
      <c r="A557" s="792"/>
      <c r="B557" s="793"/>
      <c r="C557" s="794" t="s">
        <v>236</v>
      </c>
      <c r="D557" s="795"/>
      <c r="E557" s="796">
        <v>127</v>
      </c>
      <c r="F557" s="825"/>
      <c r="G557" s="789"/>
      <c r="H557" s="789"/>
      <c r="I557" s="789"/>
      <c r="J557" s="789"/>
      <c r="K557" s="789"/>
      <c r="L557" s="789"/>
      <c r="M557" s="789"/>
      <c r="N557" s="790"/>
      <c r="O557" s="790"/>
      <c r="P557" s="790"/>
      <c r="Q557" s="790"/>
      <c r="R557" s="789"/>
      <c r="S557" s="789"/>
      <c r="T557" s="789"/>
      <c r="U557" s="789"/>
      <c r="V557" s="789"/>
      <c r="W557" s="789"/>
      <c r="X557" s="789"/>
      <c r="Y557" s="791"/>
      <c r="Z557" s="791"/>
      <c r="AA557" s="791"/>
      <c r="AB557" s="791"/>
      <c r="AC557" s="791"/>
      <c r="AD557" s="791"/>
      <c r="AE557" s="791"/>
      <c r="AF557" s="791"/>
      <c r="AG557" s="791" t="s">
        <v>157</v>
      </c>
      <c r="AH557" s="791">
        <v>0</v>
      </c>
      <c r="AI557" s="791"/>
      <c r="AJ557" s="791"/>
      <c r="AK557" s="791"/>
      <c r="AL557" s="791"/>
      <c r="AM557" s="791"/>
      <c r="AN557" s="791"/>
      <c r="AO557" s="791"/>
      <c r="AP557" s="791"/>
      <c r="AQ557" s="791"/>
      <c r="AR557" s="791"/>
      <c r="AS557" s="791"/>
      <c r="AT557" s="791"/>
      <c r="AU557" s="791"/>
      <c r="AV557" s="791"/>
      <c r="AW557" s="791"/>
      <c r="AX557" s="791"/>
      <c r="AY557" s="791"/>
      <c r="AZ557" s="791"/>
      <c r="BA557" s="791"/>
      <c r="BB557" s="791"/>
      <c r="BC557" s="791"/>
      <c r="BD557" s="791"/>
      <c r="BE557" s="791"/>
      <c r="BF557" s="791"/>
      <c r="BG557" s="791"/>
      <c r="BH557" s="791"/>
    </row>
    <row r="558" spans="1:60" outlineLevel="1" x14ac:dyDescent="0.2">
      <c r="A558" s="792"/>
      <c r="B558" s="793"/>
      <c r="C558" s="794" t="s">
        <v>165</v>
      </c>
      <c r="D558" s="795"/>
      <c r="E558" s="796"/>
      <c r="F558" s="825"/>
      <c r="G558" s="789"/>
      <c r="H558" s="789"/>
      <c r="I558" s="789"/>
      <c r="J558" s="789"/>
      <c r="K558" s="789"/>
      <c r="L558" s="789"/>
      <c r="M558" s="789"/>
      <c r="N558" s="790"/>
      <c r="O558" s="790"/>
      <c r="P558" s="790"/>
      <c r="Q558" s="790"/>
      <c r="R558" s="789"/>
      <c r="S558" s="789"/>
      <c r="T558" s="789"/>
      <c r="U558" s="789"/>
      <c r="V558" s="789"/>
      <c r="W558" s="789"/>
      <c r="X558" s="789"/>
      <c r="Y558" s="791"/>
      <c r="Z558" s="791"/>
      <c r="AA558" s="791"/>
      <c r="AB558" s="791"/>
      <c r="AC558" s="791"/>
      <c r="AD558" s="791"/>
      <c r="AE558" s="791"/>
      <c r="AF558" s="791"/>
      <c r="AG558" s="791" t="s">
        <v>157</v>
      </c>
      <c r="AH558" s="791">
        <v>0</v>
      </c>
      <c r="AI558" s="791"/>
      <c r="AJ558" s="791"/>
      <c r="AK558" s="791"/>
      <c r="AL558" s="791"/>
      <c r="AM558" s="791"/>
      <c r="AN558" s="791"/>
      <c r="AO558" s="791"/>
      <c r="AP558" s="791"/>
      <c r="AQ558" s="791"/>
      <c r="AR558" s="791"/>
      <c r="AS558" s="791"/>
      <c r="AT558" s="791"/>
      <c r="AU558" s="791"/>
      <c r="AV558" s="791"/>
      <c r="AW558" s="791"/>
      <c r="AX558" s="791"/>
      <c r="AY558" s="791"/>
      <c r="AZ558" s="791"/>
      <c r="BA558" s="791"/>
      <c r="BB558" s="791"/>
      <c r="BC558" s="791"/>
      <c r="BD558" s="791"/>
      <c r="BE558" s="791"/>
      <c r="BF558" s="791"/>
      <c r="BG558" s="791"/>
      <c r="BH558" s="791"/>
    </row>
    <row r="559" spans="1:60" outlineLevel="1" x14ac:dyDescent="0.2">
      <c r="A559" s="792"/>
      <c r="B559" s="793"/>
      <c r="C559" s="794" t="s">
        <v>237</v>
      </c>
      <c r="D559" s="795"/>
      <c r="E559" s="796">
        <v>163.5</v>
      </c>
      <c r="F559" s="825"/>
      <c r="G559" s="789"/>
      <c r="H559" s="789"/>
      <c r="I559" s="789"/>
      <c r="J559" s="789"/>
      <c r="K559" s="789"/>
      <c r="L559" s="789"/>
      <c r="M559" s="789"/>
      <c r="N559" s="790"/>
      <c r="O559" s="790"/>
      <c r="P559" s="790"/>
      <c r="Q559" s="790"/>
      <c r="R559" s="789"/>
      <c r="S559" s="789"/>
      <c r="T559" s="789"/>
      <c r="U559" s="789"/>
      <c r="V559" s="789"/>
      <c r="W559" s="789"/>
      <c r="X559" s="789"/>
      <c r="Y559" s="791"/>
      <c r="Z559" s="791"/>
      <c r="AA559" s="791"/>
      <c r="AB559" s="791"/>
      <c r="AC559" s="791"/>
      <c r="AD559" s="791"/>
      <c r="AE559" s="791"/>
      <c r="AF559" s="791"/>
      <c r="AG559" s="791" t="s">
        <v>157</v>
      </c>
      <c r="AH559" s="791">
        <v>0</v>
      </c>
      <c r="AI559" s="791"/>
      <c r="AJ559" s="791"/>
      <c r="AK559" s="791"/>
      <c r="AL559" s="791"/>
      <c r="AM559" s="791"/>
      <c r="AN559" s="791"/>
      <c r="AO559" s="791"/>
      <c r="AP559" s="791"/>
      <c r="AQ559" s="791"/>
      <c r="AR559" s="791"/>
      <c r="AS559" s="791"/>
      <c r="AT559" s="791"/>
      <c r="AU559" s="791"/>
      <c r="AV559" s="791"/>
      <c r="AW559" s="791"/>
      <c r="AX559" s="791"/>
      <c r="AY559" s="791"/>
      <c r="AZ559" s="791"/>
      <c r="BA559" s="791"/>
      <c r="BB559" s="791"/>
      <c r="BC559" s="791"/>
      <c r="BD559" s="791"/>
      <c r="BE559" s="791"/>
      <c r="BF559" s="791"/>
      <c r="BG559" s="791"/>
      <c r="BH559" s="791"/>
    </row>
    <row r="560" spans="1:60" outlineLevel="1" x14ac:dyDescent="0.2">
      <c r="A560" s="797">
        <v>159</v>
      </c>
      <c r="B560" s="798" t="s">
        <v>621</v>
      </c>
      <c r="C560" s="799" t="s">
        <v>622</v>
      </c>
      <c r="D560" s="800" t="s">
        <v>0</v>
      </c>
      <c r="E560" s="748"/>
      <c r="F560" s="12"/>
      <c r="G560" s="802">
        <f>ROUND(E560*F560,2)</f>
        <v>0</v>
      </c>
      <c r="H560" s="788">
        <v>0</v>
      </c>
      <c r="I560" s="789">
        <f>ROUND(E560*H560,2)</f>
        <v>0</v>
      </c>
      <c r="J560" s="788">
        <v>0.93</v>
      </c>
      <c r="K560" s="789">
        <f>ROUND(E560*J560,2)</f>
        <v>0</v>
      </c>
      <c r="L560" s="789">
        <v>21</v>
      </c>
      <c r="M560" s="789">
        <f>G560*(1+L560/100)</f>
        <v>0</v>
      </c>
      <c r="N560" s="790">
        <v>0</v>
      </c>
      <c r="O560" s="790">
        <f>ROUND(E560*N560,2)</f>
        <v>0</v>
      </c>
      <c r="P560" s="790">
        <v>0</v>
      </c>
      <c r="Q560" s="790">
        <f>ROUND(E560*P560,2)</f>
        <v>0</v>
      </c>
      <c r="R560" s="789"/>
      <c r="S560" s="789" t="s">
        <v>153</v>
      </c>
      <c r="T560" s="789" t="s">
        <v>153</v>
      </c>
      <c r="U560" s="789">
        <v>0</v>
      </c>
      <c r="V560" s="789">
        <f>ROUND(E560*U560,2)</f>
        <v>0</v>
      </c>
      <c r="W560" s="789"/>
      <c r="X560" s="789" t="s">
        <v>341</v>
      </c>
      <c r="Y560" s="791"/>
      <c r="Z560" s="791"/>
      <c r="AA560" s="791"/>
      <c r="AB560" s="791"/>
      <c r="AC560" s="791"/>
      <c r="AD560" s="791"/>
      <c r="AE560" s="791"/>
      <c r="AF560" s="791"/>
      <c r="AG560" s="791" t="s">
        <v>342</v>
      </c>
      <c r="AH560" s="791"/>
      <c r="AI560" s="791"/>
      <c r="AJ560" s="791"/>
      <c r="AK560" s="791"/>
      <c r="AL560" s="791"/>
      <c r="AM560" s="791"/>
      <c r="AN560" s="791"/>
      <c r="AO560" s="791"/>
      <c r="AP560" s="791"/>
      <c r="AQ560" s="791"/>
      <c r="AR560" s="791"/>
      <c r="AS560" s="791"/>
      <c r="AT560" s="791"/>
      <c r="AU560" s="791"/>
      <c r="AV560" s="791"/>
      <c r="AW560" s="791"/>
      <c r="AX560" s="791"/>
      <c r="AY560" s="791"/>
      <c r="AZ560" s="791"/>
      <c r="BA560" s="791"/>
      <c r="BB560" s="791"/>
      <c r="BC560" s="791"/>
      <c r="BD560" s="791"/>
      <c r="BE560" s="791"/>
      <c r="BF560" s="791"/>
      <c r="BG560" s="791"/>
      <c r="BH560" s="791"/>
    </row>
    <row r="561" spans="1:60" x14ac:dyDescent="0.2">
      <c r="A561" s="773" t="s">
        <v>148</v>
      </c>
      <c r="B561" s="774" t="s">
        <v>104</v>
      </c>
      <c r="C561" s="775" t="s">
        <v>105</v>
      </c>
      <c r="D561" s="776"/>
      <c r="E561" s="777"/>
      <c r="F561" s="826"/>
      <c r="G561" s="779">
        <f>SUMIF(AG562:AG585,"&lt;&gt;NOR",G562:G585)</f>
        <v>0</v>
      </c>
      <c r="H561" s="780"/>
      <c r="I561" s="780">
        <f>SUM(I562:I585)</f>
        <v>61214.879999999997</v>
      </c>
      <c r="J561" s="780"/>
      <c r="K561" s="780">
        <f>SUM(K562:K585)</f>
        <v>60196.92</v>
      </c>
      <c r="L561" s="780"/>
      <c r="M561" s="780">
        <f>SUM(M562:M585)</f>
        <v>0</v>
      </c>
      <c r="N561" s="781"/>
      <c r="O561" s="781">
        <f>SUM(O562:O585)</f>
        <v>1.63</v>
      </c>
      <c r="P561" s="781"/>
      <c r="Q561" s="781">
        <f>SUM(Q562:Q585)</f>
        <v>0</v>
      </c>
      <c r="R561" s="780"/>
      <c r="S561" s="780"/>
      <c r="T561" s="780"/>
      <c r="U561" s="780"/>
      <c r="V561" s="780">
        <f>SUM(V562:V585)</f>
        <v>109.92999999999999</v>
      </c>
      <c r="W561" s="780"/>
      <c r="X561" s="780"/>
      <c r="AG561" s="750" t="s">
        <v>149</v>
      </c>
    </row>
    <row r="562" spans="1:60" outlineLevel="1" x14ac:dyDescent="0.2">
      <c r="A562" s="782">
        <v>160</v>
      </c>
      <c r="B562" s="783" t="s">
        <v>623</v>
      </c>
      <c r="C562" s="784" t="s">
        <v>624</v>
      </c>
      <c r="D562" s="785" t="s">
        <v>169</v>
      </c>
      <c r="E562" s="786">
        <v>87.345399999999998</v>
      </c>
      <c r="F562" s="11"/>
      <c r="G562" s="787">
        <f>ROUND(E562*F562,2)</f>
        <v>0</v>
      </c>
      <c r="H562" s="788">
        <v>25.08</v>
      </c>
      <c r="I562" s="789">
        <f>ROUND(E562*H562,2)</f>
        <v>2190.62</v>
      </c>
      <c r="J562" s="788">
        <v>27.22</v>
      </c>
      <c r="K562" s="789">
        <f>ROUND(E562*J562,2)</f>
        <v>2377.54</v>
      </c>
      <c r="L562" s="789">
        <v>21</v>
      </c>
      <c r="M562" s="789">
        <f>G562*(1+L562/100)</f>
        <v>0</v>
      </c>
      <c r="N562" s="790">
        <v>2.1000000000000001E-4</v>
      </c>
      <c r="O562" s="790">
        <f>ROUND(E562*N562,2)</f>
        <v>0.02</v>
      </c>
      <c r="P562" s="790">
        <v>0</v>
      </c>
      <c r="Q562" s="790">
        <f>ROUND(E562*P562,2)</f>
        <v>0</v>
      </c>
      <c r="R562" s="789"/>
      <c r="S562" s="789" t="s">
        <v>153</v>
      </c>
      <c r="T562" s="789" t="s">
        <v>153</v>
      </c>
      <c r="U562" s="789">
        <v>0.05</v>
      </c>
      <c r="V562" s="789">
        <f>ROUND(E562*U562,2)</f>
        <v>4.37</v>
      </c>
      <c r="W562" s="789"/>
      <c r="X562" s="789" t="s">
        <v>154</v>
      </c>
      <c r="Y562" s="791"/>
      <c r="Z562" s="791"/>
      <c r="AA562" s="791"/>
      <c r="AB562" s="791"/>
      <c r="AC562" s="791"/>
      <c r="AD562" s="791"/>
      <c r="AE562" s="791"/>
      <c r="AF562" s="791"/>
      <c r="AG562" s="791" t="s">
        <v>155</v>
      </c>
      <c r="AH562" s="791"/>
      <c r="AI562" s="791"/>
      <c r="AJ562" s="791"/>
      <c r="AK562" s="791"/>
      <c r="AL562" s="791"/>
      <c r="AM562" s="791"/>
      <c r="AN562" s="791"/>
      <c r="AO562" s="791"/>
      <c r="AP562" s="791"/>
      <c r="AQ562" s="791"/>
      <c r="AR562" s="791"/>
      <c r="AS562" s="791"/>
      <c r="AT562" s="791"/>
      <c r="AU562" s="791"/>
      <c r="AV562" s="791"/>
      <c r="AW562" s="791"/>
      <c r="AX562" s="791"/>
      <c r="AY562" s="791"/>
      <c r="AZ562" s="791"/>
      <c r="BA562" s="791"/>
      <c r="BB562" s="791"/>
      <c r="BC562" s="791"/>
      <c r="BD562" s="791"/>
      <c r="BE562" s="791"/>
      <c r="BF562" s="791"/>
      <c r="BG562" s="791"/>
      <c r="BH562" s="791"/>
    </row>
    <row r="563" spans="1:60" outlineLevel="1" x14ac:dyDescent="0.2">
      <c r="A563" s="792"/>
      <c r="B563" s="793"/>
      <c r="C563" s="794" t="s">
        <v>162</v>
      </c>
      <c r="D563" s="795"/>
      <c r="E563" s="796"/>
      <c r="F563" s="825"/>
      <c r="G563" s="789"/>
      <c r="H563" s="789"/>
      <c r="I563" s="789"/>
      <c r="J563" s="789"/>
      <c r="K563" s="789"/>
      <c r="L563" s="789"/>
      <c r="M563" s="789"/>
      <c r="N563" s="790"/>
      <c r="O563" s="790"/>
      <c r="P563" s="790"/>
      <c r="Q563" s="790"/>
      <c r="R563" s="789"/>
      <c r="S563" s="789"/>
      <c r="T563" s="789"/>
      <c r="U563" s="789"/>
      <c r="V563" s="789"/>
      <c r="W563" s="789"/>
      <c r="X563" s="789"/>
      <c r="Y563" s="791"/>
      <c r="Z563" s="791"/>
      <c r="AA563" s="791"/>
      <c r="AB563" s="791"/>
      <c r="AC563" s="791"/>
      <c r="AD563" s="791"/>
      <c r="AE563" s="791"/>
      <c r="AF563" s="791"/>
      <c r="AG563" s="791" t="s">
        <v>157</v>
      </c>
      <c r="AH563" s="791">
        <v>0</v>
      </c>
      <c r="AI563" s="791"/>
      <c r="AJ563" s="791"/>
      <c r="AK563" s="791"/>
      <c r="AL563" s="791"/>
      <c r="AM563" s="791"/>
      <c r="AN563" s="791"/>
      <c r="AO563" s="791"/>
      <c r="AP563" s="791"/>
      <c r="AQ563" s="791"/>
      <c r="AR563" s="791"/>
      <c r="AS563" s="791"/>
      <c r="AT563" s="791"/>
      <c r="AU563" s="791"/>
      <c r="AV563" s="791"/>
      <c r="AW563" s="791"/>
      <c r="AX563" s="791"/>
      <c r="AY563" s="791"/>
      <c r="AZ563" s="791"/>
      <c r="BA563" s="791"/>
      <c r="BB563" s="791"/>
      <c r="BC563" s="791"/>
      <c r="BD563" s="791"/>
      <c r="BE563" s="791"/>
      <c r="BF563" s="791"/>
      <c r="BG563" s="791"/>
      <c r="BH563" s="791"/>
    </row>
    <row r="564" spans="1:60" outlineLevel="1" x14ac:dyDescent="0.2">
      <c r="A564" s="792"/>
      <c r="B564" s="793"/>
      <c r="C564" s="794" t="s">
        <v>625</v>
      </c>
      <c r="D564" s="795"/>
      <c r="E564" s="796">
        <v>3.3</v>
      </c>
      <c r="F564" s="825"/>
      <c r="G564" s="789"/>
      <c r="H564" s="789"/>
      <c r="I564" s="789"/>
      <c r="J564" s="789"/>
      <c r="K564" s="789"/>
      <c r="L564" s="789"/>
      <c r="M564" s="789"/>
      <c r="N564" s="790"/>
      <c r="O564" s="790"/>
      <c r="P564" s="790"/>
      <c r="Q564" s="790"/>
      <c r="R564" s="789"/>
      <c r="S564" s="789"/>
      <c r="T564" s="789"/>
      <c r="U564" s="789"/>
      <c r="V564" s="789"/>
      <c r="W564" s="789"/>
      <c r="X564" s="789"/>
      <c r="Y564" s="791"/>
      <c r="Z564" s="791"/>
      <c r="AA564" s="791"/>
      <c r="AB564" s="791"/>
      <c r="AC564" s="791"/>
      <c r="AD564" s="791"/>
      <c r="AE564" s="791"/>
      <c r="AF564" s="791"/>
      <c r="AG564" s="791" t="s">
        <v>157</v>
      </c>
      <c r="AH564" s="791">
        <v>0</v>
      </c>
      <c r="AI564" s="791"/>
      <c r="AJ564" s="791"/>
      <c r="AK564" s="791"/>
      <c r="AL564" s="791"/>
      <c r="AM564" s="791"/>
      <c r="AN564" s="791"/>
      <c r="AO564" s="791"/>
      <c r="AP564" s="791"/>
      <c r="AQ564" s="791"/>
      <c r="AR564" s="791"/>
      <c r="AS564" s="791"/>
      <c r="AT564" s="791"/>
      <c r="AU564" s="791"/>
      <c r="AV564" s="791"/>
      <c r="AW564" s="791"/>
      <c r="AX564" s="791"/>
      <c r="AY564" s="791"/>
      <c r="AZ564" s="791"/>
      <c r="BA564" s="791"/>
      <c r="BB564" s="791"/>
      <c r="BC564" s="791"/>
      <c r="BD564" s="791"/>
      <c r="BE564" s="791"/>
      <c r="BF564" s="791"/>
      <c r="BG564" s="791"/>
      <c r="BH564" s="791"/>
    </row>
    <row r="565" spans="1:60" outlineLevel="1" x14ac:dyDescent="0.2">
      <c r="A565" s="792"/>
      <c r="B565" s="793"/>
      <c r="C565" s="794" t="s">
        <v>626</v>
      </c>
      <c r="D565" s="795"/>
      <c r="E565" s="796">
        <v>3.5249999999999999</v>
      </c>
      <c r="F565" s="825"/>
      <c r="G565" s="789"/>
      <c r="H565" s="789"/>
      <c r="I565" s="789"/>
      <c r="J565" s="789"/>
      <c r="K565" s="789"/>
      <c r="L565" s="789"/>
      <c r="M565" s="789"/>
      <c r="N565" s="790"/>
      <c r="O565" s="790"/>
      <c r="P565" s="790"/>
      <c r="Q565" s="790"/>
      <c r="R565" s="789"/>
      <c r="S565" s="789"/>
      <c r="T565" s="789"/>
      <c r="U565" s="789"/>
      <c r="V565" s="789"/>
      <c r="W565" s="789"/>
      <c r="X565" s="789"/>
      <c r="Y565" s="791"/>
      <c r="Z565" s="791"/>
      <c r="AA565" s="791"/>
      <c r="AB565" s="791"/>
      <c r="AC565" s="791"/>
      <c r="AD565" s="791"/>
      <c r="AE565" s="791"/>
      <c r="AF565" s="791"/>
      <c r="AG565" s="791" t="s">
        <v>157</v>
      </c>
      <c r="AH565" s="791">
        <v>0</v>
      </c>
      <c r="AI565" s="791"/>
      <c r="AJ565" s="791"/>
      <c r="AK565" s="791"/>
      <c r="AL565" s="791"/>
      <c r="AM565" s="791"/>
      <c r="AN565" s="791"/>
      <c r="AO565" s="791"/>
      <c r="AP565" s="791"/>
      <c r="AQ565" s="791"/>
      <c r="AR565" s="791"/>
      <c r="AS565" s="791"/>
      <c r="AT565" s="791"/>
      <c r="AU565" s="791"/>
      <c r="AV565" s="791"/>
      <c r="AW565" s="791"/>
      <c r="AX565" s="791"/>
      <c r="AY565" s="791"/>
      <c r="AZ565" s="791"/>
      <c r="BA565" s="791"/>
      <c r="BB565" s="791"/>
      <c r="BC565" s="791"/>
      <c r="BD565" s="791"/>
      <c r="BE565" s="791"/>
      <c r="BF565" s="791"/>
      <c r="BG565" s="791"/>
      <c r="BH565" s="791"/>
    </row>
    <row r="566" spans="1:60" outlineLevel="1" x14ac:dyDescent="0.2">
      <c r="A566" s="792"/>
      <c r="B566" s="793"/>
      <c r="C566" s="794" t="s">
        <v>627</v>
      </c>
      <c r="D566" s="795"/>
      <c r="E566" s="796">
        <v>1.5</v>
      </c>
      <c r="F566" s="825"/>
      <c r="G566" s="789"/>
      <c r="H566" s="789"/>
      <c r="I566" s="789"/>
      <c r="J566" s="789"/>
      <c r="K566" s="789"/>
      <c r="L566" s="789"/>
      <c r="M566" s="789"/>
      <c r="N566" s="790"/>
      <c r="O566" s="790"/>
      <c r="P566" s="790"/>
      <c r="Q566" s="790"/>
      <c r="R566" s="789"/>
      <c r="S566" s="789"/>
      <c r="T566" s="789"/>
      <c r="U566" s="789"/>
      <c r="V566" s="789"/>
      <c r="W566" s="789"/>
      <c r="X566" s="789"/>
      <c r="Y566" s="791"/>
      <c r="Z566" s="791"/>
      <c r="AA566" s="791"/>
      <c r="AB566" s="791"/>
      <c r="AC566" s="791"/>
      <c r="AD566" s="791"/>
      <c r="AE566" s="791"/>
      <c r="AF566" s="791"/>
      <c r="AG566" s="791" t="s">
        <v>157</v>
      </c>
      <c r="AH566" s="791">
        <v>0</v>
      </c>
      <c r="AI566" s="791"/>
      <c r="AJ566" s="791"/>
      <c r="AK566" s="791"/>
      <c r="AL566" s="791"/>
      <c r="AM566" s="791"/>
      <c r="AN566" s="791"/>
      <c r="AO566" s="791"/>
      <c r="AP566" s="791"/>
      <c r="AQ566" s="791"/>
      <c r="AR566" s="791"/>
      <c r="AS566" s="791"/>
      <c r="AT566" s="791"/>
      <c r="AU566" s="791"/>
      <c r="AV566" s="791"/>
      <c r="AW566" s="791"/>
      <c r="AX566" s="791"/>
      <c r="AY566" s="791"/>
      <c r="AZ566" s="791"/>
      <c r="BA566" s="791"/>
      <c r="BB566" s="791"/>
      <c r="BC566" s="791"/>
      <c r="BD566" s="791"/>
      <c r="BE566" s="791"/>
      <c r="BF566" s="791"/>
      <c r="BG566" s="791"/>
      <c r="BH566" s="791"/>
    </row>
    <row r="567" spans="1:60" outlineLevel="1" x14ac:dyDescent="0.2">
      <c r="A567" s="792"/>
      <c r="B567" s="793"/>
      <c r="C567" s="794" t="s">
        <v>628</v>
      </c>
      <c r="D567" s="795"/>
      <c r="E567" s="796">
        <v>10.772</v>
      </c>
      <c r="F567" s="825"/>
      <c r="G567" s="789"/>
      <c r="H567" s="789"/>
      <c r="I567" s="789"/>
      <c r="J567" s="789"/>
      <c r="K567" s="789"/>
      <c r="L567" s="789"/>
      <c r="M567" s="789"/>
      <c r="N567" s="790"/>
      <c r="O567" s="790"/>
      <c r="P567" s="790"/>
      <c r="Q567" s="790"/>
      <c r="R567" s="789"/>
      <c r="S567" s="789"/>
      <c r="T567" s="789"/>
      <c r="U567" s="789"/>
      <c r="V567" s="789"/>
      <c r="W567" s="789"/>
      <c r="X567" s="789"/>
      <c r="Y567" s="791"/>
      <c r="Z567" s="791"/>
      <c r="AA567" s="791"/>
      <c r="AB567" s="791"/>
      <c r="AC567" s="791"/>
      <c r="AD567" s="791"/>
      <c r="AE567" s="791"/>
      <c r="AF567" s="791"/>
      <c r="AG567" s="791" t="s">
        <v>157</v>
      </c>
      <c r="AH567" s="791">
        <v>0</v>
      </c>
      <c r="AI567" s="791"/>
      <c r="AJ567" s="791"/>
      <c r="AK567" s="791"/>
      <c r="AL567" s="791"/>
      <c r="AM567" s="791"/>
      <c r="AN567" s="791"/>
      <c r="AO567" s="791"/>
      <c r="AP567" s="791"/>
      <c r="AQ567" s="791"/>
      <c r="AR567" s="791"/>
      <c r="AS567" s="791"/>
      <c r="AT567" s="791"/>
      <c r="AU567" s="791"/>
      <c r="AV567" s="791"/>
      <c r="AW567" s="791"/>
      <c r="AX567" s="791"/>
      <c r="AY567" s="791"/>
      <c r="AZ567" s="791"/>
      <c r="BA567" s="791"/>
      <c r="BB567" s="791"/>
      <c r="BC567" s="791"/>
      <c r="BD567" s="791"/>
      <c r="BE567" s="791"/>
      <c r="BF567" s="791"/>
      <c r="BG567" s="791"/>
      <c r="BH567" s="791"/>
    </row>
    <row r="568" spans="1:60" outlineLevel="1" x14ac:dyDescent="0.2">
      <c r="A568" s="792"/>
      <c r="B568" s="793"/>
      <c r="C568" s="794" t="s">
        <v>629</v>
      </c>
      <c r="D568" s="795"/>
      <c r="E568" s="796">
        <v>8.1351999999999993</v>
      </c>
      <c r="F568" s="825"/>
      <c r="G568" s="789"/>
      <c r="H568" s="789"/>
      <c r="I568" s="789"/>
      <c r="J568" s="789"/>
      <c r="K568" s="789"/>
      <c r="L568" s="789"/>
      <c r="M568" s="789"/>
      <c r="N568" s="790"/>
      <c r="O568" s="790"/>
      <c r="P568" s="790"/>
      <c r="Q568" s="790"/>
      <c r="R568" s="789"/>
      <c r="S568" s="789"/>
      <c r="T568" s="789"/>
      <c r="U568" s="789"/>
      <c r="V568" s="789"/>
      <c r="W568" s="789"/>
      <c r="X568" s="789"/>
      <c r="Y568" s="791"/>
      <c r="Z568" s="791"/>
      <c r="AA568" s="791"/>
      <c r="AB568" s="791"/>
      <c r="AC568" s="791"/>
      <c r="AD568" s="791"/>
      <c r="AE568" s="791"/>
      <c r="AF568" s="791"/>
      <c r="AG568" s="791" t="s">
        <v>157</v>
      </c>
      <c r="AH568" s="791">
        <v>0</v>
      </c>
      <c r="AI568" s="791"/>
      <c r="AJ568" s="791"/>
      <c r="AK568" s="791"/>
      <c r="AL568" s="791"/>
      <c r="AM568" s="791"/>
      <c r="AN568" s="791"/>
      <c r="AO568" s="791"/>
      <c r="AP568" s="791"/>
      <c r="AQ568" s="791"/>
      <c r="AR568" s="791"/>
      <c r="AS568" s="791"/>
      <c r="AT568" s="791"/>
      <c r="AU568" s="791"/>
      <c r="AV568" s="791"/>
      <c r="AW568" s="791"/>
      <c r="AX568" s="791"/>
      <c r="AY568" s="791"/>
      <c r="AZ568" s="791"/>
      <c r="BA568" s="791"/>
      <c r="BB568" s="791"/>
      <c r="BC568" s="791"/>
      <c r="BD568" s="791"/>
      <c r="BE568" s="791"/>
      <c r="BF568" s="791"/>
      <c r="BG568" s="791"/>
      <c r="BH568" s="791"/>
    </row>
    <row r="569" spans="1:60" ht="33.75" outlineLevel="1" x14ac:dyDescent="0.2">
      <c r="A569" s="792"/>
      <c r="B569" s="793"/>
      <c r="C569" s="794" t="s">
        <v>630</v>
      </c>
      <c r="D569" s="795"/>
      <c r="E569" s="796">
        <v>53.063200000000002</v>
      </c>
      <c r="F569" s="825"/>
      <c r="G569" s="789"/>
      <c r="H569" s="789"/>
      <c r="I569" s="789"/>
      <c r="J569" s="789"/>
      <c r="K569" s="789"/>
      <c r="L569" s="789"/>
      <c r="M569" s="789"/>
      <c r="N569" s="790"/>
      <c r="O569" s="790"/>
      <c r="P569" s="790"/>
      <c r="Q569" s="790"/>
      <c r="R569" s="789"/>
      <c r="S569" s="789"/>
      <c r="T569" s="789"/>
      <c r="U569" s="789"/>
      <c r="V569" s="789"/>
      <c r="W569" s="789"/>
      <c r="X569" s="789"/>
      <c r="Y569" s="791"/>
      <c r="Z569" s="791"/>
      <c r="AA569" s="791"/>
      <c r="AB569" s="791"/>
      <c r="AC569" s="791"/>
      <c r="AD569" s="791"/>
      <c r="AE569" s="791"/>
      <c r="AF569" s="791"/>
      <c r="AG569" s="791" t="s">
        <v>157</v>
      </c>
      <c r="AH569" s="791">
        <v>0</v>
      </c>
      <c r="AI569" s="791"/>
      <c r="AJ569" s="791"/>
      <c r="AK569" s="791"/>
      <c r="AL569" s="791"/>
      <c r="AM569" s="791"/>
      <c r="AN569" s="791"/>
      <c r="AO569" s="791"/>
      <c r="AP569" s="791"/>
      <c r="AQ569" s="791"/>
      <c r="AR569" s="791"/>
      <c r="AS569" s="791"/>
      <c r="AT569" s="791"/>
      <c r="AU569" s="791"/>
      <c r="AV569" s="791"/>
      <c r="AW569" s="791"/>
      <c r="AX569" s="791"/>
      <c r="AY569" s="791"/>
      <c r="AZ569" s="791"/>
      <c r="BA569" s="791"/>
      <c r="BB569" s="791"/>
      <c r="BC569" s="791"/>
      <c r="BD569" s="791"/>
      <c r="BE569" s="791"/>
      <c r="BF569" s="791"/>
      <c r="BG569" s="791"/>
      <c r="BH569" s="791"/>
    </row>
    <row r="570" spans="1:60" outlineLevel="1" x14ac:dyDescent="0.2">
      <c r="A570" s="792"/>
      <c r="B570" s="793"/>
      <c r="C570" s="794" t="s">
        <v>165</v>
      </c>
      <c r="D570" s="795"/>
      <c r="E570" s="796"/>
      <c r="F570" s="825"/>
      <c r="G570" s="789"/>
      <c r="H570" s="789"/>
      <c r="I570" s="789"/>
      <c r="J570" s="789"/>
      <c r="K570" s="789"/>
      <c r="L570" s="789"/>
      <c r="M570" s="789"/>
      <c r="N570" s="790"/>
      <c r="O570" s="790"/>
      <c r="P570" s="790"/>
      <c r="Q570" s="790"/>
      <c r="R570" s="789"/>
      <c r="S570" s="789"/>
      <c r="T570" s="789"/>
      <c r="U570" s="789"/>
      <c r="V570" s="789"/>
      <c r="W570" s="789"/>
      <c r="X570" s="789"/>
      <c r="Y570" s="791"/>
      <c r="Z570" s="791"/>
      <c r="AA570" s="791"/>
      <c r="AB570" s="791"/>
      <c r="AC570" s="791"/>
      <c r="AD570" s="791"/>
      <c r="AE570" s="791"/>
      <c r="AF570" s="791"/>
      <c r="AG570" s="791" t="s">
        <v>157</v>
      </c>
      <c r="AH570" s="791">
        <v>0</v>
      </c>
      <c r="AI570" s="791"/>
      <c r="AJ570" s="791"/>
      <c r="AK570" s="791"/>
      <c r="AL570" s="791"/>
      <c r="AM570" s="791"/>
      <c r="AN570" s="791"/>
      <c r="AO570" s="791"/>
      <c r="AP570" s="791"/>
      <c r="AQ570" s="791"/>
      <c r="AR570" s="791"/>
      <c r="AS570" s="791"/>
      <c r="AT570" s="791"/>
      <c r="AU570" s="791"/>
      <c r="AV570" s="791"/>
      <c r="AW570" s="791"/>
      <c r="AX570" s="791"/>
      <c r="AY570" s="791"/>
      <c r="AZ570" s="791"/>
      <c r="BA570" s="791"/>
      <c r="BB570" s="791"/>
      <c r="BC570" s="791"/>
      <c r="BD570" s="791"/>
      <c r="BE570" s="791"/>
      <c r="BF570" s="791"/>
      <c r="BG570" s="791"/>
      <c r="BH570" s="791"/>
    </row>
    <row r="571" spans="1:60" outlineLevel="1" x14ac:dyDescent="0.2">
      <c r="A571" s="792"/>
      <c r="B571" s="793"/>
      <c r="C571" s="794" t="s">
        <v>631</v>
      </c>
      <c r="D571" s="795"/>
      <c r="E571" s="796">
        <v>7.05</v>
      </c>
      <c r="F571" s="825"/>
      <c r="G571" s="789"/>
      <c r="H571" s="789"/>
      <c r="I571" s="789"/>
      <c r="J571" s="789"/>
      <c r="K571" s="789"/>
      <c r="L571" s="789"/>
      <c r="M571" s="789"/>
      <c r="N571" s="790"/>
      <c r="O571" s="790"/>
      <c r="P571" s="790"/>
      <c r="Q571" s="790"/>
      <c r="R571" s="789"/>
      <c r="S571" s="789"/>
      <c r="T571" s="789"/>
      <c r="U571" s="789"/>
      <c r="V571" s="789"/>
      <c r="W571" s="789"/>
      <c r="X571" s="789"/>
      <c r="Y571" s="791"/>
      <c r="Z571" s="791"/>
      <c r="AA571" s="791"/>
      <c r="AB571" s="791"/>
      <c r="AC571" s="791"/>
      <c r="AD571" s="791"/>
      <c r="AE571" s="791"/>
      <c r="AF571" s="791"/>
      <c r="AG571" s="791" t="s">
        <v>157</v>
      </c>
      <c r="AH571" s="791">
        <v>0</v>
      </c>
      <c r="AI571" s="791"/>
      <c r="AJ571" s="791"/>
      <c r="AK571" s="791"/>
      <c r="AL571" s="791"/>
      <c r="AM571" s="791"/>
      <c r="AN571" s="791"/>
      <c r="AO571" s="791"/>
      <c r="AP571" s="791"/>
      <c r="AQ571" s="791"/>
      <c r="AR571" s="791"/>
      <c r="AS571" s="791"/>
      <c r="AT571" s="791"/>
      <c r="AU571" s="791"/>
      <c r="AV571" s="791"/>
      <c r="AW571" s="791"/>
      <c r="AX571" s="791"/>
      <c r="AY571" s="791"/>
      <c r="AZ571" s="791"/>
      <c r="BA571" s="791"/>
      <c r="BB571" s="791"/>
      <c r="BC571" s="791"/>
      <c r="BD571" s="791"/>
      <c r="BE571" s="791"/>
      <c r="BF571" s="791"/>
      <c r="BG571" s="791"/>
      <c r="BH571" s="791"/>
    </row>
    <row r="572" spans="1:60" ht="33.75" outlineLevel="1" x14ac:dyDescent="0.2">
      <c r="A572" s="797">
        <v>161</v>
      </c>
      <c r="B572" s="798" t="s">
        <v>632</v>
      </c>
      <c r="C572" s="799" t="s">
        <v>633</v>
      </c>
      <c r="D572" s="800" t="s">
        <v>169</v>
      </c>
      <c r="E572" s="801">
        <v>87.345399999999998</v>
      </c>
      <c r="F572" s="12"/>
      <c r="G572" s="802">
        <f>ROUND(E572*F572,2)</f>
        <v>0</v>
      </c>
      <c r="H572" s="788">
        <v>115.96</v>
      </c>
      <c r="I572" s="789">
        <f>ROUND(E572*H572,2)</f>
        <v>10128.57</v>
      </c>
      <c r="J572" s="788">
        <v>617.04</v>
      </c>
      <c r="K572" s="789">
        <f>ROUND(E572*J572,2)</f>
        <v>53895.61</v>
      </c>
      <c r="L572" s="789">
        <v>21</v>
      </c>
      <c r="M572" s="789">
        <f>G572*(1+L572/100)</f>
        <v>0</v>
      </c>
      <c r="N572" s="790">
        <v>4.8700000000000002E-3</v>
      </c>
      <c r="O572" s="790">
        <f>ROUND(E572*N572,2)</f>
        <v>0.43</v>
      </c>
      <c r="P572" s="790">
        <v>0</v>
      </c>
      <c r="Q572" s="790">
        <f>ROUND(E572*P572,2)</f>
        <v>0</v>
      </c>
      <c r="R572" s="789"/>
      <c r="S572" s="789" t="s">
        <v>153</v>
      </c>
      <c r="T572" s="789" t="s">
        <v>153</v>
      </c>
      <c r="U572" s="789">
        <v>1.1259999999999999</v>
      </c>
      <c r="V572" s="789">
        <f>ROUND(E572*U572,2)</f>
        <v>98.35</v>
      </c>
      <c r="W572" s="789"/>
      <c r="X572" s="789" t="s">
        <v>154</v>
      </c>
      <c r="Y572" s="791"/>
      <c r="Z572" s="791"/>
      <c r="AA572" s="791"/>
      <c r="AB572" s="791"/>
      <c r="AC572" s="791"/>
      <c r="AD572" s="791"/>
      <c r="AE572" s="791"/>
      <c r="AF572" s="791"/>
      <c r="AG572" s="791" t="s">
        <v>155</v>
      </c>
      <c r="AH572" s="791"/>
      <c r="AI572" s="791"/>
      <c r="AJ572" s="791"/>
      <c r="AK572" s="791"/>
      <c r="AL572" s="791"/>
      <c r="AM572" s="791"/>
      <c r="AN572" s="791"/>
      <c r="AO572" s="791"/>
      <c r="AP572" s="791"/>
      <c r="AQ572" s="791"/>
      <c r="AR572" s="791"/>
      <c r="AS572" s="791"/>
      <c r="AT572" s="791"/>
      <c r="AU572" s="791"/>
      <c r="AV572" s="791"/>
      <c r="AW572" s="791"/>
      <c r="AX572" s="791"/>
      <c r="AY572" s="791"/>
      <c r="AZ572" s="791"/>
      <c r="BA572" s="791"/>
      <c r="BB572" s="791"/>
      <c r="BC572" s="791"/>
      <c r="BD572" s="791"/>
      <c r="BE572" s="791"/>
      <c r="BF572" s="791"/>
      <c r="BG572" s="791"/>
      <c r="BH572" s="791"/>
    </row>
    <row r="573" spans="1:60" outlineLevel="1" x14ac:dyDescent="0.2">
      <c r="A573" s="782">
        <v>162</v>
      </c>
      <c r="B573" s="783" t="s">
        <v>634</v>
      </c>
      <c r="C573" s="784" t="s">
        <v>635</v>
      </c>
      <c r="D573" s="785" t="s">
        <v>315</v>
      </c>
      <c r="E573" s="786">
        <v>60.07</v>
      </c>
      <c r="F573" s="11"/>
      <c r="G573" s="787">
        <f>ROUND(E573*F573,2)</f>
        <v>0</v>
      </c>
      <c r="H573" s="788">
        <v>210.18</v>
      </c>
      <c r="I573" s="789">
        <f>ROUND(E573*H573,2)</f>
        <v>12625.51</v>
      </c>
      <c r="J573" s="788">
        <v>65.319999999999993</v>
      </c>
      <c r="K573" s="789">
        <f>ROUND(E573*J573,2)</f>
        <v>3923.77</v>
      </c>
      <c r="L573" s="789">
        <v>21</v>
      </c>
      <c r="M573" s="789">
        <f>G573*(1+L573/100)</f>
        <v>0</v>
      </c>
      <c r="N573" s="790">
        <v>1E-4</v>
      </c>
      <c r="O573" s="790">
        <f>ROUND(E573*N573,2)</f>
        <v>0.01</v>
      </c>
      <c r="P573" s="790">
        <v>0</v>
      </c>
      <c r="Q573" s="790">
        <f>ROUND(E573*P573,2)</f>
        <v>0</v>
      </c>
      <c r="R573" s="789"/>
      <c r="S573" s="789" t="s">
        <v>153</v>
      </c>
      <c r="T573" s="789" t="s">
        <v>153</v>
      </c>
      <c r="U573" s="789">
        <v>0.12</v>
      </c>
      <c r="V573" s="789">
        <f>ROUND(E573*U573,2)</f>
        <v>7.21</v>
      </c>
      <c r="W573" s="789"/>
      <c r="X573" s="789" t="s">
        <v>154</v>
      </c>
      <c r="Y573" s="791"/>
      <c r="Z573" s="791"/>
      <c r="AA573" s="791"/>
      <c r="AB573" s="791"/>
      <c r="AC573" s="791"/>
      <c r="AD573" s="791"/>
      <c r="AE573" s="791"/>
      <c r="AF573" s="791"/>
      <c r="AG573" s="791" t="s">
        <v>155</v>
      </c>
      <c r="AH573" s="791"/>
      <c r="AI573" s="791"/>
      <c r="AJ573" s="791"/>
      <c r="AK573" s="791"/>
      <c r="AL573" s="791"/>
      <c r="AM573" s="791"/>
      <c r="AN573" s="791"/>
      <c r="AO573" s="791"/>
      <c r="AP573" s="791"/>
      <c r="AQ573" s="791"/>
      <c r="AR573" s="791"/>
      <c r="AS573" s="791"/>
      <c r="AT573" s="791"/>
      <c r="AU573" s="791"/>
      <c r="AV573" s="791"/>
      <c r="AW573" s="791"/>
      <c r="AX573" s="791"/>
      <c r="AY573" s="791"/>
      <c r="AZ573" s="791"/>
      <c r="BA573" s="791"/>
      <c r="BB573" s="791"/>
      <c r="BC573" s="791"/>
      <c r="BD573" s="791"/>
      <c r="BE573" s="791"/>
      <c r="BF573" s="791"/>
      <c r="BG573" s="791"/>
      <c r="BH573" s="791"/>
    </row>
    <row r="574" spans="1:60" outlineLevel="1" x14ac:dyDescent="0.2">
      <c r="A574" s="792"/>
      <c r="B574" s="793"/>
      <c r="C574" s="794" t="s">
        <v>162</v>
      </c>
      <c r="D574" s="795"/>
      <c r="E574" s="796"/>
      <c r="F574" s="825"/>
      <c r="G574" s="789"/>
      <c r="H574" s="789"/>
      <c r="I574" s="789"/>
      <c r="J574" s="789"/>
      <c r="K574" s="789"/>
      <c r="L574" s="789"/>
      <c r="M574" s="789"/>
      <c r="N574" s="790"/>
      <c r="O574" s="790"/>
      <c r="P574" s="790"/>
      <c r="Q574" s="790"/>
      <c r="R574" s="789"/>
      <c r="S574" s="789"/>
      <c r="T574" s="789"/>
      <c r="U574" s="789"/>
      <c r="V574" s="789"/>
      <c r="W574" s="789"/>
      <c r="X574" s="789"/>
      <c r="Y574" s="791"/>
      <c r="Z574" s="791"/>
      <c r="AA574" s="791"/>
      <c r="AB574" s="791"/>
      <c r="AC574" s="791"/>
      <c r="AD574" s="791"/>
      <c r="AE574" s="791"/>
      <c r="AF574" s="791"/>
      <c r="AG574" s="791" t="s">
        <v>157</v>
      </c>
      <c r="AH574" s="791">
        <v>0</v>
      </c>
      <c r="AI574" s="791"/>
      <c r="AJ574" s="791"/>
      <c r="AK574" s="791"/>
      <c r="AL574" s="791"/>
      <c r="AM574" s="791"/>
      <c r="AN574" s="791"/>
      <c r="AO574" s="791"/>
      <c r="AP574" s="791"/>
      <c r="AQ574" s="791"/>
      <c r="AR574" s="791"/>
      <c r="AS574" s="791"/>
      <c r="AT574" s="791"/>
      <c r="AU574" s="791"/>
      <c r="AV574" s="791"/>
      <c r="AW574" s="791"/>
      <c r="AX574" s="791"/>
      <c r="AY574" s="791"/>
      <c r="AZ574" s="791"/>
      <c r="BA574" s="791"/>
      <c r="BB574" s="791"/>
      <c r="BC574" s="791"/>
      <c r="BD574" s="791"/>
      <c r="BE574" s="791"/>
      <c r="BF574" s="791"/>
      <c r="BG574" s="791"/>
      <c r="BH574" s="791"/>
    </row>
    <row r="575" spans="1:60" outlineLevel="1" x14ac:dyDescent="0.2">
      <c r="A575" s="792"/>
      <c r="B575" s="793"/>
      <c r="C575" s="794" t="s">
        <v>636</v>
      </c>
      <c r="D575" s="795"/>
      <c r="E575" s="796">
        <v>2.2000000000000002</v>
      </c>
      <c r="F575" s="825"/>
      <c r="G575" s="789"/>
      <c r="H575" s="789"/>
      <c r="I575" s="789"/>
      <c r="J575" s="789"/>
      <c r="K575" s="789"/>
      <c r="L575" s="789"/>
      <c r="M575" s="789"/>
      <c r="N575" s="790"/>
      <c r="O575" s="790"/>
      <c r="P575" s="790"/>
      <c r="Q575" s="790"/>
      <c r="R575" s="789"/>
      <c r="S575" s="789"/>
      <c r="T575" s="789"/>
      <c r="U575" s="789"/>
      <c r="V575" s="789"/>
      <c r="W575" s="789"/>
      <c r="X575" s="789"/>
      <c r="Y575" s="791"/>
      <c r="Z575" s="791"/>
      <c r="AA575" s="791"/>
      <c r="AB575" s="791"/>
      <c r="AC575" s="791"/>
      <c r="AD575" s="791"/>
      <c r="AE575" s="791"/>
      <c r="AF575" s="791"/>
      <c r="AG575" s="791" t="s">
        <v>157</v>
      </c>
      <c r="AH575" s="791">
        <v>0</v>
      </c>
      <c r="AI575" s="791"/>
      <c r="AJ575" s="791"/>
      <c r="AK575" s="791"/>
      <c r="AL575" s="791"/>
      <c r="AM575" s="791"/>
      <c r="AN575" s="791"/>
      <c r="AO575" s="791"/>
      <c r="AP575" s="791"/>
      <c r="AQ575" s="791"/>
      <c r="AR575" s="791"/>
      <c r="AS575" s="791"/>
      <c r="AT575" s="791"/>
      <c r="AU575" s="791"/>
      <c r="AV575" s="791"/>
      <c r="AW575" s="791"/>
      <c r="AX575" s="791"/>
      <c r="AY575" s="791"/>
      <c r="AZ575" s="791"/>
      <c r="BA575" s="791"/>
      <c r="BB575" s="791"/>
      <c r="BC575" s="791"/>
      <c r="BD575" s="791"/>
      <c r="BE575" s="791"/>
      <c r="BF575" s="791"/>
      <c r="BG575" s="791"/>
      <c r="BH575" s="791"/>
    </row>
    <row r="576" spans="1:60" outlineLevel="1" x14ac:dyDescent="0.2">
      <c r="A576" s="792"/>
      <c r="B576" s="793"/>
      <c r="C576" s="794" t="s">
        <v>637</v>
      </c>
      <c r="D576" s="795"/>
      <c r="E576" s="796">
        <v>2.35</v>
      </c>
      <c r="F576" s="825"/>
      <c r="G576" s="789"/>
      <c r="H576" s="789"/>
      <c r="I576" s="789"/>
      <c r="J576" s="789"/>
      <c r="K576" s="789"/>
      <c r="L576" s="789"/>
      <c r="M576" s="789"/>
      <c r="N576" s="790"/>
      <c r="O576" s="790"/>
      <c r="P576" s="790"/>
      <c r="Q576" s="790"/>
      <c r="R576" s="789"/>
      <c r="S576" s="789"/>
      <c r="T576" s="789"/>
      <c r="U576" s="789"/>
      <c r="V576" s="789"/>
      <c r="W576" s="789"/>
      <c r="X576" s="789"/>
      <c r="Y576" s="791"/>
      <c r="Z576" s="791"/>
      <c r="AA576" s="791"/>
      <c r="AB576" s="791"/>
      <c r="AC576" s="791"/>
      <c r="AD576" s="791"/>
      <c r="AE576" s="791"/>
      <c r="AF576" s="791"/>
      <c r="AG576" s="791" t="s">
        <v>157</v>
      </c>
      <c r="AH576" s="791">
        <v>0</v>
      </c>
      <c r="AI576" s="791"/>
      <c r="AJ576" s="791"/>
      <c r="AK576" s="791"/>
      <c r="AL576" s="791"/>
      <c r="AM576" s="791"/>
      <c r="AN576" s="791"/>
      <c r="AO576" s="791"/>
      <c r="AP576" s="791"/>
      <c r="AQ576" s="791"/>
      <c r="AR576" s="791"/>
      <c r="AS576" s="791"/>
      <c r="AT576" s="791"/>
      <c r="AU576" s="791"/>
      <c r="AV576" s="791"/>
      <c r="AW576" s="791"/>
      <c r="AX576" s="791"/>
      <c r="AY576" s="791"/>
      <c r="AZ576" s="791"/>
      <c r="BA576" s="791"/>
      <c r="BB576" s="791"/>
      <c r="BC576" s="791"/>
      <c r="BD576" s="791"/>
      <c r="BE576" s="791"/>
      <c r="BF576" s="791"/>
      <c r="BG576" s="791"/>
      <c r="BH576" s="791"/>
    </row>
    <row r="577" spans="1:60" outlineLevel="1" x14ac:dyDescent="0.2">
      <c r="A577" s="792"/>
      <c r="B577" s="793"/>
      <c r="C577" s="794" t="s">
        <v>187</v>
      </c>
      <c r="D577" s="795"/>
      <c r="E577" s="796">
        <v>1</v>
      </c>
      <c r="F577" s="825"/>
      <c r="G577" s="789"/>
      <c r="H577" s="789"/>
      <c r="I577" s="789"/>
      <c r="J577" s="789"/>
      <c r="K577" s="789"/>
      <c r="L577" s="789"/>
      <c r="M577" s="789"/>
      <c r="N577" s="790"/>
      <c r="O577" s="790"/>
      <c r="P577" s="790"/>
      <c r="Q577" s="790"/>
      <c r="R577" s="789"/>
      <c r="S577" s="789"/>
      <c r="T577" s="789"/>
      <c r="U577" s="789"/>
      <c r="V577" s="789"/>
      <c r="W577" s="789"/>
      <c r="X577" s="789"/>
      <c r="Y577" s="791"/>
      <c r="Z577" s="791"/>
      <c r="AA577" s="791"/>
      <c r="AB577" s="791"/>
      <c r="AC577" s="791"/>
      <c r="AD577" s="791"/>
      <c r="AE577" s="791"/>
      <c r="AF577" s="791"/>
      <c r="AG577" s="791" t="s">
        <v>157</v>
      </c>
      <c r="AH577" s="791">
        <v>0</v>
      </c>
      <c r="AI577" s="791"/>
      <c r="AJ577" s="791"/>
      <c r="AK577" s="791"/>
      <c r="AL577" s="791"/>
      <c r="AM577" s="791"/>
      <c r="AN577" s="791"/>
      <c r="AO577" s="791"/>
      <c r="AP577" s="791"/>
      <c r="AQ577" s="791"/>
      <c r="AR577" s="791"/>
      <c r="AS577" s="791"/>
      <c r="AT577" s="791"/>
      <c r="AU577" s="791"/>
      <c r="AV577" s="791"/>
      <c r="AW577" s="791"/>
      <c r="AX577" s="791"/>
      <c r="AY577" s="791"/>
      <c r="AZ577" s="791"/>
      <c r="BA577" s="791"/>
      <c r="BB577" s="791"/>
      <c r="BC577" s="791"/>
      <c r="BD577" s="791"/>
      <c r="BE577" s="791"/>
      <c r="BF577" s="791"/>
      <c r="BG577" s="791"/>
      <c r="BH577" s="791"/>
    </row>
    <row r="578" spans="1:60" outlineLevel="1" x14ac:dyDescent="0.2">
      <c r="A578" s="792"/>
      <c r="B578" s="793"/>
      <c r="C578" s="794" t="s">
        <v>638</v>
      </c>
      <c r="D578" s="795"/>
      <c r="E578" s="796">
        <v>6.15</v>
      </c>
      <c r="F578" s="825"/>
      <c r="G578" s="789"/>
      <c r="H578" s="789"/>
      <c r="I578" s="789"/>
      <c r="J578" s="789"/>
      <c r="K578" s="789"/>
      <c r="L578" s="789"/>
      <c r="M578" s="789"/>
      <c r="N578" s="790"/>
      <c r="O578" s="790"/>
      <c r="P578" s="790"/>
      <c r="Q578" s="790"/>
      <c r="R578" s="789"/>
      <c r="S578" s="789"/>
      <c r="T578" s="789"/>
      <c r="U578" s="789"/>
      <c r="V578" s="789"/>
      <c r="W578" s="789"/>
      <c r="X578" s="789"/>
      <c r="Y578" s="791"/>
      <c r="Z578" s="791"/>
      <c r="AA578" s="791"/>
      <c r="AB578" s="791"/>
      <c r="AC578" s="791"/>
      <c r="AD578" s="791"/>
      <c r="AE578" s="791"/>
      <c r="AF578" s="791"/>
      <c r="AG578" s="791" t="s">
        <v>157</v>
      </c>
      <c r="AH578" s="791">
        <v>0</v>
      </c>
      <c r="AI578" s="791"/>
      <c r="AJ578" s="791"/>
      <c r="AK578" s="791"/>
      <c r="AL578" s="791"/>
      <c r="AM578" s="791"/>
      <c r="AN578" s="791"/>
      <c r="AO578" s="791"/>
      <c r="AP578" s="791"/>
      <c r="AQ578" s="791"/>
      <c r="AR578" s="791"/>
      <c r="AS578" s="791"/>
      <c r="AT578" s="791"/>
      <c r="AU578" s="791"/>
      <c r="AV578" s="791"/>
      <c r="AW578" s="791"/>
      <c r="AX578" s="791"/>
      <c r="AY578" s="791"/>
      <c r="AZ578" s="791"/>
      <c r="BA578" s="791"/>
      <c r="BB578" s="791"/>
      <c r="BC578" s="791"/>
      <c r="BD578" s="791"/>
      <c r="BE578" s="791"/>
      <c r="BF578" s="791"/>
      <c r="BG578" s="791"/>
      <c r="BH578" s="791"/>
    </row>
    <row r="579" spans="1:60" outlineLevel="1" x14ac:dyDescent="0.2">
      <c r="A579" s="792"/>
      <c r="B579" s="793"/>
      <c r="C579" s="794" t="s">
        <v>639</v>
      </c>
      <c r="D579" s="795"/>
      <c r="E579" s="796">
        <v>6.52</v>
      </c>
      <c r="F579" s="825"/>
      <c r="G579" s="789"/>
      <c r="H579" s="789"/>
      <c r="I579" s="789"/>
      <c r="J579" s="789"/>
      <c r="K579" s="789"/>
      <c r="L579" s="789"/>
      <c r="M579" s="789"/>
      <c r="N579" s="790"/>
      <c r="O579" s="790"/>
      <c r="P579" s="790"/>
      <c r="Q579" s="790"/>
      <c r="R579" s="789"/>
      <c r="S579" s="789"/>
      <c r="T579" s="789"/>
      <c r="U579" s="789"/>
      <c r="V579" s="789"/>
      <c r="W579" s="789"/>
      <c r="X579" s="789"/>
      <c r="Y579" s="791"/>
      <c r="Z579" s="791"/>
      <c r="AA579" s="791"/>
      <c r="AB579" s="791"/>
      <c r="AC579" s="791"/>
      <c r="AD579" s="791"/>
      <c r="AE579" s="791"/>
      <c r="AF579" s="791"/>
      <c r="AG579" s="791" t="s">
        <v>157</v>
      </c>
      <c r="AH579" s="791">
        <v>0</v>
      </c>
      <c r="AI579" s="791"/>
      <c r="AJ579" s="791"/>
      <c r="AK579" s="791"/>
      <c r="AL579" s="791"/>
      <c r="AM579" s="791"/>
      <c r="AN579" s="791"/>
      <c r="AO579" s="791"/>
      <c r="AP579" s="791"/>
      <c r="AQ579" s="791"/>
      <c r="AR579" s="791"/>
      <c r="AS579" s="791"/>
      <c r="AT579" s="791"/>
      <c r="AU579" s="791"/>
      <c r="AV579" s="791"/>
      <c r="AW579" s="791"/>
      <c r="AX579" s="791"/>
      <c r="AY579" s="791"/>
      <c r="AZ579" s="791"/>
      <c r="BA579" s="791"/>
      <c r="BB579" s="791"/>
      <c r="BC579" s="791"/>
      <c r="BD579" s="791"/>
      <c r="BE579" s="791"/>
      <c r="BF579" s="791"/>
      <c r="BG579" s="791"/>
      <c r="BH579" s="791"/>
    </row>
    <row r="580" spans="1:60" outlineLevel="1" x14ac:dyDescent="0.2">
      <c r="A580" s="792"/>
      <c r="B580" s="793"/>
      <c r="C580" s="794" t="s">
        <v>640</v>
      </c>
      <c r="D580" s="795"/>
      <c r="E580" s="796">
        <v>37.15</v>
      </c>
      <c r="F580" s="825"/>
      <c r="G580" s="789"/>
      <c r="H580" s="789"/>
      <c r="I580" s="789"/>
      <c r="J580" s="789"/>
      <c r="K580" s="789"/>
      <c r="L580" s="789"/>
      <c r="M580" s="789"/>
      <c r="N580" s="790"/>
      <c r="O580" s="790"/>
      <c r="P580" s="790"/>
      <c r="Q580" s="790"/>
      <c r="R580" s="789"/>
      <c r="S580" s="789"/>
      <c r="T580" s="789"/>
      <c r="U580" s="789"/>
      <c r="V580" s="789"/>
      <c r="W580" s="789"/>
      <c r="X580" s="789"/>
      <c r="Y580" s="791"/>
      <c r="Z580" s="791"/>
      <c r="AA580" s="791"/>
      <c r="AB580" s="791"/>
      <c r="AC580" s="791"/>
      <c r="AD580" s="791"/>
      <c r="AE580" s="791"/>
      <c r="AF580" s="791"/>
      <c r="AG580" s="791" t="s">
        <v>157</v>
      </c>
      <c r="AH580" s="791">
        <v>0</v>
      </c>
      <c r="AI580" s="791"/>
      <c r="AJ580" s="791"/>
      <c r="AK580" s="791"/>
      <c r="AL580" s="791"/>
      <c r="AM580" s="791"/>
      <c r="AN580" s="791"/>
      <c r="AO580" s="791"/>
      <c r="AP580" s="791"/>
      <c r="AQ580" s="791"/>
      <c r="AR580" s="791"/>
      <c r="AS580" s="791"/>
      <c r="AT580" s="791"/>
      <c r="AU580" s="791"/>
      <c r="AV580" s="791"/>
      <c r="AW580" s="791"/>
      <c r="AX580" s="791"/>
      <c r="AY580" s="791"/>
      <c r="AZ580" s="791"/>
      <c r="BA580" s="791"/>
      <c r="BB580" s="791"/>
      <c r="BC580" s="791"/>
      <c r="BD580" s="791"/>
      <c r="BE580" s="791"/>
      <c r="BF580" s="791"/>
      <c r="BG580" s="791"/>
      <c r="BH580" s="791"/>
    </row>
    <row r="581" spans="1:60" outlineLevel="1" x14ac:dyDescent="0.2">
      <c r="A581" s="792"/>
      <c r="B581" s="793"/>
      <c r="C581" s="794" t="s">
        <v>165</v>
      </c>
      <c r="D581" s="795"/>
      <c r="E581" s="796"/>
      <c r="F581" s="825"/>
      <c r="G581" s="789"/>
      <c r="H581" s="789"/>
      <c r="I581" s="789"/>
      <c r="J581" s="789"/>
      <c r="K581" s="789"/>
      <c r="L581" s="789"/>
      <c r="M581" s="789"/>
      <c r="N581" s="790"/>
      <c r="O581" s="790"/>
      <c r="P581" s="790"/>
      <c r="Q581" s="790"/>
      <c r="R581" s="789"/>
      <c r="S581" s="789"/>
      <c r="T581" s="789"/>
      <c r="U581" s="789"/>
      <c r="V581" s="789"/>
      <c r="W581" s="789"/>
      <c r="X581" s="789"/>
      <c r="Y581" s="791"/>
      <c r="Z581" s="791"/>
      <c r="AA581" s="791"/>
      <c r="AB581" s="791"/>
      <c r="AC581" s="791"/>
      <c r="AD581" s="791"/>
      <c r="AE581" s="791"/>
      <c r="AF581" s="791"/>
      <c r="AG581" s="791" t="s">
        <v>157</v>
      </c>
      <c r="AH581" s="791">
        <v>0</v>
      </c>
      <c r="AI581" s="791"/>
      <c r="AJ581" s="791"/>
      <c r="AK581" s="791"/>
      <c r="AL581" s="791"/>
      <c r="AM581" s="791"/>
      <c r="AN581" s="791"/>
      <c r="AO581" s="791"/>
      <c r="AP581" s="791"/>
      <c r="AQ581" s="791"/>
      <c r="AR581" s="791"/>
      <c r="AS581" s="791"/>
      <c r="AT581" s="791"/>
      <c r="AU581" s="791"/>
      <c r="AV581" s="791"/>
      <c r="AW581" s="791"/>
      <c r="AX581" s="791"/>
      <c r="AY581" s="791"/>
      <c r="AZ581" s="791"/>
      <c r="BA581" s="791"/>
      <c r="BB581" s="791"/>
      <c r="BC581" s="791"/>
      <c r="BD581" s="791"/>
      <c r="BE581" s="791"/>
      <c r="BF581" s="791"/>
      <c r="BG581" s="791"/>
      <c r="BH581" s="791"/>
    </row>
    <row r="582" spans="1:60" outlineLevel="1" x14ac:dyDescent="0.2">
      <c r="A582" s="792"/>
      <c r="B582" s="793"/>
      <c r="C582" s="794" t="s">
        <v>641</v>
      </c>
      <c r="D582" s="795"/>
      <c r="E582" s="796">
        <v>4.7</v>
      </c>
      <c r="F582" s="825"/>
      <c r="G582" s="789"/>
      <c r="H582" s="789"/>
      <c r="I582" s="789"/>
      <c r="J582" s="789"/>
      <c r="K582" s="789"/>
      <c r="L582" s="789"/>
      <c r="M582" s="789"/>
      <c r="N582" s="790"/>
      <c r="O582" s="790"/>
      <c r="P582" s="790"/>
      <c r="Q582" s="790"/>
      <c r="R582" s="789"/>
      <c r="S582" s="789"/>
      <c r="T582" s="789"/>
      <c r="U582" s="789"/>
      <c r="V582" s="789"/>
      <c r="W582" s="789"/>
      <c r="X582" s="789"/>
      <c r="Y582" s="791"/>
      <c r="Z582" s="791"/>
      <c r="AA582" s="791"/>
      <c r="AB582" s="791"/>
      <c r="AC582" s="791"/>
      <c r="AD582" s="791"/>
      <c r="AE582" s="791"/>
      <c r="AF582" s="791"/>
      <c r="AG582" s="791" t="s">
        <v>157</v>
      </c>
      <c r="AH582" s="791">
        <v>0</v>
      </c>
      <c r="AI582" s="791"/>
      <c r="AJ582" s="791"/>
      <c r="AK582" s="791"/>
      <c r="AL582" s="791"/>
      <c r="AM582" s="791"/>
      <c r="AN582" s="791"/>
      <c r="AO582" s="791"/>
      <c r="AP582" s="791"/>
      <c r="AQ582" s="791"/>
      <c r="AR582" s="791"/>
      <c r="AS582" s="791"/>
      <c r="AT582" s="791"/>
      <c r="AU582" s="791"/>
      <c r="AV582" s="791"/>
      <c r="AW582" s="791"/>
      <c r="AX582" s="791"/>
      <c r="AY582" s="791"/>
      <c r="AZ582" s="791"/>
      <c r="BA582" s="791"/>
      <c r="BB582" s="791"/>
      <c r="BC582" s="791"/>
      <c r="BD582" s="791"/>
      <c r="BE582" s="791"/>
      <c r="BF582" s="791"/>
      <c r="BG582" s="791"/>
      <c r="BH582" s="791"/>
    </row>
    <row r="583" spans="1:60" ht="22.5" outlineLevel="1" x14ac:dyDescent="0.2">
      <c r="A583" s="782">
        <v>163</v>
      </c>
      <c r="B583" s="783" t="s">
        <v>642</v>
      </c>
      <c r="C583" s="784" t="s">
        <v>643</v>
      </c>
      <c r="D583" s="785" t="s">
        <v>169</v>
      </c>
      <c r="E583" s="786">
        <v>96.079939999999993</v>
      </c>
      <c r="F583" s="11"/>
      <c r="G583" s="787">
        <f>ROUND(E583*F583,2)</f>
        <v>0</v>
      </c>
      <c r="H583" s="788">
        <v>377.5</v>
      </c>
      <c r="I583" s="789">
        <f>ROUND(E583*H583,2)</f>
        <v>36270.18</v>
      </c>
      <c r="J583" s="788">
        <v>0</v>
      </c>
      <c r="K583" s="789">
        <f>ROUND(E583*J583,2)</f>
        <v>0</v>
      </c>
      <c r="L583" s="789">
        <v>21</v>
      </c>
      <c r="M583" s="789">
        <f>G583*(1+L583/100)</f>
        <v>0</v>
      </c>
      <c r="N583" s="790">
        <v>1.2200000000000001E-2</v>
      </c>
      <c r="O583" s="790">
        <f>ROUND(E583*N583,2)</f>
        <v>1.17</v>
      </c>
      <c r="P583" s="790">
        <v>0</v>
      </c>
      <c r="Q583" s="790">
        <f>ROUND(E583*P583,2)</f>
        <v>0</v>
      </c>
      <c r="R583" s="789" t="s">
        <v>264</v>
      </c>
      <c r="S583" s="789" t="s">
        <v>153</v>
      </c>
      <c r="T583" s="789" t="s">
        <v>153</v>
      </c>
      <c r="U583" s="789">
        <v>0</v>
      </c>
      <c r="V583" s="789">
        <f>ROUND(E583*U583,2)</f>
        <v>0</v>
      </c>
      <c r="W583" s="789"/>
      <c r="X583" s="789" t="s">
        <v>265</v>
      </c>
      <c r="Y583" s="791"/>
      <c r="Z583" s="791"/>
      <c r="AA583" s="791"/>
      <c r="AB583" s="791"/>
      <c r="AC583" s="791"/>
      <c r="AD583" s="791"/>
      <c r="AE583" s="791"/>
      <c r="AF583" s="791"/>
      <c r="AG583" s="791" t="s">
        <v>266</v>
      </c>
      <c r="AH583" s="791"/>
      <c r="AI583" s="791"/>
      <c r="AJ583" s="791"/>
      <c r="AK583" s="791"/>
      <c r="AL583" s="791"/>
      <c r="AM583" s="791"/>
      <c r="AN583" s="791"/>
      <c r="AO583" s="791"/>
      <c r="AP583" s="791"/>
      <c r="AQ583" s="791"/>
      <c r="AR583" s="791"/>
      <c r="AS583" s="791"/>
      <c r="AT583" s="791"/>
      <c r="AU583" s="791"/>
      <c r="AV583" s="791"/>
      <c r="AW583" s="791"/>
      <c r="AX583" s="791"/>
      <c r="AY583" s="791"/>
      <c r="AZ583" s="791"/>
      <c r="BA583" s="791"/>
      <c r="BB583" s="791"/>
      <c r="BC583" s="791"/>
      <c r="BD583" s="791"/>
      <c r="BE583" s="791"/>
      <c r="BF583" s="791"/>
      <c r="BG583" s="791"/>
      <c r="BH583" s="791"/>
    </row>
    <row r="584" spans="1:60" outlineLevel="1" x14ac:dyDescent="0.2">
      <c r="A584" s="792"/>
      <c r="B584" s="793"/>
      <c r="C584" s="794" t="s">
        <v>644</v>
      </c>
      <c r="D584" s="795"/>
      <c r="E584" s="796">
        <v>96.079939999999993</v>
      </c>
      <c r="F584" s="825"/>
      <c r="G584" s="789"/>
      <c r="H584" s="789"/>
      <c r="I584" s="789"/>
      <c r="J584" s="789"/>
      <c r="K584" s="789"/>
      <c r="L584" s="789"/>
      <c r="M584" s="789"/>
      <c r="N584" s="790"/>
      <c r="O584" s="790"/>
      <c r="P584" s="790"/>
      <c r="Q584" s="790"/>
      <c r="R584" s="789"/>
      <c r="S584" s="789"/>
      <c r="T584" s="789"/>
      <c r="U584" s="789"/>
      <c r="V584" s="789"/>
      <c r="W584" s="789"/>
      <c r="X584" s="789"/>
      <c r="Y584" s="791"/>
      <c r="Z584" s="791"/>
      <c r="AA584" s="791"/>
      <c r="AB584" s="791"/>
      <c r="AC584" s="791"/>
      <c r="AD584" s="791"/>
      <c r="AE584" s="791"/>
      <c r="AF584" s="791"/>
      <c r="AG584" s="791" t="s">
        <v>157</v>
      </c>
      <c r="AH584" s="791">
        <v>0</v>
      </c>
      <c r="AI584" s="791"/>
      <c r="AJ584" s="791"/>
      <c r="AK584" s="791"/>
      <c r="AL584" s="791"/>
      <c r="AM584" s="791"/>
      <c r="AN584" s="791"/>
      <c r="AO584" s="791"/>
      <c r="AP584" s="791"/>
      <c r="AQ584" s="791"/>
      <c r="AR584" s="791"/>
      <c r="AS584" s="791"/>
      <c r="AT584" s="791"/>
      <c r="AU584" s="791"/>
      <c r="AV584" s="791"/>
      <c r="AW584" s="791"/>
      <c r="AX584" s="791"/>
      <c r="AY584" s="791"/>
      <c r="AZ584" s="791"/>
      <c r="BA584" s="791"/>
      <c r="BB584" s="791"/>
      <c r="BC584" s="791"/>
      <c r="BD584" s="791"/>
      <c r="BE584" s="791"/>
      <c r="BF584" s="791"/>
      <c r="BG584" s="791"/>
      <c r="BH584" s="791"/>
    </row>
    <row r="585" spans="1:60" outlineLevel="1" x14ac:dyDescent="0.2">
      <c r="A585" s="797">
        <v>164</v>
      </c>
      <c r="B585" s="798" t="s">
        <v>645</v>
      </c>
      <c r="C585" s="799" t="s">
        <v>646</v>
      </c>
      <c r="D585" s="800" t="s">
        <v>0</v>
      </c>
      <c r="E585" s="748"/>
      <c r="F585" s="12"/>
      <c r="G585" s="802">
        <f>ROUND(E585*F585,2)</f>
        <v>0</v>
      </c>
      <c r="H585" s="788">
        <v>0</v>
      </c>
      <c r="I585" s="789">
        <f>ROUND(E585*H585,2)</f>
        <v>0</v>
      </c>
      <c r="J585" s="788">
        <v>4.3</v>
      </c>
      <c r="K585" s="789">
        <f>ROUND(E585*J585,2)</f>
        <v>0</v>
      </c>
      <c r="L585" s="789">
        <v>21</v>
      </c>
      <c r="M585" s="789">
        <f>G585*(1+L585/100)</f>
        <v>0</v>
      </c>
      <c r="N585" s="790">
        <v>0</v>
      </c>
      <c r="O585" s="790">
        <f>ROUND(E585*N585,2)</f>
        <v>0</v>
      </c>
      <c r="P585" s="790">
        <v>0</v>
      </c>
      <c r="Q585" s="790">
        <f>ROUND(E585*P585,2)</f>
        <v>0</v>
      </c>
      <c r="R585" s="789"/>
      <c r="S585" s="789" t="s">
        <v>153</v>
      </c>
      <c r="T585" s="789" t="s">
        <v>153</v>
      </c>
      <c r="U585" s="789">
        <v>0</v>
      </c>
      <c r="V585" s="789">
        <f>ROUND(E585*U585,2)</f>
        <v>0</v>
      </c>
      <c r="W585" s="789"/>
      <c r="X585" s="789" t="s">
        <v>341</v>
      </c>
      <c r="Y585" s="791"/>
      <c r="Z585" s="791"/>
      <c r="AA585" s="791"/>
      <c r="AB585" s="791"/>
      <c r="AC585" s="791"/>
      <c r="AD585" s="791"/>
      <c r="AE585" s="791"/>
      <c r="AF585" s="791"/>
      <c r="AG585" s="791" t="s">
        <v>342</v>
      </c>
      <c r="AH585" s="791"/>
      <c r="AI585" s="791"/>
      <c r="AJ585" s="791"/>
      <c r="AK585" s="791"/>
      <c r="AL585" s="791"/>
      <c r="AM585" s="791"/>
      <c r="AN585" s="791"/>
      <c r="AO585" s="791"/>
      <c r="AP585" s="791"/>
      <c r="AQ585" s="791"/>
      <c r="AR585" s="791"/>
      <c r="AS585" s="791"/>
      <c r="AT585" s="791"/>
      <c r="AU585" s="791"/>
      <c r="AV585" s="791"/>
      <c r="AW585" s="791"/>
      <c r="AX585" s="791"/>
      <c r="AY585" s="791"/>
      <c r="AZ585" s="791"/>
      <c r="BA585" s="791"/>
      <c r="BB585" s="791"/>
      <c r="BC585" s="791"/>
      <c r="BD585" s="791"/>
      <c r="BE585" s="791"/>
      <c r="BF585" s="791"/>
      <c r="BG585" s="791"/>
      <c r="BH585" s="791"/>
    </row>
    <row r="586" spans="1:60" x14ac:dyDescent="0.2">
      <c r="A586" s="773" t="s">
        <v>148</v>
      </c>
      <c r="B586" s="774" t="s">
        <v>106</v>
      </c>
      <c r="C586" s="775" t="s">
        <v>107</v>
      </c>
      <c r="D586" s="776"/>
      <c r="E586" s="777"/>
      <c r="F586" s="826"/>
      <c r="G586" s="779">
        <f>SUMIF(AG587:AG587,"&lt;&gt;NOR",G587:G587)</f>
        <v>0</v>
      </c>
      <c r="H586" s="780"/>
      <c r="I586" s="780">
        <f>SUM(I587:I587)</f>
        <v>0</v>
      </c>
      <c r="J586" s="780"/>
      <c r="K586" s="780">
        <f>SUM(K587:K587)</f>
        <v>7500</v>
      </c>
      <c r="L586" s="780"/>
      <c r="M586" s="780">
        <f>SUM(M587:M587)</f>
        <v>0</v>
      </c>
      <c r="N586" s="781"/>
      <c r="O586" s="781">
        <f>SUM(O587:O587)</f>
        <v>0</v>
      </c>
      <c r="P586" s="781"/>
      <c r="Q586" s="781">
        <f>SUM(Q587:Q587)</f>
        <v>0</v>
      </c>
      <c r="R586" s="780"/>
      <c r="S586" s="780"/>
      <c r="T586" s="780"/>
      <c r="U586" s="780"/>
      <c r="V586" s="780">
        <f>SUM(V587:V587)</f>
        <v>0</v>
      </c>
      <c r="W586" s="780"/>
      <c r="X586" s="780"/>
      <c r="AG586" s="750" t="s">
        <v>149</v>
      </c>
    </row>
    <row r="587" spans="1:60" outlineLevel="1" x14ac:dyDescent="0.2">
      <c r="A587" s="797">
        <v>165</v>
      </c>
      <c r="B587" s="798" t="s">
        <v>647</v>
      </c>
      <c r="C587" s="799" t="s">
        <v>648</v>
      </c>
      <c r="D587" s="800" t="s">
        <v>649</v>
      </c>
      <c r="E587" s="801">
        <v>10</v>
      </c>
      <c r="F587" s="12"/>
      <c r="G587" s="802">
        <f>ROUND(E587*F587,2)</f>
        <v>0</v>
      </c>
      <c r="H587" s="788">
        <v>0</v>
      </c>
      <c r="I587" s="789">
        <f>ROUND(E587*H587,2)</f>
        <v>0</v>
      </c>
      <c r="J587" s="788">
        <v>750</v>
      </c>
      <c r="K587" s="789">
        <f>ROUND(E587*J587,2)</f>
        <v>7500</v>
      </c>
      <c r="L587" s="789">
        <v>21</v>
      </c>
      <c r="M587" s="789">
        <f>G587*(1+L587/100)</f>
        <v>0</v>
      </c>
      <c r="N587" s="790">
        <v>0</v>
      </c>
      <c r="O587" s="790">
        <f>ROUND(E587*N587,2)</f>
        <v>0</v>
      </c>
      <c r="P587" s="790">
        <v>0</v>
      </c>
      <c r="Q587" s="790">
        <f>ROUND(E587*P587,2)</f>
        <v>0</v>
      </c>
      <c r="R587" s="789"/>
      <c r="S587" s="789" t="s">
        <v>225</v>
      </c>
      <c r="T587" s="789" t="s">
        <v>226</v>
      </c>
      <c r="U587" s="789">
        <v>0</v>
      </c>
      <c r="V587" s="789">
        <f>ROUND(E587*U587,2)</f>
        <v>0</v>
      </c>
      <c r="W587" s="789"/>
      <c r="X587" s="789" t="s">
        <v>154</v>
      </c>
      <c r="Y587" s="791"/>
      <c r="Z587" s="791"/>
      <c r="AA587" s="791"/>
      <c r="AB587" s="791"/>
      <c r="AC587" s="791"/>
      <c r="AD587" s="791"/>
      <c r="AE587" s="791"/>
      <c r="AF587" s="791"/>
      <c r="AG587" s="791" t="s">
        <v>155</v>
      </c>
      <c r="AH587" s="791"/>
      <c r="AI587" s="791"/>
      <c r="AJ587" s="791"/>
      <c r="AK587" s="791"/>
      <c r="AL587" s="791"/>
      <c r="AM587" s="791"/>
      <c r="AN587" s="791"/>
      <c r="AO587" s="791"/>
      <c r="AP587" s="791"/>
      <c r="AQ587" s="791"/>
      <c r="AR587" s="791"/>
      <c r="AS587" s="791"/>
      <c r="AT587" s="791"/>
      <c r="AU587" s="791"/>
      <c r="AV587" s="791"/>
      <c r="AW587" s="791"/>
      <c r="AX587" s="791"/>
      <c r="AY587" s="791"/>
      <c r="AZ587" s="791"/>
      <c r="BA587" s="791"/>
      <c r="BB587" s="791"/>
      <c r="BC587" s="791"/>
      <c r="BD587" s="791"/>
      <c r="BE587" s="791"/>
      <c r="BF587" s="791"/>
      <c r="BG587" s="791"/>
      <c r="BH587" s="791"/>
    </row>
    <row r="588" spans="1:60" x14ac:dyDescent="0.2">
      <c r="A588" s="773" t="s">
        <v>148</v>
      </c>
      <c r="B588" s="774" t="s">
        <v>108</v>
      </c>
      <c r="C588" s="775" t="s">
        <v>109</v>
      </c>
      <c r="D588" s="776"/>
      <c r="E588" s="777"/>
      <c r="F588" s="826"/>
      <c r="G588" s="779">
        <f>SUMIF(AG589:AG598,"&lt;&gt;NOR",G589:G598)</f>
        <v>0</v>
      </c>
      <c r="H588" s="780"/>
      <c r="I588" s="780">
        <f>SUM(I589:I598)</f>
        <v>22443.73</v>
      </c>
      <c r="J588" s="780"/>
      <c r="K588" s="780">
        <f>SUM(K589:K598)</f>
        <v>78731.790000000008</v>
      </c>
      <c r="L588" s="780"/>
      <c r="M588" s="780">
        <f>SUM(M589:M598)</f>
        <v>0</v>
      </c>
      <c r="N588" s="781"/>
      <c r="O588" s="781">
        <f>SUM(O589:O598)</f>
        <v>0.25</v>
      </c>
      <c r="P588" s="781"/>
      <c r="Q588" s="781">
        <f>SUM(Q589:Q598)</f>
        <v>0</v>
      </c>
      <c r="R588" s="780"/>
      <c r="S588" s="780"/>
      <c r="T588" s="780"/>
      <c r="U588" s="780"/>
      <c r="V588" s="780">
        <f>SUM(V589:V598)</f>
        <v>145.9</v>
      </c>
      <c r="W588" s="780"/>
      <c r="X588" s="780"/>
      <c r="AG588" s="750" t="s">
        <v>149</v>
      </c>
    </row>
    <row r="589" spans="1:60" outlineLevel="1" x14ac:dyDescent="0.2">
      <c r="A589" s="782">
        <v>166</v>
      </c>
      <c r="B589" s="783" t="s">
        <v>650</v>
      </c>
      <c r="C589" s="784" t="s">
        <v>651</v>
      </c>
      <c r="D589" s="785" t="s">
        <v>169</v>
      </c>
      <c r="E589" s="786">
        <v>460.76240000000001</v>
      </c>
      <c r="F589" s="11"/>
      <c r="G589" s="787">
        <f>ROUND(E589*F589,2)</f>
        <v>0</v>
      </c>
      <c r="H589" s="788">
        <v>5.6</v>
      </c>
      <c r="I589" s="789">
        <f>ROUND(E589*H589,2)</f>
        <v>2580.27</v>
      </c>
      <c r="J589" s="788">
        <v>17.7</v>
      </c>
      <c r="K589" s="789">
        <f>ROUND(E589*J589,2)</f>
        <v>8155.49</v>
      </c>
      <c r="L589" s="789">
        <v>21</v>
      </c>
      <c r="M589" s="789">
        <f>G589*(1+L589/100)</f>
        <v>0</v>
      </c>
      <c r="N589" s="790">
        <v>6.9999999999999994E-5</v>
      </c>
      <c r="O589" s="790">
        <f>ROUND(E589*N589,2)</f>
        <v>0.03</v>
      </c>
      <c r="P589" s="790">
        <v>0</v>
      </c>
      <c r="Q589" s="790">
        <f>ROUND(E589*P589,2)</f>
        <v>0</v>
      </c>
      <c r="R589" s="789"/>
      <c r="S589" s="789" t="s">
        <v>153</v>
      </c>
      <c r="T589" s="789" t="s">
        <v>153</v>
      </c>
      <c r="U589" s="789">
        <v>3.2480000000000002E-2</v>
      </c>
      <c r="V589" s="789">
        <f>ROUND(E589*U589,2)</f>
        <v>14.97</v>
      </c>
      <c r="W589" s="789"/>
      <c r="X589" s="789" t="s">
        <v>154</v>
      </c>
      <c r="Y589" s="791"/>
      <c r="Z589" s="791"/>
      <c r="AA589" s="791"/>
      <c r="AB589" s="791"/>
      <c r="AC589" s="791"/>
      <c r="AD589" s="791"/>
      <c r="AE589" s="791"/>
      <c r="AF589" s="791"/>
      <c r="AG589" s="791" t="s">
        <v>155</v>
      </c>
      <c r="AH589" s="791"/>
      <c r="AI589" s="791"/>
      <c r="AJ589" s="791"/>
      <c r="AK589" s="791"/>
      <c r="AL589" s="791"/>
      <c r="AM589" s="791"/>
      <c r="AN589" s="791"/>
      <c r="AO589" s="791"/>
      <c r="AP589" s="791"/>
      <c r="AQ589" s="791"/>
      <c r="AR589" s="791"/>
      <c r="AS589" s="791"/>
      <c r="AT589" s="791"/>
      <c r="AU589" s="791"/>
      <c r="AV589" s="791"/>
      <c r="AW589" s="791"/>
      <c r="AX589" s="791"/>
      <c r="AY589" s="791"/>
      <c r="AZ589" s="791"/>
      <c r="BA589" s="791"/>
      <c r="BB589" s="791"/>
      <c r="BC589" s="791"/>
      <c r="BD589" s="791"/>
      <c r="BE589" s="791"/>
      <c r="BF589" s="791"/>
      <c r="BG589" s="791"/>
      <c r="BH589" s="791"/>
    </row>
    <row r="590" spans="1:60" outlineLevel="1" x14ac:dyDescent="0.2">
      <c r="A590" s="792"/>
      <c r="B590" s="793"/>
      <c r="C590" s="794" t="s">
        <v>652</v>
      </c>
      <c r="D590" s="795"/>
      <c r="E590" s="796"/>
      <c r="F590" s="825"/>
      <c r="G590" s="789"/>
      <c r="H590" s="789"/>
      <c r="I590" s="789"/>
      <c r="J590" s="789"/>
      <c r="K590" s="789"/>
      <c r="L590" s="789"/>
      <c r="M590" s="789"/>
      <c r="N590" s="790"/>
      <c r="O590" s="790"/>
      <c r="P590" s="790"/>
      <c r="Q590" s="790"/>
      <c r="R590" s="789"/>
      <c r="S590" s="789"/>
      <c r="T590" s="789"/>
      <c r="U590" s="789"/>
      <c r="V590" s="789"/>
      <c r="W590" s="789"/>
      <c r="X590" s="789"/>
      <c r="Y590" s="791"/>
      <c r="Z590" s="791"/>
      <c r="AA590" s="791"/>
      <c r="AB590" s="791"/>
      <c r="AC590" s="791"/>
      <c r="AD590" s="791"/>
      <c r="AE590" s="791"/>
      <c r="AF590" s="791"/>
      <c r="AG590" s="791" t="s">
        <v>157</v>
      </c>
      <c r="AH590" s="791">
        <v>0</v>
      </c>
      <c r="AI590" s="791"/>
      <c r="AJ590" s="791"/>
      <c r="AK590" s="791"/>
      <c r="AL590" s="791"/>
      <c r="AM590" s="791"/>
      <c r="AN590" s="791"/>
      <c r="AO590" s="791"/>
      <c r="AP590" s="791"/>
      <c r="AQ590" s="791"/>
      <c r="AR590" s="791"/>
      <c r="AS590" s="791"/>
      <c r="AT590" s="791"/>
      <c r="AU590" s="791"/>
      <c r="AV590" s="791"/>
      <c r="AW590" s="791"/>
      <c r="AX590" s="791"/>
      <c r="AY590" s="791"/>
      <c r="AZ590" s="791"/>
      <c r="BA590" s="791"/>
      <c r="BB590" s="791"/>
      <c r="BC590" s="791"/>
      <c r="BD590" s="791"/>
      <c r="BE590" s="791"/>
      <c r="BF590" s="791"/>
      <c r="BG590" s="791"/>
      <c r="BH590" s="791"/>
    </row>
    <row r="591" spans="1:60" outlineLevel="1" x14ac:dyDescent="0.2">
      <c r="A591" s="792"/>
      <c r="B591" s="793"/>
      <c r="C591" s="794" t="s">
        <v>653</v>
      </c>
      <c r="D591" s="795"/>
      <c r="E591" s="796">
        <v>9</v>
      </c>
      <c r="F591" s="825"/>
      <c r="G591" s="789"/>
      <c r="H591" s="789"/>
      <c r="I591" s="789"/>
      <c r="J591" s="789"/>
      <c r="K591" s="789"/>
      <c r="L591" s="789"/>
      <c r="M591" s="789"/>
      <c r="N591" s="790"/>
      <c r="O591" s="790"/>
      <c r="P591" s="790"/>
      <c r="Q591" s="790"/>
      <c r="R591" s="789"/>
      <c r="S591" s="789"/>
      <c r="T591" s="789"/>
      <c r="U591" s="789"/>
      <c r="V591" s="789"/>
      <c r="W591" s="789"/>
      <c r="X591" s="789"/>
      <c r="Y591" s="791"/>
      <c r="Z591" s="791"/>
      <c r="AA591" s="791"/>
      <c r="AB591" s="791"/>
      <c r="AC591" s="791"/>
      <c r="AD591" s="791"/>
      <c r="AE591" s="791"/>
      <c r="AF591" s="791"/>
      <c r="AG591" s="791" t="s">
        <v>157</v>
      </c>
      <c r="AH591" s="791">
        <v>0</v>
      </c>
      <c r="AI591" s="791"/>
      <c r="AJ591" s="791"/>
      <c r="AK591" s="791"/>
      <c r="AL591" s="791"/>
      <c r="AM591" s="791"/>
      <c r="AN591" s="791"/>
      <c r="AO591" s="791"/>
      <c r="AP591" s="791"/>
      <c r="AQ591" s="791"/>
      <c r="AR591" s="791"/>
      <c r="AS591" s="791"/>
      <c r="AT591" s="791"/>
      <c r="AU591" s="791"/>
      <c r="AV591" s="791"/>
      <c r="AW591" s="791"/>
      <c r="AX591" s="791"/>
      <c r="AY591" s="791"/>
      <c r="AZ591" s="791"/>
      <c r="BA591" s="791"/>
      <c r="BB591" s="791"/>
      <c r="BC591" s="791"/>
      <c r="BD591" s="791"/>
      <c r="BE591" s="791"/>
      <c r="BF591" s="791"/>
      <c r="BG591" s="791"/>
      <c r="BH591" s="791"/>
    </row>
    <row r="592" spans="1:60" outlineLevel="1" x14ac:dyDescent="0.2">
      <c r="A592" s="792"/>
      <c r="B592" s="793"/>
      <c r="C592" s="794" t="s">
        <v>654</v>
      </c>
      <c r="D592" s="795"/>
      <c r="E592" s="796"/>
      <c r="F592" s="825"/>
      <c r="G592" s="789"/>
      <c r="H592" s="789"/>
      <c r="I592" s="789"/>
      <c r="J592" s="789"/>
      <c r="K592" s="789"/>
      <c r="L592" s="789"/>
      <c r="M592" s="789"/>
      <c r="N592" s="790"/>
      <c r="O592" s="790"/>
      <c r="P592" s="790"/>
      <c r="Q592" s="790"/>
      <c r="R592" s="789"/>
      <c r="S592" s="789"/>
      <c r="T592" s="789"/>
      <c r="U592" s="789"/>
      <c r="V592" s="789"/>
      <c r="W592" s="789"/>
      <c r="X592" s="789"/>
      <c r="Y592" s="791"/>
      <c r="Z592" s="791"/>
      <c r="AA592" s="791"/>
      <c r="AB592" s="791"/>
      <c r="AC592" s="791"/>
      <c r="AD592" s="791"/>
      <c r="AE592" s="791"/>
      <c r="AF592" s="791"/>
      <c r="AG592" s="791" t="s">
        <v>157</v>
      </c>
      <c r="AH592" s="791">
        <v>0</v>
      </c>
      <c r="AI592" s="791"/>
      <c r="AJ592" s="791"/>
      <c r="AK592" s="791"/>
      <c r="AL592" s="791"/>
      <c r="AM592" s="791"/>
      <c r="AN592" s="791"/>
      <c r="AO592" s="791"/>
      <c r="AP592" s="791"/>
      <c r="AQ592" s="791"/>
      <c r="AR592" s="791"/>
      <c r="AS592" s="791"/>
      <c r="AT592" s="791"/>
      <c r="AU592" s="791"/>
      <c r="AV592" s="791"/>
      <c r="AW592" s="791"/>
      <c r="AX592" s="791"/>
      <c r="AY592" s="791"/>
      <c r="AZ592" s="791"/>
      <c r="BA592" s="791"/>
      <c r="BB592" s="791"/>
      <c r="BC592" s="791"/>
      <c r="BD592" s="791"/>
      <c r="BE592" s="791"/>
      <c r="BF592" s="791"/>
      <c r="BG592" s="791"/>
      <c r="BH592" s="791"/>
    </row>
    <row r="593" spans="1:60" ht="22.5" outlineLevel="1" x14ac:dyDescent="0.2">
      <c r="A593" s="792"/>
      <c r="B593" s="793"/>
      <c r="C593" s="794" t="s">
        <v>655</v>
      </c>
      <c r="D593" s="795"/>
      <c r="E593" s="796">
        <v>451.76240000000001</v>
      </c>
      <c r="F593" s="825"/>
      <c r="G593" s="789"/>
      <c r="H593" s="789"/>
      <c r="I593" s="789"/>
      <c r="J593" s="789"/>
      <c r="K593" s="789"/>
      <c r="L593" s="789"/>
      <c r="M593" s="789"/>
      <c r="N593" s="790"/>
      <c r="O593" s="790"/>
      <c r="P593" s="790"/>
      <c r="Q593" s="790"/>
      <c r="R593" s="789"/>
      <c r="S593" s="789"/>
      <c r="T593" s="789"/>
      <c r="U593" s="789"/>
      <c r="V593" s="789"/>
      <c r="W593" s="789"/>
      <c r="X593" s="789"/>
      <c r="Y593" s="791"/>
      <c r="Z593" s="791"/>
      <c r="AA593" s="791"/>
      <c r="AB593" s="791"/>
      <c r="AC593" s="791"/>
      <c r="AD593" s="791"/>
      <c r="AE593" s="791"/>
      <c r="AF593" s="791"/>
      <c r="AG593" s="791" t="s">
        <v>157</v>
      </c>
      <c r="AH593" s="791">
        <v>0</v>
      </c>
      <c r="AI593" s="791"/>
      <c r="AJ593" s="791"/>
      <c r="AK593" s="791"/>
      <c r="AL593" s="791"/>
      <c r="AM593" s="791"/>
      <c r="AN593" s="791"/>
      <c r="AO593" s="791"/>
      <c r="AP593" s="791"/>
      <c r="AQ593" s="791"/>
      <c r="AR593" s="791"/>
      <c r="AS593" s="791"/>
      <c r="AT593" s="791"/>
      <c r="AU593" s="791"/>
      <c r="AV593" s="791"/>
      <c r="AW593" s="791"/>
      <c r="AX593" s="791"/>
      <c r="AY593" s="791"/>
      <c r="AZ593" s="791"/>
      <c r="BA593" s="791"/>
      <c r="BB593" s="791"/>
      <c r="BC593" s="791"/>
      <c r="BD593" s="791"/>
      <c r="BE593" s="791"/>
      <c r="BF593" s="791"/>
      <c r="BG593" s="791"/>
      <c r="BH593" s="791"/>
    </row>
    <row r="594" spans="1:60" outlineLevel="1" x14ac:dyDescent="0.2">
      <c r="A594" s="797">
        <v>167</v>
      </c>
      <c r="B594" s="798" t="s">
        <v>656</v>
      </c>
      <c r="C594" s="799" t="s">
        <v>657</v>
      </c>
      <c r="D594" s="800" t="s">
        <v>169</v>
      </c>
      <c r="E594" s="801">
        <v>9</v>
      </c>
      <c r="F594" s="12"/>
      <c r="G594" s="802">
        <f>ROUND(E594*F594,2)</f>
        <v>0</v>
      </c>
      <c r="H594" s="788">
        <v>18.940000000000001</v>
      </c>
      <c r="I594" s="789">
        <f>ROUND(E594*H594,2)</f>
        <v>170.46</v>
      </c>
      <c r="J594" s="788">
        <v>55.56</v>
      </c>
      <c r="K594" s="789">
        <f>ROUND(E594*J594,2)</f>
        <v>500.04</v>
      </c>
      <c r="L594" s="789">
        <v>21</v>
      </c>
      <c r="M594" s="789">
        <f>G594*(1+L594/100)</f>
        <v>0</v>
      </c>
      <c r="N594" s="790">
        <v>2.9E-4</v>
      </c>
      <c r="O594" s="790">
        <f>ROUND(E594*N594,2)</f>
        <v>0</v>
      </c>
      <c r="P594" s="790">
        <v>0</v>
      </c>
      <c r="Q594" s="790">
        <f>ROUND(E594*P594,2)</f>
        <v>0</v>
      </c>
      <c r="R594" s="789"/>
      <c r="S594" s="789" t="s">
        <v>153</v>
      </c>
      <c r="T594" s="789" t="s">
        <v>153</v>
      </c>
      <c r="U594" s="789">
        <v>0.10191</v>
      </c>
      <c r="V594" s="789">
        <f>ROUND(E594*U594,2)</f>
        <v>0.92</v>
      </c>
      <c r="W594" s="789"/>
      <c r="X594" s="789" t="s">
        <v>154</v>
      </c>
      <c r="Y594" s="791"/>
      <c r="Z594" s="791"/>
      <c r="AA594" s="791"/>
      <c r="AB594" s="791"/>
      <c r="AC594" s="791"/>
      <c r="AD594" s="791"/>
      <c r="AE594" s="791"/>
      <c r="AF594" s="791"/>
      <c r="AG594" s="791" t="s">
        <v>155</v>
      </c>
      <c r="AH594" s="791"/>
      <c r="AI594" s="791"/>
      <c r="AJ594" s="791"/>
      <c r="AK594" s="791"/>
      <c r="AL594" s="791"/>
      <c r="AM594" s="791"/>
      <c r="AN594" s="791"/>
      <c r="AO594" s="791"/>
      <c r="AP594" s="791"/>
      <c r="AQ594" s="791"/>
      <c r="AR594" s="791"/>
      <c r="AS594" s="791"/>
      <c r="AT594" s="791"/>
      <c r="AU594" s="791"/>
      <c r="AV594" s="791"/>
      <c r="AW594" s="791"/>
      <c r="AX594" s="791"/>
      <c r="AY594" s="791"/>
      <c r="AZ594" s="791"/>
      <c r="BA594" s="791"/>
      <c r="BB594" s="791"/>
      <c r="BC594" s="791"/>
      <c r="BD594" s="791"/>
      <c r="BE594" s="791"/>
      <c r="BF594" s="791"/>
      <c r="BG594" s="791"/>
      <c r="BH594" s="791"/>
    </row>
    <row r="595" spans="1:60" outlineLevel="1" x14ac:dyDescent="0.2">
      <c r="A595" s="797">
        <v>168</v>
      </c>
      <c r="B595" s="798" t="s">
        <v>658</v>
      </c>
      <c r="C595" s="799" t="s">
        <v>659</v>
      </c>
      <c r="D595" s="800" t="s">
        <v>169</v>
      </c>
      <c r="E595" s="801">
        <v>451.76240000000001</v>
      </c>
      <c r="F595" s="12"/>
      <c r="G595" s="802">
        <f>ROUND(E595*F595,2)</f>
        <v>0</v>
      </c>
      <c r="H595" s="788">
        <v>36.03</v>
      </c>
      <c r="I595" s="789">
        <f>ROUND(E595*H595,2)</f>
        <v>16277</v>
      </c>
      <c r="J595" s="788">
        <v>55.47</v>
      </c>
      <c r="K595" s="789">
        <f>ROUND(E595*J595,2)</f>
        <v>25059.26</v>
      </c>
      <c r="L595" s="789">
        <v>21</v>
      </c>
      <c r="M595" s="789">
        <f>G595*(1+L595/100)</f>
        <v>0</v>
      </c>
      <c r="N595" s="790">
        <v>2.9E-4</v>
      </c>
      <c r="O595" s="790">
        <f>ROUND(E595*N595,2)</f>
        <v>0.13</v>
      </c>
      <c r="P595" s="790">
        <v>0</v>
      </c>
      <c r="Q595" s="790">
        <f>ROUND(E595*P595,2)</f>
        <v>0</v>
      </c>
      <c r="R595" s="789"/>
      <c r="S595" s="789" t="s">
        <v>153</v>
      </c>
      <c r="T595" s="789" t="s">
        <v>153</v>
      </c>
      <c r="U595" s="789">
        <v>0.10191</v>
      </c>
      <c r="V595" s="789">
        <f>ROUND(E595*U595,2)</f>
        <v>46.04</v>
      </c>
      <c r="W595" s="789"/>
      <c r="X595" s="789" t="s">
        <v>154</v>
      </c>
      <c r="Y595" s="791"/>
      <c r="Z595" s="791"/>
      <c r="AA595" s="791"/>
      <c r="AB595" s="791"/>
      <c r="AC595" s="791"/>
      <c r="AD595" s="791"/>
      <c r="AE595" s="791"/>
      <c r="AF595" s="791"/>
      <c r="AG595" s="791" t="s">
        <v>155</v>
      </c>
      <c r="AH595" s="791"/>
      <c r="AI595" s="791"/>
      <c r="AJ595" s="791"/>
      <c r="AK595" s="791"/>
      <c r="AL595" s="791"/>
      <c r="AM595" s="791"/>
      <c r="AN595" s="791"/>
      <c r="AO595" s="791"/>
      <c r="AP595" s="791"/>
      <c r="AQ595" s="791"/>
      <c r="AR595" s="791"/>
      <c r="AS595" s="791"/>
      <c r="AT595" s="791"/>
      <c r="AU595" s="791"/>
      <c r="AV595" s="791"/>
      <c r="AW595" s="791"/>
      <c r="AX595" s="791"/>
      <c r="AY595" s="791"/>
      <c r="AZ595" s="791"/>
      <c r="BA595" s="791"/>
      <c r="BB595" s="791"/>
      <c r="BC595" s="791"/>
      <c r="BD595" s="791"/>
      <c r="BE595" s="791"/>
      <c r="BF595" s="791"/>
      <c r="BG595" s="791"/>
      <c r="BH595" s="791"/>
    </row>
    <row r="596" spans="1:60" ht="22.5" outlineLevel="1" x14ac:dyDescent="0.2">
      <c r="A596" s="782">
        <v>169</v>
      </c>
      <c r="B596" s="783" t="s">
        <v>660</v>
      </c>
      <c r="C596" s="784" t="s">
        <v>661</v>
      </c>
      <c r="D596" s="785" t="s">
        <v>169</v>
      </c>
      <c r="E596" s="786">
        <v>350</v>
      </c>
      <c r="F596" s="11"/>
      <c r="G596" s="787">
        <f>ROUND(E596*F596,2)</f>
        <v>0</v>
      </c>
      <c r="H596" s="788">
        <v>9.76</v>
      </c>
      <c r="I596" s="789">
        <f>ROUND(E596*H596,2)</f>
        <v>3416</v>
      </c>
      <c r="J596" s="788">
        <v>128.62</v>
      </c>
      <c r="K596" s="789">
        <f>ROUND(E596*J596,2)</f>
        <v>45017</v>
      </c>
      <c r="L596" s="789">
        <v>21</v>
      </c>
      <c r="M596" s="789">
        <f>G596*(1+L596/100)</f>
        <v>0</v>
      </c>
      <c r="N596" s="790">
        <v>2.5999999999999998E-4</v>
      </c>
      <c r="O596" s="790">
        <f>ROUND(E596*N596,2)</f>
        <v>0.09</v>
      </c>
      <c r="P596" s="790">
        <v>0</v>
      </c>
      <c r="Q596" s="790">
        <f>ROUND(E596*P596,2)</f>
        <v>0</v>
      </c>
      <c r="R596" s="789"/>
      <c r="S596" s="789" t="s">
        <v>153</v>
      </c>
      <c r="T596" s="789" t="s">
        <v>662</v>
      </c>
      <c r="U596" s="789">
        <v>0.2399</v>
      </c>
      <c r="V596" s="789">
        <f>ROUND(E596*U596,2)</f>
        <v>83.97</v>
      </c>
      <c r="W596" s="789"/>
      <c r="X596" s="789" t="s">
        <v>663</v>
      </c>
      <c r="Y596" s="791"/>
      <c r="Z596" s="791"/>
      <c r="AA596" s="791"/>
      <c r="AB596" s="791"/>
      <c r="AC596" s="791"/>
      <c r="AD596" s="791"/>
      <c r="AE596" s="791"/>
      <c r="AF596" s="791"/>
      <c r="AG596" s="791" t="s">
        <v>664</v>
      </c>
      <c r="AH596" s="791"/>
      <c r="AI596" s="791"/>
      <c r="AJ596" s="791"/>
      <c r="AK596" s="791"/>
      <c r="AL596" s="791"/>
      <c r="AM596" s="791"/>
      <c r="AN596" s="791"/>
      <c r="AO596" s="791"/>
      <c r="AP596" s="791"/>
      <c r="AQ596" s="791"/>
      <c r="AR596" s="791"/>
      <c r="AS596" s="791"/>
      <c r="AT596" s="791"/>
      <c r="AU596" s="791"/>
      <c r="AV596" s="791"/>
      <c r="AW596" s="791"/>
      <c r="AX596" s="791"/>
      <c r="AY596" s="791"/>
      <c r="AZ596" s="791"/>
      <c r="BA596" s="791"/>
      <c r="BB596" s="791"/>
      <c r="BC596" s="791"/>
      <c r="BD596" s="791"/>
      <c r="BE596" s="791"/>
      <c r="BF596" s="791"/>
      <c r="BG596" s="791"/>
      <c r="BH596" s="791"/>
    </row>
    <row r="597" spans="1:60" outlineLevel="1" x14ac:dyDescent="0.2">
      <c r="A597" s="792"/>
      <c r="B597" s="793"/>
      <c r="C597" s="794" t="s">
        <v>665</v>
      </c>
      <c r="D597" s="795"/>
      <c r="E597" s="796"/>
      <c r="F597" s="825"/>
      <c r="G597" s="789"/>
      <c r="H597" s="789"/>
      <c r="I597" s="789"/>
      <c r="J597" s="789"/>
      <c r="K597" s="789"/>
      <c r="L597" s="789"/>
      <c r="M597" s="789"/>
      <c r="N597" s="790"/>
      <c r="O597" s="790"/>
      <c r="P597" s="790"/>
      <c r="Q597" s="790"/>
      <c r="R597" s="789"/>
      <c r="S597" s="789"/>
      <c r="T597" s="789"/>
      <c r="U597" s="789"/>
      <c r="V597" s="789"/>
      <c r="W597" s="789"/>
      <c r="X597" s="789"/>
      <c r="Y597" s="791"/>
      <c r="Z597" s="791"/>
      <c r="AA597" s="791"/>
      <c r="AB597" s="791"/>
      <c r="AC597" s="791"/>
      <c r="AD597" s="791"/>
      <c r="AE597" s="791"/>
      <c r="AF597" s="791"/>
      <c r="AG597" s="791" t="s">
        <v>157</v>
      </c>
      <c r="AH597" s="791">
        <v>0</v>
      </c>
      <c r="AI597" s="791"/>
      <c r="AJ597" s="791"/>
      <c r="AK597" s="791"/>
      <c r="AL597" s="791"/>
      <c r="AM597" s="791"/>
      <c r="AN597" s="791"/>
      <c r="AO597" s="791"/>
      <c r="AP597" s="791"/>
      <c r="AQ597" s="791"/>
      <c r="AR597" s="791"/>
      <c r="AS597" s="791"/>
      <c r="AT597" s="791"/>
      <c r="AU597" s="791"/>
      <c r="AV597" s="791"/>
      <c r="AW597" s="791"/>
      <c r="AX597" s="791"/>
      <c r="AY597" s="791"/>
      <c r="AZ597" s="791"/>
      <c r="BA597" s="791"/>
      <c r="BB597" s="791"/>
      <c r="BC597" s="791"/>
      <c r="BD597" s="791"/>
      <c r="BE597" s="791"/>
      <c r="BF597" s="791"/>
      <c r="BG597" s="791"/>
      <c r="BH597" s="791"/>
    </row>
    <row r="598" spans="1:60" outlineLevel="1" x14ac:dyDescent="0.2">
      <c r="A598" s="792"/>
      <c r="B598" s="793"/>
      <c r="C598" s="794" t="s">
        <v>666</v>
      </c>
      <c r="D598" s="795"/>
      <c r="E598" s="796">
        <v>350</v>
      </c>
      <c r="F598" s="825"/>
      <c r="G598" s="789"/>
      <c r="H598" s="789"/>
      <c r="I598" s="789"/>
      <c r="J598" s="789"/>
      <c r="K598" s="789"/>
      <c r="L598" s="789"/>
      <c r="M598" s="789"/>
      <c r="N598" s="790"/>
      <c r="O598" s="790"/>
      <c r="P598" s="790"/>
      <c r="Q598" s="790"/>
      <c r="R598" s="789"/>
      <c r="S598" s="789"/>
      <c r="T598" s="789"/>
      <c r="U598" s="789"/>
      <c r="V598" s="789"/>
      <c r="W598" s="789"/>
      <c r="X598" s="789"/>
      <c r="Y598" s="791"/>
      <c r="Z598" s="791"/>
      <c r="AA598" s="791"/>
      <c r="AB598" s="791"/>
      <c r="AC598" s="791"/>
      <c r="AD598" s="791"/>
      <c r="AE598" s="791"/>
      <c r="AF598" s="791"/>
      <c r="AG598" s="791" t="s">
        <v>157</v>
      </c>
      <c r="AH598" s="791">
        <v>0</v>
      </c>
      <c r="AI598" s="791"/>
      <c r="AJ598" s="791"/>
      <c r="AK598" s="791"/>
      <c r="AL598" s="791"/>
      <c r="AM598" s="791"/>
      <c r="AN598" s="791"/>
      <c r="AO598" s="791"/>
      <c r="AP598" s="791"/>
      <c r="AQ598" s="791"/>
      <c r="AR598" s="791"/>
      <c r="AS598" s="791"/>
      <c r="AT598" s="791"/>
      <c r="AU598" s="791"/>
      <c r="AV598" s="791"/>
      <c r="AW598" s="791"/>
      <c r="AX598" s="791"/>
      <c r="AY598" s="791"/>
      <c r="AZ598" s="791"/>
      <c r="BA598" s="791"/>
      <c r="BB598" s="791"/>
      <c r="BC598" s="791"/>
      <c r="BD598" s="791"/>
      <c r="BE598" s="791"/>
      <c r="BF598" s="791"/>
      <c r="BG598" s="791"/>
      <c r="BH598" s="791"/>
    </row>
    <row r="599" spans="1:60" x14ac:dyDescent="0.2">
      <c r="A599" s="773" t="s">
        <v>148</v>
      </c>
      <c r="B599" s="774" t="s">
        <v>110</v>
      </c>
      <c r="C599" s="775" t="s">
        <v>111</v>
      </c>
      <c r="D599" s="776"/>
      <c r="E599" s="777"/>
      <c r="F599" s="826"/>
      <c r="G599" s="779">
        <f>SUMIF(AG600:AG601,"&lt;&gt;NOR",G600:G601)</f>
        <v>0</v>
      </c>
      <c r="H599" s="780"/>
      <c r="I599" s="780">
        <f>SUM(I600:I601)</f>
        <v>0</v>
      </c>
      <c r="J599" s="780"/>
      <c r="K599" s="780">
        <f>SUM(K600:K601)</f>
        <v>2356475</v>
      </c>
      <c r="L599" s="780"/>
      <c r="M599" s="780">
        <f>SUM(M600:M601)</f>
        <v>0</v>
      </c>
      <c r="N599" s="781"/>
      <c r="O599" s="781">
        <f>SUM(O600:O601)</f>
        <v>0</v>
      </c>
      <c r="P599" s="781"/>
      <c r="Q599" s="781">
        <f>SUM(Q600:Q601)</f>
        <v>0</v>
      </c>
      <c r="R599" s="780"/>
      <c r="S599" s="780"/>
      <c r="T599" s="780"/>
      <c r="U599" s="780"/>
      <c r="V599" s="780">
        <f>SUM(V600:V601)</f>
        <v>0</v>
      </c>
      <c r="W599" s="780"/>
      <c r="X599" s="780"/>
      <c r="AG599" s="750" t="s">
        <v>149</v>
      </c>
    </row>
    <row r="600" spans="1:60" outlineLevel="1" x14ac:dyDescent="0.2">
      <c r="A600" s="797">
        <v>170</v>
      </c>
      <c r="B600" s="798" t="s">
        <v>667</v>
      </c>
      <c r="C600" s="799" t="s">
        <v>668</v>
      </c>
      <c r="D600" s="800" t="s">
        <v>395</v>
      </c>
      <c r="E600" s="801">
        <v>1</v>
      </c>
      <c r="F600" s="12">
        <f>Gastro!F92</f>
        <v>0</v>
      </c>
      <c r="G600" s="802">
        <f>ROUND(E600*F600,2)</f>
        <v>0</v>
      </c>
      <c r="H600" s="788">
        <v>0</v>
      </c>
      <c r="I600" s="789">
        <f>ROUND(E600*H600,2)</f>
        <v>0</v>
      </c>
      <c r="J600" s="788">
        <v>2356475</v>
      </c>
      <c r="K600" s="789">
        <f>ROUND(E600*J600,2)</f>
        <v>2356475</v>
      </c>
      <c r="L600" s="789">
        <v>21</v>
      </c>
      <c r="M600" s="789">
        <f>G600*(1+L600/100)</f>
        <v>0</v>
      </c>
      <c r="N600" s="790">
        <v>0</v>
      </c>
      <c r="O600" s="790">
        <f>ROUND(E600*N600,2)</f>
        <v>0</v>
      </c>
      <c r="P600" s="790">
        <v>0</v>
      </c>
      <c r="Q600" s="790">
        <f>ROUND(E600*P600,2)</f>
        <v>0</v>
      </c>
      <c r="R600" s="789"/>
      <c r="S600" s="789" t="s">
        <v>225</v>
      </c>
      <c r="T600" s="789" t="s">
        <v>226</v>
      </c>
      <c r="U600" s="789">
        <v>0</v>
      </c>
      <c r="V600" s="789">
        <f>ROUND(E600*U600,2)</f>
        <v>0</v>
      </c>
      <c r="W600" s="789"/>
      <c r="X600" s="789" t="s">
        <v>154</v>
      </c>
      <c r="Y600" s="791"/>
      <c r="Z600" s="791"/>
      <c r="AA600" s="791"/>
      <c r="AB600" s="791"/>
      <c r="AC600" s="791"/>
      <c r="AD600" s="791"/>
      <c r="AE600" s="791"/>
      <c r="AF600" s="791"/>
      <c r="AG600" s="791" t="s">
        <v>155</v>
      </c>
      <c r="AH600" s="791"/>
      <c r="AI600" s="791"/>
      <c r="AJ600" s="791"/>
      <c r="AK600" s="791"/>
      <c r="AL600" s="791"/>
      <c r="AM600" s="791"/>
      <c r="AN600" s="791"/>
      <c r="AO600" s="791"/>
      <c r="AP600" s="791"/>
      <c r="AQ600" s="791"/>
      <c r="AR600" s="791"/>
      <c r="AS600" s="791"/>
      <c r="AT600" s="791"/>
      <c r="AU600" s="791"/>
      <c r="AV600" s="791"/>
      <c r="AW600" s="791"/>
      <c r="AX600" s="791"/>
      <c r="AY600" s="791"/>
      <c r="AZ600" s="791"/>
      <c r="BA600" s="791"/>
      <c r="BB600" s="791"/>
      <c r="BC600" s="791"/>
      <c r="BD600" s="791"/>
      <c r="BE600" s="791"/>
      <c r="BF600" s="791"/>
      <c r="BG600" s="791"/>
      <c r="BH600" s="791"/>
    </row>
    <row r="601" spans="1:60" outlineLevel="1" x14ac:dyDescent="0.2">
      <c r="A601" s="797">
        <v>171</v>
      </c>
      <c r="B601" s="798" t="s">
        <v>669</v>
      </c>
      <c r="C601" s="799" t="s">
        <v>405</v>
      </c>
      <c r="D601" s="800" t="s">
        <v>0</v>
      </c>
      <c r="E601" s="748"/>
      <c r="F601" s="12"/>
      <c r="G601" s="802">
        <f>ROUND(E601*F601,2)</f>
        <v>0</v>
      </c>
      <c r="H601" s="788">
        <v>0</v>
      </c>
      <c r="I601" s="789">
        <f>ROUND(E601*H601,2)</f>
        <v>0</v>
      </c>
      <c r="J601" s="788">
        <v>23564.75</v>
      </c>
      <c r="K601" s="789">
        <f>ROUND(E601*J601,2)</f>
        <v>0</v>
      </c>
      <c r="L601" s="789">
        <v>21</v>
      </c>
      <c r="M601" s="789">
        <f>G601*(1+L601/100)</f>
        <v>0</v>
      </c>
      <c r="N601" s="790">
        <v>0</v>
      </c>
      <c r="O601" s="790">
        <f>ROUND(E601*N601,2)</f>
        <v>0</v>
      </c>
      <c r="P601" s="790">
        <v>0</v>
      </c>
      <c r="Q601" s="790">
        <f>ROUND(E601*P601,2)</f>
        <v>0</v>
      </c>
      <c r="R601" s="789"/>
      <c r="S601" s="789" t="s">
        <v>225</v>
      </c>
      <c r="T601" s="789" t="s">
        <v>226</v>
      </c>
      <c r="U601" s="789">
        <v>0</v>
      </c>
      <c r="V601" s="789">
        <f>ROUND(E601*U601,2)</f>
        <v>0</v>
      </c>
      <c r="W601" s="789"/>
      <c r="X601" s="789" t="s">
        <v>154</v>
      </c>
      <c r="Y601" s="791"/>
      <c r="Z601" s="791"/>
      <c r="AA601" s="791"/>
      <c r="AB601" s="791"/>
      <c r="AC601" s="791"/>
      <c r="AD601" s="791"/>
      <c r="AE601" s="791"/>
      <c r="AF601" s="791"/>
      <c r="AG601" s="791" t="s">
        <v>155</v>
      </c>
      <c r="AH601" s="791"/>
      <c r="AI601" s="791"/>
      <c r="AJ601" s="791"/>
      <c r="AK601" s="791"/>
      <c r="AL601" s="791"/>
      <c r="AM601" s="791"/>
      <c r="AN601" s="791"/>
      <c r="AO601" s="791"/>
      <c r="AP601" s="791"/>
      <c r="AQ601" s="791"/>
      <c r="AR601" s="791"/>
      <c r="AS601" s="791"/>
      <c r="AT601" s="791"/>
      <c r="AU601" s="791"/>
      <c r="AV601" s="791"/>
      <c r="AW601" s="791"/>
      <c r="AX601" s="791"/>
      <c r="AY601" s="791"/>
      <c r="AZ601" s="791"/>
      <c r="BA601" s="791"/>
      <c r="BB601" s="791"/>
      <c r="BC601" s="791"/>
      <c r="BD601" s="791"/>
      <c r="BE601" s="791"/>
      <c r="BF601" s="791"/>
      <c r="BG601" s="791"/>
      <c r="BH601" s="791"/>
    </row>
    <row r="602" spans="1:60" x14ac:dyDescent="0.2">
      <c r="A602" s="773" t="s">
        <v>148</v>
      </c>
      <c r="B602" s="774" t="s">
        <v>112</v>
      </c>
      <c r="C602" s="775" t="s">
        <v>113</v>
      </c>
      <c r="D602" s="776"/>
      <c r="E602" s="777"/>
      <c r="F602" s="826"/>
      <c r="G602" s="779">
        <f>SUMIF(AG603:AG604,"&lt;&gt;NOR",G603:G604)</f>
        <v>0</v>
      </c>
      <c r="H602" s="780"/>
      <c r="I602" s="780">
        <f>SUM(I603:I604)</f>
        <v>0</v>
      </c>
      <c r="J602" s="780"/>
      <c r="K602" s="780">
        <f>SUM(K603:K604)</f>
        <v>608733</v>
      </c>
      <c r="L602" s="780"/>
      <c r="M602" s="780">
        <f>SUM(M603:M604)</f>
        <v>0</v>
      </c>
      <c r="N602" s="781"/>
      <c r="O602" s="781">
        <f>SUM(O603:O604)</f>
        <v>0</v>
      </c>
      <c r="P602" s="781"/>
      <c r="Q602" s="781">
        <f>SUM(Q603:Q604)</f>
        <v>0</v>
      </c>
      <c r="R602" s="780"/>
      <c r="S602" s="780"/>
      <c r="T602" s="780"/>
      <c r="U602" s="780"/>
      <c r="V602" s="780">
        <f>SUM(V603:V604)</f>
        <v>0</v>
      </c>
      <c r="W602" s="780"/>
      <c r="X602" s="780"/>
      <c r="AG602" s="750" t="s">
        <v>149</v>
      </c>
    </row>
    <row r="603" spans="1:60" ht="22.5" outlineLevel="1" x14ac:dyDescent="0.2">
      <c r="A603" s="797">
        <v>172</v>
      </c>
      <c r="B603" s="798" t="s">
        <v>670</v>
      </c>
      <c r="C603" s="799" t="s">
        <v>671</v>
      </c>
      <c r="D603" s="800" t="s">
        <v>395</v>
      </c>
      <c r="E603" s="801">
        <v>1</v>
      </c>
      <c r="F603" s="12">
        <f>Silnoproud!J36</f>
        <v>0</v>
      </c>
      <c r="G603" s="802">
        <f>ROUND(E603*F603,2)</f>
        <v>0</v>
      </c>
      <c r="H603" s="788">
        <v>0</v>
      </c>
      <c r="I603" s="789">
        <f>ROUND(E603*H603,2)</f>
        <v>0</v>
      </c>
      <c r="J603" s="788">
        <v>608733</v>
      </c>
      <c r="K603" s="789">
        <f>ROUND(E603*J603,2)</f>
        <v>608733</v>
      </c>
      <c r="L603" s="789">
        <v>21</v>
      </c>
      <c r="M603" s="789">
        <f>G603*(1+L603/100)</f>
        <v>0</v>
      </c>
      <c r="N603" s="790">
        <v>0</v>
      </c>
      <c r="O603" s="790">
        <f>ROUND(E603*N603,2)</f>
        <v>0</v>
      </c>
      <c r="P603" s="790">
        <v>0</v>
      </c>
      <c r="Q603" s="790">
        <f>ROUND(E603*P603,2)</f>
        <v>0</v>
      </c>
      <c r="R603" s="789"/>
      <c r="S603" s="789" t="s">
        <v>225</v>
      </c>
      <c r="T603" s="789" t="s">
        <v>226</v>
      </c>
      <c r="U603" s="789">
        <v>0</v>
      </c>
      <c r="V603" s="789">
        <f>ROUND(E603*U603,2)</f>
        <v>0</v>
      </c>
      <c r="W603" s="789"/>
      <c r="X603" s="789" t="s">
        <v>154</v>
      </c>
      <c r="Y603" s="791"/>
      <c r="Z603" s="791"/>
      <c r="AA603" s="791"/>
      <c r="AB603" s="791"/>
      <c r="AC603" s="791"/>
      <c r="AD603" s="791"/>
      <c r="AE603" s="791"/>
      <c r="AF603" s="791"/>
      <c r="AG603" s="791" t="s">
        <v>672</v>
      </c>
      <c r="AH603" s="791"/>
      <c r="AI603" s="791"/>
      <c r="AJ603" s="791"/>
      <c r="AK603" s="791"/>
      <c r="AL603" s="791"/>
      <c r="AM603" s="791"/>
      <c r="AN603" s="791"/>
      <c r="AO603" s="791"/>
      <c r="AP603" s="791"/>
      <c r="AQ603" s="791"/>
      <c r="AR603" s="791"/>
      <c r="AS603" s="791"/>
      <c r="AT603" s="791"/>
      <c r="AU603" s="791"/>
      <c r="AV603" s="791"/>
      <c r="AW603" s="791"/>
      <c r="AX603" s="791"/>
      <c r="AY603" s="791"/>
      <c r="AZ603" s="791"/>
      <c r="BA603" s="791"/>
      <c r="BB603" s="791"/>
      <c r="BC603" s="791"/>
      <c r="BD603" s="791"/>
      <c r="BE603" s="791"/>
      <c r="BF603" s="791"/>
      <c r="BG603" s="791"/>
      <c r="BH603" s="791"/>
    </row>
    <row r="604" spans="1:60" outlineLevel="1" x14ac:dyDescent="0.2">
      <c r="A604" s="797">
        <v>173</v>
      </c>
      <c r="B604" s="798" t="s">
        <v>673</v>
      </c>
      <c r="C604" s="799" t="s">
        <v>405</v>
      </c>
      <c r="D604" s="800" t="s">
        <v>0</v>
      </c>
      <c r="E604" s="748"/>
      <c r="F604" s="12"/>
      <c r="G604" s="802">
        <f>ROUND(E604*F604,2)</f>
        <v>0</v>
      </c>
      <c r="H604" s="788">
        <v>0</v>
      </c>
      <c r="I604" s="789">
        <f>ROUND(E604*H604,2)</f>
        <v>0</v>
      </c>
      <c r="J604" s="788">
        <v>6087.33</v>
      </c>
      <c r="K604" s="789">
        <f>ROUND(E604*J604,2)</f>
        <v>0</v>
      </c>
      <c r="L604" s="789">
        <v>21</v>
      </c>
      <c r="M604" s="789">
        <f>G604*(1+L604/100)</f>
        <v>0</v>
      </c>
      <c r="N604" s="790">
        <v>0</v>
      </c>
      <c r="O604" s="790">
        <f>ROUND(E604*N604,2)</f>
        <v>0</v>
      </c>
      <c r="P604" s="790">
        <v>0</v>
      </c>
      <c r="Q604" s="790">
        <f>ROUND(E604*P604,2)</f>
        <v>0</v>
      </c>
      <c r="R604" s="789"/>
      <c r="S604" s="789" t="s">
        <v>225</v>
      </c>
      <c r="T604" s="789" t="s">
        <v>226</v>
      </c>
      <c r="U604" s="789">
        <v>0</v>
      </c>
      <c r="V604" s="789">
        <f>ROUND(E604*U604,2)</f>
        <v>0</v>
      </c>
      <c r="W604" s="789"/>
      <c r="X604" s="789" t="s">
        <v>154</v>
      </c>
      <c r="Y604" s="791"/>
      <c r="Z604" s="791"/>
      <c r="AA604" s="791"/>
      <c r="AB604" s="791"/>
      <c r="AC604" s="791"/>
      <c r="AD604" s="791"/>
      <c r="AE604" s="791"/>
      <c r="AF604" s="791"/>
      <c r="AG604" s="791" t="s">
        <v>155</v>
      </c>
      <c r="AH604" s="791"/>
      <c r="AI604" s="791"/>
      <c r="AJ604" s="791"/>
      <c r="AK604" s="791"/>
      <c r="AL604" s="791"/>
      <c r="AM604" s="791"/>
      <c r="AN604" s="791"/>
      <c r="AO604" s="791"/>
      <c r="AP604" s="791"/>
      <c r="AQ604" s="791"/>
      <c r="AR604" s="791"/>
      <c r="AS604" s="791"/>
      <c r="AT604" s="791"/>
      <c r="AU604" s="791"/>
      <c r="AV604" s="791"/>
      <c r="AW604" s="791"/>
      <c r="AX604" s="791"/>
      <c r="AY604" s="791"/>
      <c r="AZ604" s="791"/>
      <c r="BA604" s="791"/>
      <c r="BB604" s="791"/>
      <c r="BC604" s="791"/>
      <c r="BD604" s="791"/>
      <c r="BE604" s="791"/>
      <c r="BF604" s="791"/>
      <c r="BG604" s="791"/>
      <c r="BH604" s="791"/>
    </row>
    <row r="605" spans="1:60" x14ac:dyDescent="0.2">
      <c r="A605" s="773" t="s">
        <v>148</v>
      </c>
      <c r="B605" s="774" t="s">
        <v>114</v>
      </c>
      <c r="C605" s="775" t="s">
        <v>115</v>
      </c>
      <c r="D605" s="776"/>
      <c r="E605" s="777"/>
      <c r="F605" s="826"/>
      <c r="G605" s="779">
        <f>SUMIF(AG606:AG607,"&lt;&gt;NOR",G606:G607)</f>
        <v>0</v>
      </c>
      <c r="H605" s="780"/>
      <c r="I605" s="780">
        <f>SUM(I606:I607)</f>
        <v>0</v>
      </c>
      <c r="J605" s="780"/>
      <c r="K605" s="780">
        <f>SUM(K606:K607)</f>
        <v>422289.5</v>
      </c>
      <c r="L605" s="780"/>
      <c r="M605" s="780">
        <f>SUM(M606:M607)</f>
        <v>0</v>
      </c>
      <c r="N605" s="781"/>
      <c r="O605" s="781">
        <f>SUM(O606:O607)</f>
        <v>0</v>
      </c>
      <c r="P605" s="781"/>
      <c r="Q605" s="781">
        <f>SUM(Q606:Q607)</f>
        <v>0</v>
      </c>
      <c r="R605" s="780"/>
      <c r="S605" s="780"/>
      <c r="T605" s="780"/>
      <c r="U605" s="780"/>
      <c r="V605" s="780">
        <f>SUM(V606:V607)</f>
        <v>0</v>
      </c>
      <c r="W605" s="780"/>
      <c r="X605" s="780"/>
      <c r="AG605" s="750" t="s">
        <v>149</v>
      </c>
    </row>
    <row r="606" spans="1:60" ht="22.5" outlineLevel="1" x14ac:dyDescent="0.2">
      <c r="A606" s="797">
        <v>174</v>
      </c>
      <c r="B606" s="798" t="s">
        <v>674</v>
      </c>
      <c r="C606" s="799" t="s">
        <v>675</v>
      </c>
      <c r="D606" s="800" t="s">
        <v>395</v>
      </c>
      <c r="E606" s="801">
        <v>1</v>
      </c>
      <c r="F606" s="12">
        <f>Slaboproud!L31</f>
        <v>0</v>
      </c>
      <c r="G606" s="802">
        <f>ROUND(E606*F606,2)</f>
        <v>0</v>
      </c>
      <c r="H606" s="788">
        <v>0</v>
      </c>
      <c r="I606" s="789">
        <f>ROUND(E606*H606,2)</f>
        <v>0</v>
      </c>
      <c r="J606" s="788">
        <v>422289.5</v>
      </c>
      <c r="K606" s="789">
        <f>ROUND(E606*J606,2)</f>
        <v>422289.5</v>
      </c>
      <c r="L606" s="789">
        <v>21</v>
      </c>
      <c r="M606" s="789">
        <f>G606*(1+L606/100)</f>
        <v>0</v>
      </c>
      <c r="N606" s="790">
        <v>0</v>
      </c>
      <c r="O606" s="790">
        <f>ROUND(E606*N606,2)</f>
        <v>0</v>
      </c>
      <c r="P606" s="790">
        <v>0</v>
      </c>
      <c r="Q606" s="790">
        <f>ROUND(E606*P606,2)</f>
        <v>0</v>
      </c>
      <c r="R606" s="789"/>
      <c r="S606" s="789" t="s">
        <v>225</v>
      </c>
      <c r="T606" s="789" t="s">
        <v>226</v>
      </c>
      <c r="U606" s="789">
        <v>0</v>
      </c>
      <c r="V606" s="789">
        <f>ROUND(E606*U606,2)</f>
        <v>0</v>
      </c>
      <c r="W606" s="789"/>
      <c r="X606" s="789" t="s">
        <v>154</v>
      </c>
      <c r="Y606" s="791"/>
      <c r="Z606" s="791"/>
      <c r="AA606" s="791"/>
      <c r="AB606" s="791"/>
      <c r="AC606" s="791"/>
      <c r="AD606" s="791"/>
      <c r="AE606" s="791"/>
      <c r="AF606" s="791"/>
      <c r="AG606" s="791" t="s">
        <v>155</v>
      </c>
      <c r="AH606" s="791"/>
      <c r="AI606" s="791"/>
      <c r="AJ606" s="791"/>
      <c r="AK606" s="791"/>
      <c r="AL606" s="791"/>
      <c r="AM606" s="791"/>
      <c r="AN606" s="791"/>
      <c r="AO606" s="791"/>
      <c r="AP606" s="791"/>
      <c r="AQ606" s="791"/>
      <c r="AR606" s="791"/>
      <c r="AS606" s="791"/>
      <c r="AT606" s="791"/>
      <c r="AU606" s="791"/>
      <c r="AV606" s="791"/>
      <c r="AW606" s="791"/>
      <c r="AX606" s="791"/>
      <c r="AY606" s="791"/>
      <c r="AZ606" s="791"/>
      <c r="BA606" s="791"/>
      <c r="BB606" s="791"/>
      <c r="BC606" s="791"/>
      <c r="BD606" s="791"/>
      <c r="BE606" s="791"/>
      <c r="BF606" s="791"/>
      <c r="BG606" s="791"/>
      <c r="BH606" s="791"/>
    </row>
    <row r="607" spans="1:60" outlineLevel="1" x14ac:dyDescent="0.2">
      <c r="A607" s="797">
        <v>175</v>
      </c>
      <c r="B607" s="798" t="s">
        <v>676</v>
      </c>
      <c r="C607" s="799" t="s">
        <v>405</v>
      </c>
      <c r="D607" s="800" t="s">
        <v>0</v>
      </c>
      <c r="E607" s="748"/>
      <c r="F607" s="12"/>
      <c r="G607" s="802">
        <f>ROUND(E607*F607,2)</f>
        <v>0</v>
      </c>
      <c r="H607" s="788">
        <v>0</v>
      </c>
      <c r="I607" s="789">
        <f>ROUND(E607*H607,2)</f>
        <v>0</v>
      </c>
      <c r="J607" s="788">
        <v>4222.8999999999996</v>
      </c>
      <c r="K607" s="789">
        <f>ROUND(E607*J607,2)</f>
        <v>0</v>
      </c>
      <c r="L607" s="789">
        <v>21</v>
      </c>
      <c r="M607" s="789">
        <f>G607*(1+L607/100)</f>
        <v>0</v>
      </c>
      <c r="N607" s="790">
        <v>0</v>
      </c>
      <c r="O607" s="790">
        <f>ROUND(E607*N607,2)</f>
        <v>0</v>
      </c>
      <c r="P607" s="790">
        <v>0</v>
      </c>
      <c r="Q607" s="790">
        <f>ROUND(E607*P607,2)</f>
        <v>0</v>
      </c>
      <c r="R607" s="789"/>
      <c r="S607" s="789" t="s">
        <v>225</v>
      </c>
      <c r="T607" s="789" t="s">
        <v>226</v>
      </c>
      <c r="U607" s="789">
        <v>0</v>
      </c>
      <c r="V607" s="789">
        <f>ROUND(E607*U607,2)</f>
        <v>0</v>
      </c>
      <c r="W607" s="789"/>
      <c r="X607" s="789" t="s">
        <v>154</v>
      </c>
      <c r="Y607" s="791"/>
      <c r="Z607" s="791"/>
      <c r="AA607" s="791"/>
      <c r="AB607" s="791"/>
      <c r="AC607" s="791"/>
      <c r="AD607" s="791"/>
      <c r="AE607" s="791"/>
      <c r="AF607" s="791"/>
      <c r="AG607" s="791" t="s">
        <v>155</v>
      </c>
      <c r="AH607" s="791"/>
      <c r="AI607" s="791"/>
      <c r="AJ607" s="791"/>
      <c r="AK607" s="791"/>
      <c r="AL607" s="791"/>
      <c r="AM607" s="791"/>
      <c r="AN607" s="791"/>
      <c r="AO607" s="791"/>
      <c r="AP607" s="791"/>
      <c r="AQ607" s="791"/>
      <c r="AR607" s="791"/>
      <c r="AS607" s="791"/>
      <c r="AT607" s="791"/>
      <c r="AU607" s="791"/>
      <c r="AV607" s="791"/>
      <c r="AW607" s="791"/>
      <c r="AX607" s="791"/>
      <c r="AY607" s="791"/>
      <c r="AZ607" s="791"/>
      <c r="BA607" s="791"/>
      <c r="BB607" s="791"/>
      <c r="BC607" s="791"/>
      <c r="BD607" s="791"/>
      <c r="BE607" s="791"/>
      <c r="BF607" s="791"/>
      <c r="BG607" s="791"/>
      <c r="BH607" s="791"/>
    </row>
    <row r="608" spans="1:60" x14ac:dyDescent="0.2">
      <c r="A608" s="773" t="s">
        <v>148</v>
      </c>
      <c r="B608" s="774" t="s">
        <v>116</v>
      </c>
      <c r="C608" s="775" t="s">
        <v>117</v>
      </c>
      <c r="D608" s="776"/>
      <c r="E608" s="777"/>
      <c r="F608" s="826"/>
      <c r="G608" s="779">
        <f>SUMIF(AG609:AG610,"&lt;&gt;NOR",G609:G610)</f>
        <v>0</v>
      </c>
      <c r="H608" s="780"/>
      <c r="I608" s="780">
        <f>SUM(I609:I610)</f>
        <v>0</v>
      </c>
      <c r="J608" s="780"/>
      <c r="K608" s="780">
        <f>SUM(K609:K610)</f>
        <v>4096550</v>
      </c>
      <c r="L608" s="780"/>
      <c r="M608" s="780">
        <f>SUM(M609:M610)</f>
        <v>0</v>
      </c>
      <c r="N608" s="781"/>
      <c r="O608" s="781">
        <f>SUM(O609:O610)</f>
        <v>0</v>
      </c>
      <c r="P608" s="781"/>
      <c r="Q608" s="781">
        <f>SUM(Q609:Q610)</f>
        <v>0</v>
      </c>
      <c r="R608" s="780"/>
      <c r="S608" s="780"/>
      <c r="T608" s="780"/>
      <c r="U608" s="780"/>
      <c r="V608" s="780">
        <f>SUM(V609:V610)</f>
        <v>0</v>
      </c>
      <c r="W608" s="780"/>
      <c r="X608" s="780"/>
      <c r="AG608" s="750" t="s">
        <v>149</v>
      </c>
    </row>
    <row r="609" spans="1:60" outlineLevel="1" x14ac:dyDescent="0.2">
      <c r="A609" s="797">
        <v>176</v>
      </c>
      <c r="B609" s="798" t="s">
        <v>677</v>
      </c>
      <c r="C609" s="799" t="s">
        <v>678</v>
      </c>
      <c r="D609" s="800" t="s">
        <v>395</v>
      </c>
      <c r="E609" s="801">
        <v>1</v>
      </c>
      <c r="F609" s="12">
        <f>VZT!E368</f>
        <v>0</v>
      </c>
      <c r="G609" s="802">
        <f>ROUND(E609*F609,2)</f>
        <v>0</v>
      </c>
      <c r="H609" s="788">
        <v>0</v>
      </c>
      <c r="I609" s="789">
        <f>ROUND(E609*H609,2)</f>
        <v>0</v>
      </c>
      <c r="J609" s="788">
        <v>4096550</v>
      </c>
      <c r="K609" s="789">
        <f>ROUND(E609*J609,2)</f>
        <v>4096550</v>
      </c>
      <c r="L609" s="789">
        <v>21</v>
      </c>
      <c r="M609" s="789">
        <f>G609*(1+L609/100)</f>
        <v>0</v>
      </c>
      <c r="N609" s="790">
        <v>0</v>
      </c>
      <c r="O609" s="790">
        <f>ROUND(E609*N609,2)</f>
        <v>0</v>
      </c>
      <c r="P609" s="790">
        <v>0</v>
      </c>
      <c r="Q609" s="790">
        <f>ROUND(E609*P609,2)</f>
        <v>0</v>
      </c>
      <c r="R609" s="789"/>
      <c r="S609" s="789" t="s">
        <v>225</v>
      </c>
      <c r="T609" s="789" t="s">
        <v>226</v>
      </c>
      <c r="U609" s="789">
        <v>0</v>
      </c>
      <c r="V609" s="789">
        <f>ROUND(E609*U609,2)</f>
        <v>0</v>
      </c>
      <c r="W609" s="789"/>
      <c r="X609" s="789" t="s">
        <v>154</v>
      </c>
      <c r="Y609" s="791"/>
      <c r="Z609" s="791"/>
      <c r="AA609" s="791"/>
      <c r="AB609" s="791"/>
      <c r="AC609" s="791"/>
      <c r="AD609" s="791"/>
      <c r="AE609" s="791"/>
      <c r="AF609" s="791"/>
      <c r="AG609" s="791" t="s">
        <v>155</v>
      </c>
      <c r="AH609" s="791"/>
      <c r="AI609" s="791"/>
      <c r="AJ609" s="791"/>
      <c r="AK609" s="791"/>
      <c r="AL609" s="791"/>
      <c r="AM609" s="791"/>
      <c r="AN609" s="791"/>
      <c r="AO609" s="791"/>
      <c r="AP609" s="791"/>
      <c r="AQ609" s="791"/>
      <c r="AR609" s="791"/>
      <c r="AS609" s="791"/>
      <c r="AT609" s="791"/>
      <c r="AU609" s="791"/>
      <c r="AV609" s="791"/>
      <c r="AW609" s="791"/>
      <c r="AX609" s="791"/>
      <c r="AY609" s="791"/>
      <c r="AZ609" s="791"/>
      <c r="BA609" s="791"/>
      <c r="BB609" s="791"/>
      <c r="BC609" s="791"/>
      <c r="BD609" s="791"/>
      <c r="BE609" s="791"/>
      <c r="BF609" s="791"/>
      <c r="BG609" s="791"/>
      <c r="BH609" s="791"/>
    </row>
    <row r="610" spans="1:60" outlineLevel="1" x14ac:dyDescent="0.2">
      <c r="A610" s="797">
        <v>177</v>
      </c>
      <c r="B610" s="798" t="s">
        <v>679</v>
      </c>
      <c r="C610" s="799" t="s">
        <v>405</v>
      </c>
      <c r="D610" s="800" t="s">
        <v>0</v>
      </c>
      <c r="E610" s="748"/>
      <c r="F610" s="12"/>
      <c r="G610" s="802">
        <f>ROUND(E610*F610,2)</f>
        <v>0</v>
      </c>
      <c r="H610" s="788">
        <v>0</v>
      </c>
      <c r="I610" s="789">
        <f>ROUND(E610*H610,2)</f>
        <v>0</v>
      </c>
      <c r="J610" s="788">
        <v>40965.5</v>
      </c>
      <c r="K610" s="789">
        <f>ROUND(E610*J610,2)</f>
        <v>0</v>
      </c>
      <c r="L610" s="789">
        <v>21</v>
      </c>
      <c r="M610" s="789">
        <f>G610*(1+L610/100)</f>
        <v>0</v>
      </c>
      <c r="N610" s="790">
        <v>0</v>
      </c>
      <c r="O610" s="790">
        <f>ROUND(E610*N610,2)</f>
        <v>0</v>
      </c>
      <c r="P610" s="790">
        <v>0</v>
      </c>
      <c r="Q610" s="790">
        <f>ROUND(E610*P610,2)</f>
        <v>0</v>
      </c>
      <c r="R610" s="789"/>
      <c r="S610" s="789" t="s">
        <v>225</v>
      </c>
      <c r="T610" s="789" t="s">
        <v>226</v>
      </c>
      <c r="U610" s="789">
        <v>0</v>
      </c>
      <c r="V610" s="789">
        <f>ROUND(E610*U610,2)</f>
        <v>0</v>
      </c>
      <c r="W610" s="789"/>
      <c r="X610" s="789" t="s">
        <v>154</v>
      </c>
      <c r="Y610" s="791"/>
      <c r="Z610" s="791"/>
      <c r="AA610" s="791"/>
      <c r="AB610" s="791"/>
      <c r="AC610" s="791"/>
      <c r="AD610" s="791"/>
      <c r="AE610" s="791"/>
      <c r="AF610" s="791"/>
      <c r="AG610" s="791" t="s">
        <v>155</v>
      </c>
      <c r="AH610" s="791"/>
      <c r="AI610" s="791"/>
      <c r="AJ610" s="791"/>
      <c r="AK610" s="791"/>
      <c r="AL610" s="791"/>
      <c r="AM610" s="791"/>
      <c r="AN610" s="791"/>
      <c r="AO610" s="791"/>
      <c r="AP610" s="791"/>
      <c r="AQ610" s="791"/>
      <c r="AR610" s="791"/>
      <c r="AS610" s="791"/>
      <c r="AT610" s="791"/>
      <c r="AU610" s="791"/>
      <c r="AV610" s="791"/>
      <c r="AW610" s="791"/>
      <c r="AX610" s="791"/>
      <c r="AY610" s="791"/>
      <c r="AZ610" s="791"/>
      <c r="BA610" s="791"/>
      <c r="BB610" s="791"/>
      <c r="BC610" s="791"/>
      <c r="BD610" s="791"/>
      <c r="BE610" s="791"/>
      <c r="BF610" s="791"/>
      <c r="BG610" s="791"/>
      <c r="BH610" s="791"/>
    </row>
    <row r="611" spans="1:60" x14ac:dyDescent="0.2">
      <c r="A611" s="773" t="s">
        <v>148</v>
      </c>
      <c r="B611" s="774" t="s">
        <v>118</v>
      </c>
      <c r="C611" s="775" t="s">
        <v>119</v>
      </c>
      <c r="D611" s="776"/>
      <c r="E611" s="777"/>
      <c r="F611" s="826"/>
      <c r="G611" s="779">
        <f>SUMIF(AG612:AG648,"&lt;&gt;NOR",G612:G648)</f>
        <v>0</v>
      </c>
      <c r="H611" s="780"/>
      <c r="I611" s="780">
        <f>SUM(I612:I648)</f>
        <v>0</v>
      </c>
      <c r="J611" s="780"/>
      <c r="K611" s="780">
        <f>SUM(K612:K648)</f>
        <v>43443.040000000001</v>
      </c>
      <c r="L611" s="780"/>
      <c r="M611" s="780">
        <f>SUM(M612:M648)</f>
        <v>0</v>
      </c>
      <c r="N611" s="781"/>
      <c r="O611" s="781">
        <f>SUM(O612:O648)</f>
        <v>0</v>
      </c>
      <c r="P611" s="781"/>
      <c r="Q611" s="781">
        <f>SUM(Q612:Q648)</f>
        <v>0</v>
      </c>
      <c r="R611" s="780"/>
      <c r="S611" s="780"/>
      <c r="T611" s="780"/>
      <c r="U611" s="780"/>
      <c r="V611" s="780">
        <f>SUM(V612:V648)</f>
        <v>52.95</v>
      </c>
      <c r="W611" s="780"/>
      <c r="X611" s="780"/>
      <c r="AG611" s="750" t="s">
        <v>149</v>
      </c>
    </row>
    <row r="612" spans="1:60" outlineLevel="1" x14ac:dyDescent="0.2">
      <c r="A612" s="782">
        <v>178</v>
      </c>
      <c r="B612" s="783" t="s">
        <v>680</v>
      </c>
      <c r="C612" s="784" t="s">
        <v>681</v>
      </c>
      <c r="D612" s="785" t="s">
        <v>340</v>
      </c>
      <c r="E612" s="786">
        <v>2.3944800000000002</v>
      </c>
      <c r="F612" s="11"/>
      <c r="G612" s="787">
        <f>ROUND(E612*F612,2)</f>
        <v>0</v>
      </c>
      <c r="H612" s="788">
        <v>0</v>
      </c>
      <c r="I612" s="789">
        <f>ROUND(E612*H612,2)</f>
        <v>0</v>
      </c>
      <c r="J612" s="788">
        <v>-3000.03</v>
      </c>
      <c r="K612" s="789">
        <f>ROUND(E612*J612,2)</f>
        <v>-7183.51</v>
      </c>
      <c r="L612" s="789">
        <v>21</v>
      </c>
      <c r="M612" s="789">
        <f>G612*(1+L612/100)</f>
        <v>0</v>
      </c>
      <c r="N612" s="790">
        <v>0</v>
      </c>
      <c r="O612" s="790">
        <f>ROUND(E612*N612,2)</f>
        <v>0</v>
      </c>
      <c r="P612" s="790">
        <v>0</v>
      </c>
      <c r="Q612" s="790">
        <f>ROUND(E612*P612,2)</f>
        <v>0</v>
      </c>
      <c r="R612" s="789"/>
      <c r="S612" s="789" t="s">
        <v>153</v>
      </c>
      <c r="T612" s="789" t="s">
        <v>153</v>
      </c>
      <c r="U612" s="789">
        <v>0</v>
      </c>
      <c r="V612" s="789">
        <f>ROUND(E612*U612,2)</f>
        <v>0</v>
      </c>
      <c r="W612" s="789"/>
      <c r="X612" s="789" t="s">
        <v>154</v>
      </c>
      <c r="Y612" s="791"/>
      <c r="Z612" s="791"/>
      <c r="AA612" s="791"/>
      <c r="AB612" s="791"/>
      <c r="AC612" s="791"/>
      <c r="AD612" s="791"/>
      <c r="AE612" s="791"/>
      <c r="AF612" s="791"/>
      <c r="AG612" s="791" t="s">
        <v>155</v>
      </c>
      <c r="AH612" s="791"/>
      <c r="AI612" s="791"/>
      <c r="AJ612" s="791"/>
      <c r="AK612" s="791"/>
      <c r="AL612" s="791"/>
      <c r="AM612" s="791"/>
      <c r="AN612" s="791"/>
      <c r="AO612" s="791"/>
      <c r="AP612" s="791"/>
      <c r="AQ612" s="791"/>
      <c r="AR612" s="791"/>
      <c r="AS612" s="791"/>
      <c r="AT612" s="791"/>
      <c r="AU612" s="791"/>
      <c r="AV612" s="791"/>
      <c r="AW612" s="791"/>
      <c r="AX612" s="791"/>
      <c r="AY612" s="791"/>
      <c r="AZ612" s="791"/>
      <c r="BA612" s="791"/>
      <c r="BB612" s="791"/>
      <c r="BC612" s="791"/>
      <c r="BD612" s="791"/>
      <c r="BE612" s="791"/>
      <c r="BF612" s="791"/>
      <c r="BG612" s="791"/>
      <c r="BH612" s="791"/>
    </row>
    <row r="613" spans="1:60" outlineLevel="1" x14ac:dyDescent="0.2">
      <c r="A613" s="792"/>
      <c r="B613" s="793"/>
      <c r="C613" s="794" t="s">
        <v>682</v>
      </c>
      <c r="D613" s="795"/>
      <c r="E613" s="796">
        <v>0.15048</v>
      </c>
      <c r="F613" s="825"/>
      <c r="G613" s="789"/>
      <c r="H613" s="789"/>
      <c r="I613" s="789"/>
      <c r="J613" s="789"/>
      <c r="K613" s="789"/>
      <c r="L613" s="789"/>
      <c r="M613" s="789"/>
      <c r="N613" s="790"/>
      <c r="O613" s="790"/>
      <c r="P613" s="790"/>
      <c r="Q613" s="790"/>
      <c r="R613" s="789"/>
      <c r="S613" s="789"/>
      <c r="T613" s="789"/>
      <c r="U613" s="789"/>
      <c r="V613" s="789"/>
      <c r="W613" s="789"/>
      <c r="X613" s="789"/>
      <c r="Y613" s="791"/>
      <c r="Z613" s="791"/>
      <c r="AA613" s="791"/>
      <c r="AB613" s="791"/>
      <c r="AC613" s="791"/>
      <c r="AD613" s="791"/>
      <c r="AE613" s="791"/>
      <c r="AF613" s="791"/>
      <c r="AG613" s="791" t="s">
        <v>157</v>
      </c>
      <c r="AH613" s="791">
        <v>7</v>
      </c>
      <c r="AI613" s="791"/>
      <c r="AJ613" s="791"/>
      <c r="AK613" s="791"/>
      <c r="AL613" s="791"/>
      <c r="AM613" s="791"/>
      <c r="AN613" s="791"/>
      <c r="AO613" s="791"/>
      <c r="AP613" s="791"/>
      <c r="AQ613" s="791"/>
      <c r="AR613" s="791"/>
      <c r="AS613" s="791"/>
      <c r="AT613" s="791"/>
      <c r="AU613" s="791"/>
      <c r="AV613" s="791"/>
      <c r="AW613" s="791"/>
      <c r="AX613" s="791"/>
      <c r="AY613" s="791"/>
      <c r="AZ613" s="791"/>
      <c r="BA613" s="791"/>
      <c r="BB613" s="791"/>
      <c r="BC613" s="791"/>
      <c r="BD613" s="791"/>
      <c r="BE613" s="791"/>
      <c r="BF613" s="791"/>
      <c r="BG613" s="791"/>
      <c r="BH613" s="791"/>
    </row>
    <row r="614" spans="1:60" outlineLevel="1" x14ac:dyDescent="0.2">
      <c r="A614" s="792"/>
      <c r="B614" s="793"/>
      <c r="C614" s="794" t="s">
        <v>683</v>
      </c>
      <c r="D614" s="795"/>
      <c r="E614" s="796">
        <v>2.2440000000000002</v>
      </c>
      <c r="F614" s="825"/>
      <c r="G614" s="789"/>
      <c r="H614" s="789"/>
      <c r="I614" s="789"/>
      <c r="J614" s="789"/>
      <c r="K614" s="789"/>
      <c r="L614" s="789"/>
      <c r="M614" s="789"/>
      <c r="N614" s="790"/>
      <c r="O614" s="790"/>
      <c r="P614" s="790"/>
      <c r="Q614" s="790"/>
      <c r="R614" s="789"/>
      <c r="S614" s="789"/>
      <c r="T614" s="789"/>
      <c r="U614" s="789"/>
      <c r="V614" s="789"/>
      <c r="W614" s="789"/>
      <c r="X614" s="789"/>
      <c r="Y614" s="791"/>
      <c r="Z614" s="791"/>
      <c r="AA614" s="791"/>
      <c r="AB614" s="791"/>
      <c r="AC614" s="791"/>
      <c r="AD614" s="791"/>
      <c r="AE614" s="791"/>
      <c r="AF614" s="791"/>
      <c r="AG614" s="791" t="s">
        <v>157</v>
      </c>
      <c r="AH614" s="791">
        <v>7</v>
      </c>
      <c r="AI614" s="791"/>
      <c r="AJ614" s="791"/>
      <c r="AK614" s="791"/>
      <c r="AL614" s="791"/>
      <c r="AM614" s="791"/>
      <c r="AN614" s="791"/>
      <c r="AO614" s="791"/>
      <c r="AP614" s="791"/>
      <c r="AQ614" s="791"/>
      <c r="AR614" s="791"/>
      <c r="AS614" s="791"/>
      <c r="AT614" s="791"/>
      <c r="AU614" s="791"/>
      <c r="AV614" s="791"/>
      <c r="AW614" s="791"/>
      <c r="AX614" s="791"/>
      <c r="AY614" s="791"/>
      <c r="AZ614" s="791"/>
      <c r="BA614" s="791"/>
      <c r="BB614" s="791"/>
      <c r="BC614" s="791"/>
      <c r="BD614" s="791"/>
      <c r="BE614" s="791"/>
      <c r="BF614" s="791"/>
      <c r="BG614" s="791"/>
      <c r="BH614" s="791"/>
    </row>
    <row r="615" spans="1:60" ht="22.5" outlineLevel="1" x14ac:dyDescent="0.2">
      <c r="A615" s="782">
        <v>179</v>
      </c>
      <c r="B615" s="783" t="s">
        <v>684</v>
      </c>
      <c r="C615" s="784" t="s">
        <v>685</v>
      </c>
      <c r="D615" s="785" t="s">
        <v>340</v>
      </c>
      <c r="E615" s="786">
        <v>7.2163599999999999</v>
      </c>
      <c r="F615" s="11"/>
      <c r="G615" s="787">
        <f>ROUND(E615*F615,2)</f>
        <v>0</v>
      </c>
      <c r="H615" s="788">
        <v>0</v>
      </c>
      <c r="I615" s="789">
        <f>ROUND(E615*H615,2)</f>
        <v>0</v>
      </c>
      <c r="J615" s="788">
        <v>1500</v>
      </c>
      <c r="K615" s="789">
        <f>ROUND(E615*J615,2)</f>
        <v>10824.54</v>
      </c>
      <c r="L615" s="789">
        <v>21</v>
      </c>
      <c r="M615" s="789">
        <f>G615*(1+L615/100)</f>
        <v>0</v>
      </c>
      <c r="N615" s="790">
        <v>0</v>
      </c>
      <c r="O615" s="790">
        <f>ROUND(E615*N615,2)</f>
        <v>0</v>
      </c>
      <c r="P615" s="790">
        <v>0</v>
      </c>
      <c r="Q615" s="790">
        <f>ROUND(E615*P615,2)</f>
        <v>0</v>
      </c>
      <c r="R615" s="789"/>
      <c r="S615" s="789" t="s">
        <v>153</v>
      </c>
      <c r="T615" s="789" t="s">
        <v>153</v>
      </c>
      <c r="U615" s="789">
        <v>0</v>
      </c>
      <c r="V615" s="789">
        <f>ROUND(E615*U615,2)</f>
        <v>0</v>
      </c>
      <c r="W615" s="789"/>
      <c r="X615" s="789" t="s">
        <v>154</v>
      </c>
      <c r="Y615" s="791"/>
      <c r="Z615" s="791"/>
      <c r="AA615" s="791"/>
      <c r="AB615" s="791"/>
      <c r="AC615" s="791"/>
      <c r="AD615" s="791"/>
      <c r="AE615" s="791"/>
      <c r="AF615" s="791"/>
      <c r="AG615" s="791" t="s">
        <v>155</v>
      </c>
      <c r="AH615" s="791"/>
      <c r="AI615" s="791"/>
      <c r="AJ615" s="791"/>
      <c r="AK615" s="791"/>
      <c r="AL615" s="791"/>
      <c r="AM615" s="791"/>
      <c r="AN615" s="791"/>
      <c r="AO615" s="791"/>
      <c r="AP615" s="791"/>
      <c r="AQ615" s="791"/>
      <c r="AR615" s="791"/>
      <c r="AS615" s="791"/>
      <c r="AT615" s="791"/>
      <c r="AU615" s="791"/>
      <c r="AV615" s="791"/>
      <c r="AW615" s="791"/>
      <c r="AX615" s="791"/>
      <c r="AY615" s="791"/>
      <c r="AZ615" s="791"/>
      <c r="BA615" s="791"/>
      <c r="BB615" s="791"/>
      <c r="BC615" s="791"/>
      <c r="BD615" s="791"/>
      <c r="BE615" s="791"/>
      <c r="BF615" s="791"/>
      <c r="BG615" s="791"/>
      <c r="BH615" s="791"/>
    </row>
    <row r="616" spans="1:60" outlineLevel="1" x14ac:dyDescent="0.2">
      <c r="A616" s="792"/>
      <c r="B616" s="793"/>
      <c r="C616" s="794" t="s">
        <v>686</v>
      </c>
      <c r="D616" s="795"/>
      <c r="E616" s="796">
        <v>0.108</v>
      </c>
      <c r="F616" s="825"/>
      <c r="G616" s="789"/>
      <c r="H616" s="789"/>
      <c r="I616" s="789"/>
      <c r="J616" s="789"/>
      <c r="K616" s="789"/>
      <c r="L616" s="789"/>
      <c r="M616" s="789"/>
      <c r="N616" s="790"/>
      <c r="O616" s="790"/>
      <c r="P616" s="790"/>
      <c r="Q616" s="790"/>
      <c r="R616" s="789"/>
      <c r="S616" s="789"/>
      <c r="T616" s="789"/>
      <c r="U616" s="789"/>
      <c r="V616" s="789"/>
      <c r="W616" s="789"/>
      <c r="X616" s="789"/>
      <c r="Y616" s="791"/>
      <c r="Z616" s="791"/>
      <c r="AA616" s="791"/>
      <c r="AB616" s="791"/>
      <c r="AC616" s="791"/>
      <c r="AD616" s="791"/>
      <c r="AE616" s="791"/>
      <c r="AF616" s="791"/>
      <c r="AG616" s="791" t="s">
        <v>157</v>
      </c>
      <c r="AH616" s="791">
        <v>7</v>
      </c>
      <c r="AI616" s="791"/>
      <c r="AJ616" s="791"/>
      <c r="AK616" s="791"/>
      <c r="AL616" s="791"/>
      <c r="AM616" s="791"/>
      <c r="AN616" s="791"/>
      <c r="AO616" s="791"/>
      <c r="AP616" s="791"/>
      <c r="AQ616" s="791"/>
      <c r="AR616" s="791"/>
      <c r="AS616" s="791"/>
      <c r="AT616" s="791"/>
      <c r="AU616" s="791"/>
      <c r="AV616" s="791"/>
      <c r="AW616" s="791"/>
      <c r="AX616" s="791"/>
      <c r="AY616" s="791"/>
      <c r="AZ616" s="791"/>
      <c r="BA616" s="791"/>
      <c r="BB616" s="791"/>
      <c r="BC616" s="791"/>
      <c r="BD616" s="791"/>
      <c r="BE616" s="791"/>
      <c r="BF616" s="791"/>
      <c r="BG616" s="791"/>
      <c r="BH616" s="791"/>
    </row>
    <row r="617" spans="1:60" outlineLevel="1" x14ac:dyDescent="0.2">
      <c r="A617" s="792"/>
      <c r="B617" s="793"/>
      <c r="C617" s="794" t="s">
        <v>687</v>
      </c>
      <c r="D617" s="795"/>
      <c r="E617" s="796">
        <v>1.9319999999999999</v>
      </c>
      <c r="F617" s="825"/>
      <c r="G617" s="789"/>
      <c r="H617" s="789"/>
      <c r="I617" s="789"/>
      <c r="J617" s="789"/>
      <c r="K617" s="789"/>
      <c r="L617" s="789"/>
      <c r="M617" s="789"/>
      <c r="N617" s="790"/>
      <c r="O617" s="790"/>
      <c r="P617" s="790"/>
      <c r="Q617" s="790"/>
      <c r="R617" s="789"/>
      <c r="S617" s="789"/>
      <c r="T617" s="789"/>
      <c r="U617" s="789"/>
      <c r="V617" s="789"/>
      <c r="W617" s="789"/>
      <c r="X617" s="789"/>
      <c r="Y617" s="791"/>
      <c r="Z617" s="791"/>
      <c r="AA617" s="791"/>
      <c r="AB617" s="791"/>
      <c r="AC617" s="791"/>
      <c r="AD617" s="791"/>
      <c r="AE617" s="791"/>
      <c r="AF617" s="791"/>
      <c r="AG617" s="791" t="s">
        <v>157</v>
      </c>
      <c r="AH617" s="791">
        <v>7</v>
      </c>
      <c r="AI617" s="791"/>
      <c r="AJ617" s="791"/>
      <c r="AK617" s="791"/>
      <c r="AL617" s="791"/>
      <c r="AM617" s="791"/>
      <c r="AN617" s="791"/>
      <c r="AO617" s="791"/>
      <c r="AP617" s="791"/>
      <c r="AQ617" s="791"/>
      <c r="AR617" s="791"/>
      <c r="AS617" s="791"/>
      <c r="AT617" s="791"/>
      <c r="AU617" s="791"/>
      <c r="AV617" s="791"/>
      <c r="AW617" s="791"/>
      <c r="AX617" s="791"/>
      <c r="AY617" s="791"/>
      <c r="AZ617" s="791"/>
      <c r="BA617" s="791"/>
      <c r="BB617" s="791"/>
      <c r="BC617" s="791"/>
      <c r="BD617" s="791"/>
      <c r="BE617" s="791"/>
      <c r="BF617" s="791"/>
      <c r="BG617" s="791"/>
      <c r="BH617" s="791"/>
    </row>
    <row r="618" spans="1:60" outlineLevel="1" x14ac:dyDescent="0.2">
      <c r="A618" s="792"/>
      <c r="B618" s="793"/>
      <c r="C618" s="794" t="s">
        <v>688</v>
      </c>
      <c r="D618" s="795"/>
      <c r="E618" s="796">
        <v>0.58387999999999995</v>
      </c>
      <c r="F618" s="825"/>
      <c r="G618" s="789"/>
      <c r="H618" s="789"/>
      <c r="I618" s="789"/>
      <c r="J618" s="789"/>
      <c r="K618" s="789"/>
      <c r="L618" s="789"/>
      <c r="M618" s="789"/>
      <c r="N618" s="790"/>
      <c r="O618" s="790"/>
      <c r="P618" s="790"/>
      <c r="Q618" s="790"/>
      <c r="R618" s="789"/>
      <c r="S618" s="789"/>
      <c r="T618" s="789"/>
      <c r="U618" s="789"/>
      <c r="V618" s="789"/>
      <c r="W618" s="789"/>
      <c r="X618" s="789"/>
      <c r="Y618" s="791"/>
      <c r="Z618" s="791"/>
      <c r="AA618" s="791"/>
      <c r="AB618" s="791"/>
      <c r="AC618" s="791"/>
      <c r="AD618" s="791"/>
      <c r="AE618" s="791"/>
      <c r="AF618" s="791"/>
      <c r="AG618" s="791" t="s">
        <v>157</v>
      </c>
      <c r="AH618" s="791">
        <v>7</v>
      </c>
      <c r="AI618" s="791"/>
      <c r="AJ618" s="791"/>
      <c r="AK618" s="791"/>
      <c r="AL618" s="791"/>
      <c r="AM618" s="791"/>
      <c r="AN618" s="791"/>
      <c r="AO618" s="791"/>
      <c r="AP618" s="791"/>
      <c r="AQ618" s="791"/>
      <c r="AR618" s="791"/>
      <c r="AS618" s="791"/>
      <c r="AT618" s="791"/>
      <c r="AU618" s="791"/>
      <c r="AV618" s="791"/>
      <c r="AW618" s="791"/>
      <c r="AX618" s="791"/>
      <c r="AY618" s="791"/>
      <c r="AZ618" s="791"/>
      <c r="BA618" s="791"/>
      <c r="BB618" s="791"/>
      <c r="BC618" s="791"/>
      <c r="BD618" s="791"/>
      <c r="BE618" s="791"/>
      <c r="BF618" s="791"/>
      <c r="BG618" s="791"/>
      <c r="BH618" s="791"/>
    </row>
    <row r="619" spans="1:60" outlineLevel="1" x14ac:dyDescent="0.2">
      <c r="A619" s="792"/>
      <c r="B619" s="793"/>
      <c r="C619" s="794" t="s">
        <v>689</v>
      </c>
      <c r="D619" s="795"/>
      <c r="E619" s="796">
        <v>0.55688000000000004</v>
      </c>
      <c r="F619" s="825"/>
      <c r="G619" s="789"/>
      <c r="H619" s="789"/>
      <c r="I619" s="789"/>
      <c r="J619" s="789"/>
      <c r="K619" s="789"/>
      <c r="L619" s="789"/>
      <c r="M619" s="789"/>
      <c r="N619" s="790"/>
      <c r="O619" s="790"/>
      <c r="P619" s="790"/>
      <c r="Q619" s="790"/>
      <c r="R619" s="789"/>
      <c r="S619" s="789"/>
      <c r="T619" s="789"/>
      <c r="U619" s="789"/>
      <c r="V619" s="789"/>
      <c r="W619" s="789"/>
      <c r="X619" s="789"/>
      <c r="Y619" s="791"/>
      <c r="Z619" s="791"/>
      <c r="AA619" s="791"/>
      <c r="AB619" s="791"/>
      <c r="AC619" s="791"/>
      <c r="AD619" s="791"/>
      <c r="AE619" s="791"/>
      <c r="AF619" s="791"/>
      <c r="AG619" s="791" t="s">
        <v>157</v>
      </c>
      <c r="AH619" s="791">
        <v>7</v>
      </c>
      <c r="AI619" s="791"/>
      <c r="AJ619" s="791"/>
      <c r="AK619" s="791"/>
      <c r="AL619" s="791"/>
      <c r="AM619" s="791"/>
      <c r="AN619" s="791"/>
      <c r="AO619" s="791"/>
      <c r="AP619" s="791"/>
      <c r="AQ619" s="791"/>
      <c r="AR619" s="791"/>
      <c r="AS619" s="791"/>
      <c r="AT619" s="791"/>
      <c r="AU619" s="791"/>
      <c r="AV619" s="791"/>
      <c r="AW619" s="791"/>
      <c r="AX619" s="791"/>
      <c r="AY619" s="791"/>
      <c r="AZ619" s="791"/>
      <c r="BA619" s="791"/>
      <c r="BB619" s="791"/>
      <c r="BC619" s="791"/>
      <c r="BD619" s="791"/>
      <c r="BE619" s="791"/>
      <c r="BF619" s="791"/>
      <c r="BG619" s="791"/>
      <c r="BH619" s="791"/>
    </row>
    <row r="620" spans="1:60" outlineLevel="1" x14ac:dyDescent="0.2">
      <c r="A620" s="792"/>
      <c r="B620" s="793"/>
      <c r="C620" s="794" t="s">
        <v>690</v>
      </c>
      <c r="D620" s="795"/>
      <c r="E620" s="796">
        <v>0.18</v>
      </c>
      <c r="F620" s="825"/>
      <c r="G620" s="789"/>
      <c r="H620" s="789"/>
      <c r="I620" s="789"/>
      <c r="J620" s="789"/>
      <c r="K620" s="789"/>
      <c r="L620" s="789"/>
      <c r="M620" s="789"/>
      <c r="N620" s="790"/>
      <c r="O620" s="790"/>
      <c r="P620" s="790"/>
      <c r="Q620" s="790"/>
      <c r="R620" s="789"/>
      <c r="S620" s="789"/>
      <c r="T620" s="789"/>
      <c r="U620" s="789"/>
      <c r="V620" s="789"/>
      <c r="W620" s="789"/>
      <c r="X620" s="789"/>
      <c r="Y620" s="791"/>
      <c r="Z620" s="791"/>
      <c r="AA620" s="791"/>
      <c r="AB620" s="791"/>
      <c r="AC620" s="791"/>
      <c r="AD620" s="791"/>
      <c r="AE620" s="791"/>
      <c r="AF620" s="791"/>
      <c r="AG620" s="791" t="s">
        <v>157</v>
      </c>
      <c r="AH620" s="791">
        <v>7</v>
      </c>
      <c r="AI620" s="791"/>
      <c r="AJ620" s="791"/>
      <c r="AK620" s="791"/>
      <c r="AL620" s="791"/>
      <c r="AM620" s="791"/>
      <c r="AN620" s="791"/>
      <c r="AO620" s="791"/>
      <c r="AP620" s="791"/>
      <c r="AQ620" s="791"/>
      <c r="AR620" s="791"/>
      <c r="AS620" s="791"/>
      <c r="AT620" s="791"/>
      <c r="AU620" s="791"/>
      <c r="AV620" s="791"/>
      <c r="AW620" s="791"/>
      <c r="AX620" s="791"/>
      <c r="AY620" s="791"/>
      <c r="AZ620" s="791"/>
      <c r="BA620" s="791"/>
      <c r="BB620" s="791"/>
      <c r="BC620" s="791"/>
      <c r="BD620" s="791"/>
      <c r="BE620" s="791"/>
      <c r="BF620" s="791"/>
      <c r="BG620" s="791"/>
      <c r="BH620" s="791"/>
    </row>
    <row r="621" spans="1:60" outlineLevel="1" x14ac:dyDescent="0.2">
      <c r="A621" s="792"/>
      <c r="B621" s="793"/>
      <c r="C621" s="794" t="s">
        <v>691</v>
      </c>
      <c r="D621" s="795"/>
      <c r="E621" s="796">
        <v>3.8555999999999999</v>
      </c>
      <c r="F621" s="825"/>
      <c r="G621" s="789"/>
      <c r="H621" s="789"/>
      <c r="I621" s="789"/>
      <c r="J621" s="789"/>
      <c r="K621" s="789"/>
      <c r="L621" s="789"/>
      <c r="M621" s="789"/>
      <c r="N621" s="790"/>
      <c r="O621" s="790"/>
      <c r="P621" s="790"/>
      <c r="Q621" s="790"/>
      <c r="R621" s="789"/>
      <c r="S621" s="789"/>
      <c r="T621" s="789"/>
      <c r="U621" s="789"/>
      <c r="V621" s="789"/>
      <c r="W621" s="789"/>
      <c r="X621" s="789"/>
      <c r="Y621" s="791"/>
      <c r="Z621" s="791"/>
      <c r="AA621" s="791"/>
      <c r="AB621" s="791"/>
      <c r="AC621" s="791"/>
      <c r="AD621" s="791"/>
      <c r="AE621" s="791"/>
      <c r="AF621" s="791"/>
      <c r="AG621" s="791" t="s">
        <v>157</v>
      </c>
      <c r="AH621" s="791">
        <v>7</v>
      </c>
      <c r="AI621" s="791"/>
      <c r="AJ621" s="791"/>
      <c r="AK621" s="791"/>
      <c r="AL621" s="791"/>
      <c r="AM621" s="791"/>
      <c r="AN621" s="791"/>
      <c r="AO621" s="791"/>
      <c r="AP621" s="791"/>
      <c r="AQ621" s="791"/>
      <c r="AR621" s="791"/>
      <c r="AS621" s="791"/>
      <c r="AT621" s="791"/>
      <c r="AU621" s="791"/>
      <c r="AV621" s="791"/>
      <c r="AW621" s="791"/>
      <c r="AX621" s="791"/>
      <c r="AY621" s="791"/>
      <c r="AZ621" s="791"/>
      <c r="BA621" s="791"/>
      <c r="BB621" s="791"/>
      <c r="BC621" s="791"/>
      <c r="BD621" s="791"/>
      <c r="BE621" s="791"/>
      <c r="BF621" s="791"/>
      <c r="BG621" s="791"/>
      <c r="BH621" s="791"/>
    </row>
    <row r="622" spans="1:60" ht="22.5" outlineLevel="1" x14ac:dyDescent="0.2">
      <c r="A622" s="782">
        <v>180</v>
      </c>
      <c r="B622" s="783" t="s">
        <v>692</v>
      </c>
      <c r="C622" s="784" t="s">
        <v>693</v>
      </c>
      <c r="D622" s="785" t="s">
        <v>340</v>
      </c>
      <c r="E622" s="786">
        <v>4.9100000000000003E-3</v>
      </c>
      <c r="F622" s="11"/>
      <c r="G622" s="787">
        <f>ROUND(E622*F622,2)</f>
        <v>0</v>
      </c>
      <c r="H622" s="788">
        <v>0</v>
      </c>
      <c r="I622" s="789">
        <f>ROUND(E622*H622,2)</f>
        <v>0</v>
      </c>
      <c r="J622" s="788">
        <v>1500</v>
      </c>
      <c r="K622" s="789">
        <f>ROUND(E622*J622,2)</f>
        <v>7.37</v>
      </c>
      <c r="L622" s="789">
        <v>21</v>
      </c>
      <c r="M622" s="789">
        <f>G622*(1+L622/100)</f>
        <v>0</v>
      </c>
      <c r="N622" s="790">
        <v>0</v>
      </c>
      <c r="O622" s="790">
        <f>ROUND(E622*N622,2)</f>
        <v>0</v>
      </c>
      <c r="P622" s="790">
        <v>0</v>
      </c>
      <c r="Q622" s="790">
        <f>ROUND(E622*P622,2)</f>
        <v>0</v>
      </c>
      <c r="R622" s="789"/>
      <c r="S622" s="789" t="s">
        <v>153</v>
      </c>
      <c r="T622" s="789" t="s">
        <v>153</v>
      </c>
      <c r="U622" s="789">
        <v>0</v>
      </c>
      <c r="V622" s="789">
        <f>ROUND(E622*U622,2)</f>
        <v>0</v>
      </c>
      <c r="W622" s="789"/>
      <c r="X622" s="789" t="s">
        <v>154</v>
      </c>
      <c r="Y622" s="791"/>
      <c r="Z622" s="791"/>
      <c r="AA622" s="791"/>
      <c r="AB622" s="791"/>
      <c r="AC622" s="791"/>
      <c r="AD622" s="791"/>
      <c r="AE622" s="791"/>
      <c r="AF622" s="791"/>
      <c r="AG622" s="791" t="s">
        <v>155</v>
      </c>
      <c r="AH622" s="791"/>
      <c r="AI622" s="791"/>
      <c r="AJ622" s="791"/>
      <c r="AK622" s="791"/>
      <c r="AL622" s="791"/>
      <c r="AM622" s="791"/>
      <c r="AN622" s="791"/>
      <c r="AO622" s="791"/>
      <c r="AP622" s="791"/>
      <c r="AQ622" s="791"/>
      <c r="AR622" s="791"/>
      <c r="AS622" s="791"/>
      <c r="AT622" s="791"/>
      <c r="AU622" s="791"/>
      <c r="AV622" s="791"/>
      <c r="AW622" s="791"/>
      <c r="AX622" s="791"/>
      <c r="AY622" s="791"/>
      <c r="AZ622" s="791"/>
      <c r="BA622" s="791"/>
      <c r="BB622" s="791"/>
      <c r="BC622" s="791"/>
      <c r="BD622" s="791"/>
      <c r="BE622" s="791"/>
      <c r="BF622" s="791"/>
      <c r="BG622" s="791"/>
      <c r="BH622" s="791"/>
    </row>
    <row r="623" spans="1:60" outlineLevel="1" x14ac:dyDescent="0.2">
      <c r="A623" s="792"/>
      <c r="B623" s="793"/>
      <c r="C623" s="794" t="s">
        <v>694</v>
      </c>
      <c r="D623" s="795"/>
      <c r="E623" s="796">
        <v>4.9100000000000003E-3</v>
      </c>
      <c r="F623" s="825"/>
      <c r="G623" s="789"/>
      <c r="H623" s="789"/>
      <c r="I623" s="789"/>
      <c r="J623" s="789"/>
      <c r="K623" s="789"/>
      <c r="L623" s="789"/>
      <c r="M623" s="789"/>
      <c r="N623" s="790"/>
      <c r="O623" s="790"/>
      <c r="P623" s="790"/>
      <c r="Q623" s="790"/>
      <c r="R623" s="789"/>
      <c r="S623" s="789"/>
      <c r="T623" s="789"/>
      <c r="U623" s="789"/>
      <c r="V623" s="789"/>
      <c r="W623" s="789"/>
      <c r="X623" s="789"/>
      <c r="Y623" s="791"/>
      <c r="Z623" s="791"/>
      <c r="AA623" s="791"/>
      <c r="AB623" s="791"/>
      <c r="AC623" s="791"/>
      <c r="AD623" s="791"/>
      <c r="AE623" s="791"/>
      <c r="AF623" s="791"/>
      <c r="AG623" s="791" t="s">
        <v>157</v>
      </c>
      <c r="AH623" s="791">
        <v>7</v>
      </c>
      <c r="AI623" s="791"/>
      <c r="AJ623" s="791"/>
      <c r="AK623" s="791"/>
      <c r="AL623" s="791"/>
      <c r="AM623" s="791"/>
      <c r="AN623" s="791"/>
      <c r="AO623" s="791"/>
      <c r="AP623" s="791"/>
      <c r="AQ623" s="791"/>
      <c r="AR623" s="791"/>
      <c r="AS623" s="791"/>
      <c r="AT623" s="791"/>
      <c r="AU623" s="791"/>
      <c r="AV623" s="791"/>
      <c r="AW623" s="791"/>
      <c r="AX623" s="791"/>
      <c r="AY623" s="791"/>
      <c r="AZ623" s="791"/>
      <c r="BA623" s="791"/>
      <c r="BB623" s="791"/>
      <c r="BC623" s="791"/>
      <c r="BD623" s="791"/>
      <c r="BE623" s="791"/>
      <c r="BF623" s="791"/>
      <c r="BG623" s="791"/>
      <c r="BH623" s="791"/>
    </row>
    <row r="624" spans="1:60" ht="22.5" outlineLevel="1" x14ac:dyDescent="0.2">
      <c r="A624" s="782">
        <v>181</v>
      </c>
      <c r="B624" s="783" t="s">
        <v>695</v>
      </c>
      <c r="C624" s="784" t="s">
        <v>696</v>
      </c>
      <c r="D624" s="785" t="s">
        <v>340</v>
      </c>
      <c r="E624" s="786">
        <v>3.5082399999999998</v>
      </c>
      <c r="F624" s="11"/>
      <c r="G624" s="787">
        <f>ROUND(E624*F624,2)</f>
        <v>0</v>
      </c>
      <c r="H624" s="788">
        <v>0</v>
      </c>
      <c r="I624" s="789">
        <f>ROUND(E624*H624,2)</f>
        <v>0</v>
      </c>
      <c r="J624" s="788">
        <v>2825</v>
      </c>
      <c r="K624" s="789">
        <f>ROUND(E624*J624,2)</f>
        <v>9910.7800000000007</v>
      </c>
      <c r="L624" s="789">
        <v>21</v>
      </c>
      <c r="M624" s="789">
        <f>G624*(1+L624/100)</f>
        <v>0</v>
      </c>
      <c r="N624" s="790">
        <v>0</v>
      </c>
      <c r="O624" s="790">
        <f>ROUND(E624*N624,2)</f>
        <v>0</v>
      </c>
      <c r="P624" s="790">
        <v>0</v>
      </c>
      <c r="Q624" s="790">
        <f>ROUND(E624*P624,2)</f>
        <v>0</v>
      </c>
      <c r="R624" s="789"/>
      <c r="S624" s="789" t="s">
        <v>153</v>
      </c>
      <c r="T624" s="789" t="s">
        <v>153</v>
      </c>
      <c r="U624" s="789">
        <v>0</v>
      </c>
      <c r="V624" s="789">
        <f>ROUND(E624*U624,2)</f>
        <v>0</v>
      </c>
      <c r="W624" s="789"/>
      <c r="X624" s="789" t="s">
        <v>154</v>
      </c>
      <c r="Y624" s="791"/>
      <c r="Z624" s="791"/>
      <c r="AA624" s="791"/>
      <c r="AB624" s="791"/>
      <c r="AC624" s="791"/>
      <c r="AD624" s="791"/>
      <c r="AE624" s="791"/>
      <c r="AF624" s="791"/>
      <c r="AG624" s="791" t="s">
        <v>155</v>
      </c>
      <c r="AH624" s="791"/>
      <c r="AI624" s="791"/>
      <c r="AJ624" s="791"/>
      <c r="AK624" s="791"/>
      <c r="AL624" s="791"/>
      <c r="AM624" s="791"/>
      <c r="AN624" s="791"/>
      <c r="AO624" s="791"/>
      <c r="AP624" s="791"/>
      <c r="AQ624" s="791"/>
      <c r="AR624" s="791"/>
      <c r="AS624" s="791"/>
      <c r="AT624" s="791"/>
      <c r="AU624" s="791"/>
      <c r="AV624" s="791"/>
      <c r="AW624" s="791"/>
      <c r="AX624" s="791"/>
      <c r="AY624" s="791"/>
      <c r="AZ624" s="791"/>
      <c r="BA624" s="791"/>
      <c r="BB624" s="791"/>
      <c r="BC624" s="791"/>
      <c r="BD624" s="791"/>
      <c r="BE624" s="791"/>
      <c r="BF624" s="791"/>
      <c r="BG624" s="791"/>
      <c r="BH624" s="791"/>
    </row>
    <row r="625" spans="1:60" outlineLevel="1" x14ac:dyDescent="0.2">
      <c r="A625" s="792"/>
      <c r="B625" s="793"/>
      <c r="C625" s="794" t="s">
        <v>697</v>
      </c>
      <c r="D625" s="795"/>
      <c r="E625" s="796">
        <v>1.4159900000000001</v>
      </c>
      <c r="F625" s="825"/>
      <c r="G625" s="789"/>
      <c r="H625" s="789"/>
      <c r="I625" s="789"/>
      <c r="J625" s="789"/>
      <c r="K625" s="789"/>
      <c r="L625" s="789"/>
      <c r="M625" s="789"/>
      <c r="N625" s="790"/>
      <c r="O625" s="790"/>
      <c r="P625" s="790"/>
      <c r="Q625" s="790"/>
      <c r="R625" s="789"/>
      <c r="S625" s="789"/>
      <c r="T625" s="789"/>
      <c r="U625" s="789"/>
      <c r="V625" s="789"/>
      <c r="W625" s="789"/>
      <c r="X625" s="789"/>
      <c r="Y625" s="791"/>
      <c r="Z625" s="791"/>
      <c r="AA625" s="791"/>
      <c r="AB625" s="791"/>
      <c r="AC625" s="791"/>
      <c r="AD625" s="791"/>
      <c r="AE625" s="791"/>
      <c r="AF625" s="791"/>
      <c r="AG625" s="791" t="s">
        <v>157</v>
      </c>
      <c r="AH625" s="791">
        <v>7</v>
      </c>
      <c r="AI625" s="791"/>
      <c r="AJ625" s="791"/>
      <c r="AK625" s="791"/>
      <c r="AL625" s="791"/>
      <c r="AM625" s="791"/>
      <c r="AN625" s="791"/>
      <c r="AO625" s="791"/>
      <c r="AP625" s="791"/>
      <c r="AQ625" s="791"/>
      <c r="AR625" s="791"/>
      <c r="AS625" s="791"/>
      <c r="AT625" s="791"/>
      <c r="AU625" s="791"/>
      <c r="AV625" s="791"/>
      <c r="AW625" s="791"/>
      <c r="AX625" s="791"/>
      <c r="AY625" s="791"/>
      <c r="AZ625" s="791"/>
      <c r="BA625" s="791"/>
      <c r="BB625" s="791"/>
      <c r="BC625" s="791"/>
      <c r="BD625" s="791"/>
      <c r="BE625" s="791"/>
      <c r="BF625" s="791"/>
      <c r="BG625" s="791"/>
      <c r="BH625" s="791"/>
    </row>
    <row r="626" spans="1:60" outlineLevel="1" x14ac:dyDescent="0.2">
      <c r="A626" s="792"/>
      <c r="B626" s="793"/>
      <c r="C626" s="794" t="s">
        <v>698</v>
      </c>
      <c r="D626" s="795"/>
      <c r="E626" s="796">
        <v>1.39923</v>
      </c>
      <c r="F626" s="825"/>
      <c r="G626" s="789"/>
      <c r="H626" s="789"/>
      <c r="I626" s="789"/>
      <c r="J626" s="789"/>
      <c r="K626" s="789"/>
      <c r="L626" s="789"/>
      <c r="M626" s="789"/>
      <c r="N626" s="790"/>
      <c r="O626" s="790"/>
      <c r="P626" s="790"/>
      <c r="Q626" s="790"/>
      <c r="R626" s="789"/>
      <c r="S626" s="789"/>
      <c r="T626" s="789"/>
      <c r="U626" s="789"/>
      <c r="V626" s="789"/>
      <c r="W626" s="789"/>
      <c r="X626" s="789"/>
      <c r="Y626" s="791"/>
      <c r="Z626" s="791"/>
      <c r="AA626" s="791"/>
      <c r="AB626" s="791"/>
      <c r="AC626" s="791"/>
      <c r="AD626" s="791"/>
      <c r="AE626" s="791"/>
      <c r="AF626" s="791"/>
      <c r="AG626" s="791" t="s">
        <v>157</v>
      </c>
      <c r="AH626" s="791">
        <v>7</v>
      </c>
      <c r="AI626" s="791"/>
      <c r="AJ626" s="791"/>
      <c r="AK626" s="791"/>
      <c r="AL626" s="791"/>
      <c r="AM626" s="791"/>
      <c r="AN626" s="791"/>
      <c r="AO626" s="791"/>
      <c r="AP626" s="791"/>
      <c r="AQ626" s="791"/>
      <c r="AR626" s="791"/>
      <c r="AS626" s="791"/>
      <c r="AT626" s="791"/>
      <c r="AU626" s="791"/>
      <c r="AV626" s="791"/>
      <c r="AW626" s="791"/>
      <c r="AX626" s="791"/>
      <c r="AY626" s="791"/>
      <c r="AZ626" s="791"/>
      <c r="BA626" s="791"/>
      <c r="BB626" s="791"/>
      <c r="BC626" s="791"/>
      <c r="BD626" s="791"/>
      <c r="BE626" s="791"/>
      <c r="BF626" s="791"/>
      <c r="BG626" s="791"/>
      <c r="BH626" s="791"/>
    </row>
    <row r="627" spans="1:60" outlineLevel="1" x14ac:dyDescent="0.2">
      <c r="A627" s="792"/>
      <c r="B627" s="793"/>
      <c r="C627" s="794" t="s">
        <v>699</v>
      </c>
      <c r="D627" s="795"/>
      <c r="E627" s="796">
        <v>0.1</v>
      </c>
      <c r="F627" s="825"/>
      <c r="G627" s="789"/>
      <c r="H627" s="789"/>
      <c r="I627" s="789"/>
      <c r="J627" s="789"/>
      <c r="K627" s="789"/>
      <c r="L627" s="789"/>
      <c r="M627" s="789"/>
      <c r="N627" s="790"/>
      <c r="O627" s="790"/>
      <c r="P627" s="790"/>
      <c r="Q627" s="790"/>
      <c r="R627" s="789"/>
      <c r="S627" s="789"/>
      <c r="T627" s="789"/>
      <c r="U627" s="789"/>
      <c r="V627" s="789"/>
      <c r="W627" s="789"/>
      <c r="X627" s="789"/>
      <c r="Y627" s="791"/>
      <c r="Z627" s="791"/>
      <c r="AA627" s="791"/>
      <c r="AB627" s="791"/>
      <c r="AC627" s="791"/>
      <c r="AD627" s="791"/>
      <c r="AE627" s="791"/>
      <c r="AF627" s="791"/>
      <c r="AG627" s="791" t="s">
        <v>157</v>
      </c>
      <c r="AH627" s="791">
        <v>7</v>
      </c>
      <c r="AI627" s="791"/>
      <c r="AJ627" s="791"/>
      <c r="AK627" s="791"/>
      <c r="AL627" s="791"/>
      <c r="AM627" s="791"/>
      <c r="AN627" s="791"/>
      <c r="AO627" s="791"/>
      <c r="AP627" s="791"/>
      <c r="AQ627" s="791"/>
      <c r="AR627" s="791"/>
      <c r="AS627" s="791"/>
      <c r="AT627" s="791"/>
      <c r="AU627" s="791"/>
      <c r="AV627" s="791"/>
      <c r="AW627" s="791"/>
      <c r="AX627" s="791"/>
      <c r="AY627" s="791"/>
      <c r="AZ627" s="791"/>
      <c r="BA627" s="791"/>
      <c r="BB627" s="791"/>
      <c r="BC627" s="791"/>
      <c r="BD627" s="791"/>
      <c r="BE627" s="791"/>
      <c r="BF627" s="791"/>
      <c r="BG627" s="791"/>
      <c r="BH627" s="791"/>
    </row>
    <row r="628" spans="1:60" outlineLevel="1" x14ac:dyDescent="0.2">
      <c r="A628" s="792"/>
      <c r="B628" s="793"/>
      <c r="C628" s="794" t="s">
        <v>700</v>
      </c>
      <c r="D628" s="795"/>
      <c r="E628" s="796">
        <v>0.56000000000000005</v>
      </c>
      <c r="F628" s="825"/>
      <c r="G628" s="789"/>
      <c r="H628" s="789"/>
      <c r="I628" s="789"/>
      <c r="J628" s="789"/>
      <c r="K628" s="789"/>
      <c r="L628" s="789"/>
      <c r="M628" s="789"/>
      <c r="N628" s="790"/>
      <c r="O628" s="790"/>
      <c r="P628" s="790"/>
      <c r="Q628" s="790"/>
      <c r="R628" s="789"/>
      <c r="S628" s="789"/>
      <c r="T628" s="789"/>
      <c r="U628" s="789"/>
      <c r="V628" s="789"/>
      <c r="W628" s="789"/>
      <c r="X628" s="789"/>
      <c r="Y628" s="791"/>
      <c r="Z628" s="791"/>
      <c r="AA628" s="791"/>
      <c r="AB628" s="791"/>
      <c r="AC628" s="791"/>
      <c r="AD628" s="791"/>
      <c r="AE628" s="791"/>
      <c r="AF628" s="791"/>
      <c r="AG628" s="791" t="s">
        <v>157</v>
      </c>
      <c r="AH628" s="791">
        <v>7</v>
      </c>
      <c r="AI628" s="791"/>
      <c r="AJ628" s="791"/>
      <c r="AK628" s="791"/>
      <c r="AL628" s="791"/>
      <c r="AM628" s="791"/>
      <c r="AN628" s="791"/>
      <c r="AO628" s="791"/>
      <c r="AP628" s="791"/>
      <c r="AQ628" s="791"/>
      <c r="AR628" s="791"/>
      <c r="AS628" s="791"/>
      <c r="AT628" s="791"/>
      <c r="AU628" s="791"/>
      <c r="AV628" s="791"/>
      <c r="AW628" s="791"/>
      <c r="AX628" s="791"/>
      <c r="AY628" s="791"/>
      <c r="AZ628" s="791"/>
      <c r="BA628" s="791"/>
      <c r="BB628" s="791"/>
      <c r="BC628" s="791"/>
      <c r="BD628" s="791"/>
      <c r="BE628" s="791"/>
      <c r="BF628" s="791"/>
      <c r="BG628" s="791"/>
      <c r="BH628" s="791"/>
    </row>
    <row r="629" spans="1:60" outlineLevel="1" x14ac:dyDescent="0.2">
      <c r="A629" s="792"/>
      <c r="B629" s="793"/>
      <c r="C629" s="794" t="s">
        <v>701</v>
      </c>
      <c r="D629" s="795"/>
      <c r="E629" s="796">
        <v>3.3020000000000001E-2</v>
      </c>
      <c r="F629" s="825"/>
      <c r="G629" s="789"/>
      <c r="H629" s="789"/>
      <c r="I629" s="789"/>
      <c r="J629" s="789"/>
      <c r="K629" s="789"/>
      <c r="L629" s="789"/>
      <c r="M629" s="789"/>
      <c r="N629" s="790"/>
      <c r="O629" s="790"/>
      <c r="P629" s="790"/>
      <c r="Q629" s="790"/>
      <c r="R629" s="789"/>
      <c r="S629" s="789"/>
      <c r="T629" s="789"/>
      <c r="U629" s="789"/>
      <c r="V629" s="789"/>
      <c r="W629" s="789"/>
      <c r="X629" s="789"/>
      <c r="Y629" s="791"/>
      <c r="Z629" s="791"/>
      <c r="AA629" s="791"/>
      <c r="AB629" s="791"/>
      <c r="AC629" s="791"/>
      <c r="AD629" s="791"/>
      <c r="AE629" s="791"/>
      <c r="AF629" s="791"/>
      <c r="AG629" s="791" t="s">
        <v>157</v>
      </c>
      <c r="AH629" s="791">
        <v>7</v>
      </c>
      <c r="AI629" s="791"/>
      <c r="AJ629" s="791"/>
      <c r="AK629" s="791"/>
      <c r="AL629" s="791"/>
      <c r="AM629" s="791"/>
      <c r="AN629" s="791"/>
      <c r="AO629" s="791"/>
      <c r="AP629" s="791"/>
      <c r="AQ629" s="791"/>
      <c r="AR629" s="791"/>
      <c r="AS629" s="791"/>
      <c r="AT629" s="791"/>
      <c r="AU629" s="791"/>
      <c r="AV629" s="791"/>
      <c r="AW629" s="791"/>
      <c r="AX629" s="791"/>
      <c r="AY629" s="791"/>
      <c r="AZ629" s="791"/>
      <c r="BA629" s="791"/>
      <c r="BB629" s="791"/>
      <c r="BC629" s="791"/>
      <c r="BD629" s="791"/>
      <c r="BE629" s="791"/>
      <c r="BF629" s="791"/>
      <c r="BG629" s="791"/>
      <c r="BH629" s="791"/>
    </row>
    <row r="630" spans="1:60" ht="22.5" outlineLevel="1" x14ac:dyDescent="0.2">
      <c r="A630" s="782">
        <v>182</v>
      </c>
      <c r="B630" s="783" t="s">
        <v>702</v>
      </c>
      <c r="C630" s="784" t="s">
        <v>703</v>
      </c>
      <c r="D630" s="785" t="s">
        <v>340</v>
      </c>
      <c r="E630" s="786">
        <v>1.8E-3</v>
      </c>
      <c r="F630" s="11"/>
      <c r="G630" s="787">
        <f>ROUND(E630*F630,2)</f>
        <v>0</v>
      </c>
      <c r="H630" s="788">
        <v>0</v>
      </c>
      <c r="I630" s="789">
        <f>ROUND(E630*H630,2)</f>
        <v>0</v>
      </c>
      <c r="J630" s="788">
        <v>2825</v>
      </c>
      <c r="K630" s="789">
        <f>ROUND(E630*J630,2)</f>
        <v>5.09</v>
      </c>
      <c r="L630" s="789">
        <v>21</v>
      </c>
      <c r="M630" s="789">
        <f>G630*(1+L630/100)</f>
        <v>0</v>
      </c>
      <c r="N630" s="790">
        <v>0</v>
      </c>
      <c r="O630" s="790">
        <f>ROUND(E630*N630,2)</f>
        <v>0</v>
      </c>
      <c r="P630" s="790">
        <v>0</v>
      </c>
      <c r="Q630" s="790">
        <f>ROUND(E630*P630,2)</f>
        <v>0</v>
      </c>
      <c r="R630" s="789"/>
      <c r="S630" s="789" t="s">
        <v>153</v>
      </c>
      <c r="T630" s="789" t="s">
        <v>153</v>
      </c>
      <c r="U630" s="789">
        <v>0</v>
      </c>
      <c r="V630" s="789">
        <f>ROUND(E630*U630,2)</f>
        <v>0</v>
      </c>
      <c r="W630" s="789"/>
      <c r="X630" s="789" t="s">
        <v>154</v>
      </c>
      <c r="Y630" s="791"/>
      <c r="Z630" s="791"/>
      <c r="AA630" s="791"/>
      <c r="AB630" s="791"/>
      <c r="AC630" s="791"/>
      <c r="AD630" s="791"/>
      <c r="AE630" s="791"/>
      <c r="AF630" s="791"/>
      <c r="AG630" s="791" t="s">
        <v>155</v>
      </c>
      <c r="AH630" s="791"/>
      <c r="AI630" s="791"/>
      <c r="AJ630" s="791"/>
      <c r="AK630" s="791"/>
      <c r="AL630" s="791"/>
      <c r="AM630" s="791"/>
      <c r="AN630" s="791"/>
      <c r="AO630" s="791"/>
      <c r="AP630" s="791"/>
      <c r="AQ630" s="791"/>
      <c r="AR630" s="791"/>
      <c r="AS630" s="791"/>
      <c r="AT630" s="791"/>
      <c r="AU630" s="791"/>
      <c r="AV630" s="791"/>
      <c r="AW630" s="791"/>
      <c r="AX630" s="791"/>
      <c r="AY630" s="791"/>
      <c r="AZ630" s="791"/>
      <c r="BA630" s="791"/>
      <c r="BB630" s="791"/>
      <c r="BC630" s="791"/>
      <c r="BD630" s="791"/>
      <c r="BE630" s="791"/>
      <c r="BF630" s="791"/>
      <c r="BG630" s="791"/>
      <c r="BH630" s="791"/>
    </row>
    <row r="631" spans="1:60" outlineLevel="1" x14ac:dyDescent="0.2">
      <c r="A631" s="792"/>
      <c r="B631" s="793"/>
      <c r="C631" s="794" t="s">
        <v>704</v>
      </c>
      <c r="D631" s="795"/>
      <c r="E631" s="796">
        <v>1.8E-3</v>
      </c>
      <c r="F631" s="825"/>
      <c r="G631" s="789"/>
      <c r="H631" s="789"/>
      <c r="I631" s="789"/>
      <c r="J631" s="789"/>
      <c r="K631" s="789"/>
      <c r="L631" s="789"/>
      <c r="M631" s="789"/>
      <c r="N631" s="790"/>
      <c r="O631" s="790"/>
      <c r="P631" s="790"/>
      <c r="Q631" s="790"/>
      <c r="R631" s="789"/>
      <c r="S631" s="789"/>
      <c r="T631" s="789"/>
      <c r="U631" s="789"/>
      <c r="V631" s="789"/>
      <c r="W631" s="789"/>
      <c r="X631" s="789"/>
      <c r="Y631" s="791"/>
      <c r="Z631" s="791"/>
      <c r="AA631" s="791"/>
      <c r="AB631" s="791"/>
      <c r="AC631" s="791"/>
      <c r="AD631" s="791"/>
      <c r="AE631" s="791"/>
      <c r="AF631" s="791"/>
      <c r="AG631" s="791" t="s">
        <v>157</v>
      </c>
      <c r="AH631" s="791">
        <v>7</v>
      </c>
      <c r="AI631" s="791"/>
      <c r="AJ631" s="791"/>
      <c r="AK631" s="791"/>
      <c r="AL631" s="791"/>
      <c r="AM631" s="791"/>
      <c r="AN631" s="791"/>
      <c r="AO631" s="791"/>
      <c r="AP631" s="791"/>
      <c r="AQ631" s="791"/>
      <c r="AR631" s="791"/>
      <c r="AS631" s="791"/>
      <c r="AT631" s="791"/>
      <c r="AU631" s="791"/>
      <c r="AV631" s="791"/>
      <c r="AW631" s="791"/>
      <c r="AX631" s="791"/>
      <c r="AY631" s="791"/>
      <c r="AZ631" s="791"/>
      <c r="BA631" s="791"/>
      <c r="BB631" s="791"/>
      <c r="BC631" s="791"/>
      <c r="BD631" s="791"/>
      <c r="BE631" s="791"/>
      <c r="BF631" s="791"/>
      <c r="BG631" s="791"/>
      <c r="BH631" s="791"/>
    </row>
    <row r="632" spans="1:60" ht="22.5" outlineLevel="1" x14ac:dyDescent="0.2">
      <c r="A632" s="782">
        <v>183</v>
      </c>
      <c r="B632" s="783" t="s">
        <v>705</v>
      </c>
      <c r="C632" s="784" t="s">
        <v>706</v>
      </c>
      <c r="D632" s="785" t="s">
        <v>340</v>
      </c>
      <c r="E632" s="786">
        <v>0.19105</v>
      </c>
      <c r="F632" s="11"/>
      <c r="G632" s="787">
        <f>ROUND(E632*F632,2)</f>
        <v>0</v>
      </c>
      <c r="H632" s="788">
        <v>0</v>
      </c>
      <c r="I632" s="789">
        <f>ROUND(E632*H632,2)</f>
        <v>0</v>
      </c>
      <c r="J632" s="788">
        <v>4045</v>
      </c>
      <c r="K632" s="789">
        <f>ROUND(E632*J632,2)</f>
        <v>772.8</v>
      </c>
      <c r="L632" s="789">
        <v>21</v>
      </c>
      <c r="M632" s="789">
        <f>G632*(1+L632/100)</f>
        <v>0</v>
      </c>
      <c r="N632" s="790">
        <v>0</v>
      </c>
      <c r="O632" s="790">
        <f>ROUND(E632*N632,2)</f>
        <v>0</v>
      </c>
      <c r="P632" s="790">
        <v>0</v>
      </c>
      <c r="Q632" s="790">
        <f>ROUND(E632*P632,2)</f>
        <v>0</v>
      </c>
      <c r="R632" s="789"/>
      <c r="S632" s="789" t="s">
        <v>153</v>
      </c>
      <c r="T632" s="789" t="s">
        <v>153</v>
      </c>
      <c r="U632" s="789">
        <v>0</v>
      </c>
      <c r="V632" s="789">
        <f>ROUND(E632*U632,2)</f>
        <v>0</v>
      </c>
      <c r="W632" s="789"/>
      <c r="X632" s="789" t="s">
        <v>154</v>
      </c>
      <c r="Y632" s="791"/>
      <c r="Z632" s="791"/>
      <c r="AA632" s="791"/>
      <c r="AB632" s="791"/>
      <c r="AC632" s="791"/>
      <c r="AD632" s="791"/>
      <c r="AE632" s="791"/>
      <c r="AF632" s="791"/>
      <c r="AG632" s="791" t="s">
        <v>155</v>
      </c>
      <c r="AH632" s="791"/>
      <c r="AI632" s="791"/>
      <c r="AJ632" s="791"/>
      <c r="AK632" s="791"/>
      <c r="AL632" s="791"/>
      <c r="AM632" s="791"/>
      <c r="AN632" s="791"/>
      <c r="AO632" s="791"/>
      <c r="AP632" s="791"/>
      <c r="AQ632" s="791"/>
      <c r="AR632" s="791"/>
      <c r="AS632" s="791"/>
      <c r="AT632" s="791"/>
      <c r="AU632" s="791"/>
      <c r="AV632" s="791"/>
      <c r="AW632" s="791"/>
      <c r="AX632" s="791"/>
      <c r="AY632" s="791"/>
      <c r="AZ632" s="791"/>
      <c r="BA632" s="791"/>
      <c r="BB632" s="791"/>
      <c r="BC632" s="791"/>
      <c r="BD632" s="791"/>
      <c r="BE632" s="791"/>
      <c r="BF632" s="791"/>
      <c r="BG632" s="791"/>
      <c r="BH632" s="791"/>
    </row>
    <row r="633" spans="1:60" outlineLevel="1" x14ac:dyDescent="0.2">
      <c r="A633" s="792"/>
      <c r="B633" s="793"/>
      <c r="C633" s="794" t="s">
        <v>707</v>
      </c>
      <c r="D633" s="795"/>
      <c r="E633" s="796">
        <v>2.3E-2</v>
      </c>
      <c r="F633" s="825"/>
      <c r="G633" s="789"/>
      <c r="H633" s="789"/>
      <c r="I633" s="789"/>
      <c r="J633" s="789"/>
      <c r="K633" s="789"/>
      <c r="L633" s="789"/>
      <c r="M633" s="789"/>
      <c r="N633" s="790"/>
      <c r="O633" s="790"/>
      <c r="P633" s="790"/>
      <c r="Q633" s="790"/>
      <c r="R633" s="789"/>
      <c r="S633" s="789"/>
      <c r="T633" s="789"/>
      <c r="U633" s="789"/>
      <c r="V633" s="789"/>
      <c r="W633" s="789"/>
      <c r="X633" s="789"/>
      <c r="Y633" s="791"/>
      <c r="Z633" s="791"/>
      <c r="AA633" s="791"/>
      <c r="AB633" s="791"/>
      <c r="AC633" s="791"/>
      <c r="AD633" s="791"/>
      <c r="AE633" s="791"/>
      <c r="AF633" s="791"/>
      <c r="AG633" s="791" t="s">
        <v>157</v>
      </c>
      <c r="AH633" s="791">
        <v>7</v>
      </c>
      <c r="AI633" s="791"/>
      <c r="AJ633" s="791"/>
      <c r="AK633" s="791"/>
      <c r="AL633" s="791"/>
      <c r="AM633" s="791"/>
      <c r="AN633" s="791"/>
      <c r="AO633" s="791"/>
      <c r="AP633" s="791"/>
      <c r="AQ633" s="791"/>
      <c r="AR633" s="791"/>
      <c r="AS633" s="791"/>
      <c r="AT633" s="791"/>
      <c r="AU633" s="791"/>
      <c r="AV633" s="791"/>
      <c r="AW633" s="791"/>
      <c r="AX633" s="791"/>
      <c r="AY633" s="791"/>
      <c r="AZ633" s="791"/>
      <c r="BA633" s="791"/>
      <c r="BB633" s="791"/>
      <c r="BC633" s="791"/>
      <c r="BD633" s="791"/>
      <c r="BE633" s="791"/>
      <c r="BF633" s="791"/>
      <c r="BG633" s="791"/>
      <c r="BH633" s="791"/>
    </row>
    <row r="634" spans="1:60" outlineLevel="1" x14ac:dyDescent="0.2">
      <c r="A634" s="792"/>
      <c r="B634" s="793"/>
      <c r="C634" s="794" t="s">
        <v>708</v>
      </c>
      <c r="D634" s="795"/>
      <c r="E634" s="796">
        <v>0.16</v>
      </c>
      <c r="F634" s="825"/>
      <c r="G634" s="789"/>
      <c r="H634" s="789"/>
      <c r="I634" s="789"/>
      <c r="J634" s="789"/>
      <c r="K634" s="789"/>
      <c r="L634" s="789"/>
      <c r="M634" s="789"/>
      <c r="N634" s="790"/>
      <c r="O634" s="790"/>
      <c r="P634" s="790"/>
      <c r="Q634" s="790"/>
      <c r="R634" s="789"/>
      <c r="S634" s="789"/>
      <c r="T634" s="789"/>
      <c r="U634" s="789"/>
      <c r="V634" s="789"/>
      <c r="W634" s="789"/>
      <c r="X634" s="789"/>
      <c r="Y634" s="791"/>
      <c r="Z634" s="791"/>
      <c r="AA634" s="791"/>
      <c r="AB634" s="791"/>
      <c r="AC634" s="791"/>
      <c r="AD634" s="791"/>
      <c r="AE634" s="791"/>
      <c r="AF634" s="791"/>
      <c r="AG634" s="791" t="s">
        <v>157</v>
      </c>
      <c r="AH634" s="791">
        <v>7</v>
      </c>
      <c r="AI634" s="791"/>
      <c r="AJ634" s="791"/>
      <c r="AK634" s="791"/>
      <c r="AL634" s="791"/>
      <c r="AM634" s="791"/>
      <c r="AN634" s="791"/>
      <c r="AO634" s="791"/>
      <c r="AP634" s="791"/>
      <c r="AQ634" s="791"/>
      <c r="AR634" s="791"/>
      <c r="AS634" s="791"/>
      <c r="AT634" s="791"/>
      <c r="AU634" s="791"/>
      <c r="AV634" s="791"/>
      <c r="AW634" s="791"/>
      <c r="AX634" s="791"/>
      <c r="AY634" s="791"/>
      <c r="AZ634" s="791"/>
      <c r="BA634" s="791"/>
      <c r="BB634" s="791"/>
      <c r="BC634" s="791"/>
      <c r="BD634" s="791"/>
      <c r="BE634" s="791"/>
      <c r="BF634" s="791"/>
      <c r="BG634" s="791"/>
      <c r="BH634" s="791"/>
    </row>
    <row r="635" spans="1:60" outlineLevel="1" x14ac:dyDescent="0.2">
      <c r="A635" s="792"/>
      <c r="B635" s="793"/>
      <c r="C635" s="794" t="s">
        <v>709</v>
      </c>
      <c r="D635" s="795"/>
      <c r="E635" s="796">
        <v>8.0499999999999999E-3</v>
      </c>
      <c r="F635" s="825"/>
      <c r="G635" s="789"/>
      <c r="H635" s="789"/>
      <c r="I635" s="789"/>
      <c r="J635" s="789"/>
      <c r="K635" s="789"/>
      <c r="L635" s="789"/>
      <c r="M635" s="789"/>
      <c r="N635" s="790"/>
      <c r="O635" s="790"/>
      <c r="P635" s="790"/>
      <c r="Q635" s="790"/>
      <c r="R635" s="789"/>
      <c r="S635" s="789"/>
      <c r="T635" s="789"/>
      <c r="U635" s="789"/>
      <c r="V635" s="789"/>
      <c r="W635" s="789"/>
      <c r="X635" s="789"/>
      <c r="Y635" s="791"/>
      <c r="Z635" s="791"/>
      <c r="AA635" s="791"/>
      <c r="AB635" s="791"/>
      <c r="AC635" s="791"/>
      <c r="AD635" s="791"/>
      <c r="AE635" s="791"/>
      <c r="AF635" s="791"/>
      <c r="AG635" s="791" t="s">
        <v>157</v>
      </c>
      <c r="AH635" s="791">
        <v>7</v>
      </c>
      <c r="AI635" s="791"/>
      <c r="AJ635" s="791"/>
      <c r="AK635" s="791"/>
      <c r="AL635" s="791"/>
      <c r="AM635" s="791"/>
      <c r="AN635" s="791"/>
      <c r="AO635" s="791"/>
      <c r="AP635" s="791"/>
      <c r="AQ635" s="791"/>
      <c r="AR635" s="791"/>
      <c r="AS635" s="791"/>
      <c r="AT635" s="791"/>
      <c r="AU635" s="791"/>
      <c r="AV635" s="791"/>
      <c r="AW635" s="791"/>
      <c r="AX635" s="791"/>
      <c r="AY635" s="791"/>
      <c r="AZ635" s="791"/>
      <c r="BA635" s="791"/>
      <c r="BB635" s="791"/>
      <c r="BC635" s="791"/>
      <c r="BD635" s="791"/>
      <c r="BE635" s="791"/>
      <c r="BF635" s="791"/>
      <c r="BG635" s="791"/>
      <c r="BH635" s="791"/>
    </row>
    <row r="636" spans="1:60" outlineLevel="1" x14ac:dyDescent="0.2">
      <c r="A636" s="782">
        <v>184</v>
      </c>
      <c r="B636" s="783" t="s">
        <v>710</v>
      </c>
      <c r="C636" s="784" t="s">
        <v>711</v>
      </c>
      <c r="D636" s="785" t="s">
        <v>340</v>
      </c>
      <c r="E636" s="786">
        <v>0.2545</v>
      </c>
      <c r="F636" s="11"/>
      <c r="G636" s="787">
        <f>ROUND(E636*F636,2)</f>
        <v>0</v>
      </c>
      <c r="H636" s="788">
        <v>0</v>
      </c>
      <c r="I636" s="789">
        <f>ROUND(E636*H636,2)</f>
        <v>0</v>
      </c>
      <c r="J636" s="788">
        <v>1526</v>
      </c>
      <c r="K636" s="789">
        <f>ROUND(E636*J636,2)</f>
        <v>388.37</v>
      </c>
      <c r="L636" s="789">
        <v>21</v>
      </c>
      <c r="M636" s="789">
        <f>G636*(1+L636/100)</f>
        <v>0</v>
      </c>
      <c r="N636" s="790">
        <v>0</v>
      </c>
      <c r="O636" s="790">
        <f>ROUND(E636*N636,2)</f>
        <v>0</v>
      </c>
      <c r="P636" s="790">
        <v>0</v>
      </c>
      <c r="Q636" s="790">
        <f>ROUND(E636*P636,2)</f>
        <v>0</v>
      </c>
      <c r="R636" s="789"/>
      <c r="S636" s="789" t="s">
        <v>153</v>
      </c>
      <c r="T636" s="789" t="s">
        <v>153</v>
      </c>
      <c r="U636" s="789">
        <v>0</v>
      </c>
      <c r="V636" s="789">
        <f>ROUND(E636*U636,2)</f>
        <v>0</v>
      </c>
      <c r="W636" s="789"/>
      <c r="X636" s="789" t="s">
        <v>154</v>
      </c>
      <c r="Y636" s="791"/>
      <c r="Z636" s="791"/>
      <c r="AA636" s="791"/>
      <c r="AB636" s="791"/>
      <c r="AC636" s="791"/>
      <c r="AD636" s="791"/>
      <c r="AE636" s="791"/>
      <c r="AF636" s="791"/>
      <c r="AG636" s="791" t="s">
        <v>155</v>
      </c>
      <c r="AH636" s="791"/>
      <c r="AI636" s="791"/>
      <c r="AJ636" s="791"/>
      <c r="AK636" s="791"/>
      <c r="AL636" s="791"/>
      <c r="AM636" s="791"/>
      <c r="AN636" s="791"/>
      <c r="AO636" s="791"/>
      <c r="AP636" s="791"/>
      <c r="AQ636" s="791"/>
      <c r="AR636" s="791"/>
      <c r="AS636" s="791"/>
      <c r="AT636" s="791"/>
      <c r="AU636" s="791"/>
      <c r="AV636" s="791"/>
      <c r="AW636" s="791"/>
      <c r="AX636" s="791"/>
      <c r="AY636" s="791"/>
      <c r="AZ636" s="791"/>
      <c r="BA636" s="791"/>
      <c r="BB636" s="791"/>
      <c r="BC636" s="791"/>
      <c r="BD636" s="791"/>
      <c r="BE636" s="791"/>
      <c r="BF636" s="791"/>
      <c r="BG636" s="791"/>
      <c r="BH636" s="791"/>
    </row>
    <row r="637" spans="1:60" outlineLevel="1" x14ac:dyDescent="0.2">
      <c r="A637" s="792"/>
      <c r="B637" s="793"/>
      <c r="C637" s="794" t="s">
        <v>712</v>
      </c>
      <c r="D637" s="795"/>
      <c r="E637" s="796">
        <v>0.02</v>
      </c>
      <c r="F637" s="825"/>
      <c r="G637" s="789"/>
      <c r="H637" s="789"/>
      <c r="I637" s="789"/>
      <c r="J637" s="789"/>
      <c r="K637" s="789"/>
      <c r="L637" s="789"/>
      <c r="M637" s="789"/>
      <c r="N637" s="790"/>
      <c r="O637" s="790"/>
      <c r="P637" s="790"/>
      <c r="Q637" s="790"/>
      <c r="R637" s="789"/>
      <c r="S637" s="789"/>
      <c r="T637" s="789"/>
      <c r="U637" s="789"/>
      <c r="V637" s="789"/>
      <c r="W637" s="789"/>
      <c r="X637" s="789"/>
      <c r="Y637" s="791"/>
      <c r="Z637" s="791"/>
      <c r="AA637" s="791"/>
      <c r="AB637" s="791"/>
      <c r="AC637" s="791"/>
      <c r="AD637" s="791"/>
      <c r="AE637" s="791"/>
      <c r="AF637" s="791"/>
      <c r="AG637" s="791" t="s">
        <v>157</v>
      </c>
      <c r="AH637" s="791">
        <v>7</v>
      </c>
      <c r="AI637" s="791"/>
      <c r="AJ637" s="791"/>
      <c r="AK637" s="791"/>
      <c r="AL637" s="791"/>
      <c r="AM637" s="791"/>
      <c r="AN637" s="791"/>
      <c r="AO637" s="791"/>
      <c r="AP637" s="791"/>
      <c r="AQ637" s="791"/>
      <c r="AR637" s="791"/>
      <c r="AS637" s="791"/>
      <c r="AT637" s="791"/>
      <c r="AU637" s="791"/>
      <c r="AV637" s="791"/>
      <c r="AW637" s="791"/>
      <c r="AX637" s="791"/>
      <c r="AY637" s="791"/>
      <c r="AZ637" s="791"/>
      <c r="BA637" s="791"/>
      <c r="BB637" s="791"/>
      <c r="BC637" s="791"/>
      <c r="BD637" s="791"/>
      <c r="BE637" s="791"/>
      <c r="BF637" s="791"/>
      <c r="BG637" s="791"/>
      <c r="BH637" s="791"/>
    </row>
    <row r="638" spans="1:60" outlineLevel="1" x14ac:dyDescent="0.2">
      <c r="A638" s="792"/>
      <c r="B638" s="793"/>
      <c r="C638" s="794" t="s">
        <v>713</v>
      </c>
      <c r="D638" s="795"/>
      <c r="E638" s="796">
        <v>0.15</v>
      </c>
      <c r="F638" s="825"/>
      <c r="G638" s="789"/>
      <c r="H638" s="789"/>
      <c r="I638" s="789"/>
      <c r="J638" s="789"/>
      <c r="K638" s="789"/>
      <c r="L638" s="789"/>
      <c r="M638" s="789"/>
      <c r="N638" s="790"/>
      <c r="O638" s="790"/>
      <c r="P638" s="790"/>
      <c r="Q638" s="790"/>
      <c r="R638" s="789"/>
      <c r="S638" s="789"/>
      <c r="T638" s="789"/>
      <c r="U638" s="789"/>
      <c r="V638" s="789"/>
      <c r="W638" s="789"/>
      <c r="X638" s="789"/>
      <c r="Y638" s="791"/>
      <c r="Z638" s="791"/>
      <c r="AA638" s="791"/>
      <c r="AB638" s="791"/>
      <c r="AC638" s="791"/>
      <c r="AD638" s="791"/>
      <c r="AE638" s="791"/>
      <c r="AF638" s="791"/>
      <c r="AG638" s="791" t="s">
        <v>157</v>
      </c>
      <c r="AH638" s="791">
        <v>7</v>
      </c>
      <c r="AI638" s="791"/>
      <c r="AJ638" s="791"/>
      <c r="AK638" s="791"/>
      <c r="AL638" s="791"/>
      <c r="AM638" s="791"/>
      <c r="AN638" s="791"/>
      <c r="AO638" s="791"/>
      <c r="AP638" s="791"/>
      <c r="AQ638" s="791"/>
      <c r="AR638" s="791"/>
      <c r="AS638" s="791"/>
      <c r="AT638" s="791"/>
      <c r="AU638" s="791"/>
      <c r="AV638" s="791"/>
      <c r="AW638" s="791"/>
      <c r="AX638" s="791"/>
      <c r="AY638" s="791"/>
      <c r="AZ638" s="791"/>
      <c r="BA638" s="791"/>
      <c r="BB638" s="791"/>
      <c r="BC638" s="791"/>
      <c r="BD638" s="791"/>
      <c r="BE638" s="791"/>
      <c r="BF638" s="791"/>
      <c r="BG638" s="791"/>
      <c r="BH638" s="791"/>
    </row>
    <row r="639" spans="1:60" outlineLevel="1" x14ac:dyDescent="0.2">
      <c r="A639" s="792"/>
      <c r="B639" s="793"/>
      <c r="C639" s="794" t="s">
        <v>714</v>
      </c>
      <c r="D639" s="795"/>
      <c r="E639" s="796">
        <v>7.0000000000000007E-2</v>
      </c>
      <c r="F639" s="825"/>
      <c r="G639" s="789"/>
      <c r="H639" s="789"/>
      <c r="I639" s="789"/>
      <c r="J639" s="789"/>
      <c r="K639" s="789"/>
      <c r="L639" s="789"/>
      <c r="M639" s="789"/>
      <c r="N639" s="790"/>
      <c r="O639" s="790"/>
      <c r="P639" s="790"/>
      <c r="Q639" s="790"/>
      <c r="R639" s="789"/>
      <c r="S639" s="789"/>
      <c r="T639" s="789"/>
      <c r="U639" s="789"/>
      <c r="V639" s="789"/>
      <c r="W639" s="789"/>
      <c r="X639" s="789"/>
      <c r="Y639" s="791"/>
      <c r="Z639" s="791"/>
      <c r="AA639" s="791"/>
      <c r="AB639" s="791"/>
      <c r="AC639" s="791"/>
      <c r="AD639" s="791"/>
      <c r="AE639" s="791"/>
      <c r="AF639" s="791"/>
      <c r="AG639" s="791" t="s">
        <v>157</v>
      </c>
      <c r="AH639" s="791">
        <v>7</v>
      </c>
      <c r="AI639" s="791"/>
      <c r="AJ639" s="791"/>
      <c r="AK639" s="791"/>
      <c r="AL639" s="791"/>
      <c r="AM639" s="791"/>
      <c r="AN639" s="791"/>
      <c r="AO639" s="791"/>
      <c r="AP639" s="791"/>
      <c r="AQ639" s="791"/>
      <c r="AR639" s="791"/>
      <c r="AS639" s="791"/>
      <c r="AT639" s="791"/>
      <c r="AU639" s="791"/>
      <c r="AV639" s="791"/>
      <c r="AW639" s="791"/>
      <c r="AX639" s="791"/>
      <c r="AY639" s="791"/>
      <c r="AZ639" s="791"/>
      <c r="BA639" s="791"/>
      <c r="BB639" s="791"/>
      <c r="BC639" s="791"/>
      <c r="BD639" s="791"/>
      <c r="BE639" s="791"/>
      <c r="BF639" s="791"/>
      <c r="BG639" s="791"/>
      <c r="BH639" s="791"/>
    </row>
    <row r="640" spans="1:60" outlineLevel="1" x14ac:dyDescent="0.2">
      <c r="A640" s="792"/>
      <c r="B640" s="793"/>
      <c r="C640" s="794" t="s">
        <v>715</v>
      </c>
      <c r="D640" s="795"/>
      <c r="E640" s="796">
        <v>1.4500000000000001E-2</v>
      </c>
      <c r="F640" s="825"/>
      <c r="G640" s="789"/>
      <c r="H640" s="789"/>
      <c r="I640" s="789"/>
      <c r="J640" s="789"/>
      <c r="K640" s="789"/>
      <c r="L640" s="789"/>
      <c r="M640" s="789"/>
      <c r="N640" s="790"/>
      <c r="O640" s="790"/>
      <c r="P640" s="790"/>
      <c r="Q640" s="790"/>
      <c r="R640" s="789"/>
      <c r="S640" s="789"/>
      <c r="T640" s="789"/>
      <c r="U640" s="789"/>
      <c r="V640" s="789"/>
      <c r="W640" s="789"/>
      <c r="X640" s="789"/>
      <c r="Y640" s="791"/>
      <c r="Z640" s="791"/>
      <c r="AA640" s="791"/>
      <c r="AB640" s="791"/>
      <c r="AC640" s="791"/>
      <c r="AD640" s="791"/>
      <c r="AE640" s="791"/>
      <c r="AF640" s="791"/>
      <c r="AG640" s="791" t="s">
        <v>157</v>
      </c>
      <c r="AH640" s="791">
        <v>7</v>
      </c>
      <c r="AI640" s="791"/>
      <c r="AJ640" s="791"/>
      <c r="AK640" s="791"/>
      <c r="AL640" s="791"/>
      <c r="AM640" s="791"/>
      <c r="AN640" s="791"/>
      <c r="AO640" s="791"/>
      <c r="AP640" s="791"/>
      <c r="AQ640" s="791"/>
      <c r="AR640" s="791"/>
      <c r="AS640" s="791"/>
      <c r="AT640" s="791"/>
      <c r="AU640" s="791"/>
      <c r="AV640" s="791"/>
      <c r="AW640" s="791"/>
      <c r="AX640" s="791"/>
      <c r="AY640" s="791"/>
      <c r="AZ640" s="791"/>
      <c r="BA640" s="791"/>
      <c r="BB640" s="791"/>
      <c r="BC640" s="791"/>
      <c r="BD640" s="791"/>
      <c r="BE640" s="791"/>
      <c r="BF640" s="791"/>
      <c r="BG640" s="791"/>
      <c r="BH640" s="791"/>
    </row>
    <row r="641" spans="1:60" ht="22.5" outlineLevel="1" x14ac:dyDescent="0.2">
      <c r="A641" s="782">
        <v>185</v>
      </c>
      <c r="B641" s="783" t="s">
        <v>716</v>
      </c>
      <c r="C641" s="784" t="s">
        <v>717</v>
      </c>
      <c r="D641" s="785" t="s">
        <v>340</v>
      </c>
      <c r="E641" s="786">
        <v>0.14312</v>
      </c>
      <c r="F641" s="11"/>
      <c r="G641" s="787">
        <f>ROUND(E641*F641,2)</f>
        <v>0</v>
      </c>
      <c r="H641" s="788">
        <v>0</v>
      </c>
      <c r="I641" s="789">
        <f>ROUND(E641*H641,2)</f>
        <v>0</v>
      </c>
      <c r="J641" s="788">
        <v>3130</v>
      </c>
      <c r="K641" s="789">
        <f>ROUND(E641*J641,2)</f>
        <v>447.97</v>
      </c>
      <c r="L641" s="789">
        <v>21</v>
      </c>
      <c r="M641" s="789">
        <f>G641*(1+L641/100)</f>
        <v>0</v>
      </c>
      <c r="N641" s="790">
        <v>0</v>
      </c>
      <c r="O641" s="790">
        <f>ROUND(E641*N641,2)</f>
        <v>0</v>
      </c>
      <c r="P641" s="790">
        <v>0</v>
      </c>
      <c r="Q641" s="790">
        <f>ROUND(E641*P641,2)</f>
        <v>0</v>
      </c>
      <c r="R641" s="789"/>
      <c r="S641" s="789" t="s">
        <v>153</v>
      </c>
      <c r="T641" s="789" t="s">
        <v>153</v>
      </c>
      <c r="U641" s="789">
        <v>0</v>
      </c>
      <c r="V641" s="789">
        <f>ROUND(E641*U641,2)</f>
        <v>0</v>
      </c>
      <c r="W641" s="789"/>
      <c r="X641" s="789" t="s">
        <v>154</v>
      </c>
      <c r="Y641" s="791"/>
      <c r="Z641" s="791"/>
      <c r="AA641" s="791"/>
      <c r="AB641" s="791"/>
      <c r="AC641" s="791"/>
      <c r="AD641" s="791"/>
      <c r="AE641" s="791"/>
      <c r="AF641" s="791"/>
      <c r="AG641" s="791" t="s">
        <v>155</v>
      </c>
      <c r="AH641" s="791"/>
      <c r="AI641" s="791"/>
      <c r="AJ641" s="791"/>
      <c r="AK641" s="791"/>
      <c r="AL641" s="791"/>
      <c r="AM641" s="791"/>
      <c r="AN641" s="791"/>
      <c r="AO641" s="791"/>
      <c r="AP641" s="791"/>
      <c r="AQ641" s="791"/>
      <c r="AR641" s="791"/>
      <c r="AS641" s="791"/>
      <c r="AT641" s="791"/>
      <c r="AU641" s="791"/>
      <c r="AV641" s="791"/>
      <c r="AW641" s="791"/>
      <c r="AX641" s="791"/>
      <c r="AY641" s="791"/>
      <c r="AZ641" s="791"/>
      <c r="BA641" s="791"/>
      <c r="BB641" s="791"/>
      <c r="BC641" s="791"/>
      <c r="BD641" s="791"/>
      <c r="BE641" s="791"/>
      <c r="BF641" s="791"/>
      <c r="BG641" s="791"/>
      <c r="BH641" s="791"/>
    </row>
    <row r="642" spans="1:60" outlineLevel="1" x14ac:dyDescent="0.2">
      <c r="A642" s="792"/>
      <c r="B642" s="793"/>
      <c r="C642" s="794" t="s">
        <v>718</v>
      </c>
      <c r="D642" s="795"/>
      <c r="E642" s="796">
        <v>0.14000000000000001</v>
      </c>
      <c r="F642" s="825"/>
      <c r="G642" s="789"/>
      <c r="H642" s="789"/>
      <c r="I642" s="789"/>
      <c r="J642" s="789"/>
      <c r="K642" s="789"/>
      <c r="L642" s="789"/>
      <c r="M642" s="789"/>
      <c r="N642" s="790"/>
      <c r="O642" s="790"/>
      <c r="P642" s="790"/>
      <c r="Q642" s="790"/>
      <c r="R642" s="789"/>
      <c r="S642" s="789"/>
      <c r="T642" s="789"/>
      <c r="U642" s="789"/>
      <c r="V642" s="789"/>
      <c r="W642" s="789"/>
      <c r="X642" s="789"/>
      <c r="Y642" s="791"/>
      <c r="Z642" s="791"/>
      <c r="AA642" s="791"/>
      <c r="AB642" s="791"/>
      <c r="AC642" s="791"/>
      <c r="AD642" s="791"/>
      <c r="AE642" s="791"/>
      <c r="AF642" s="791"/>
      <c r="AG642" s="791" t="s">
        <v>157</v>
      </c>
      <c r="AH642" s="791">
        <v>7</v>
      </c>
      <c r="AI642" s="791"/>
      <c r="AJ642" s="791"/>
      <c r="AK642" s="791"/>
      <c r="AL642" s="791"/>
      <c r="AM642" s="791"/>
      <c r="AN642" s="791"/>
      <c r="AO642" s="791"/>
      <c r="AP642" s="791"/>
      <c r="AQ642" s="791"/>
      <c r="AR642" s="791"/>
      <c r="AS642" s="791"/>
      <c r="AT642" s="791"/>
      <c r="AU642" s="791"/>
      <c r="AV642" s="791"/>
      <c r="AW642" s="791"/>
      <c r="AX642" s="791"/>
      <c r="AY642" s="791"/>
      <c r="AZ642" s="791"/>
      <c r="BA642" s="791"/>
      <c r="BB642" s="791"/>
      <c r="BC642" s="791"/>
      <c r="BD642" s="791"/>
      <c r="BE642" s="791"/>
      <c r="BF642" s="791"/>
      <c r="BG642" s="791"/>
      <c r="BH642" s="791"/>
    </row>
    <row r="643" spans="1:60" outlineLevel="1" x14ac:dyDescent="0.2">
      <c r="A643" s="792"/>
      <c r="B643" s="793"/>
      <c r="C643" s="794" t="s">
        <v>719</v>
      </c>
      <c r="D643" s="795"/>
      <c r="E643" s="796">
        <v>3.1199999999999999E-3</v>
      </c>
      <c r="F643" s="825"/>
      <c r="G643" s="789"/>
      <c r="H643" s="789"/>
      <c r="I643" s="789"/>
      <c r="J643" s="789"/>
      <c r="K643" s="789"/>
      <c r="L643" s="789"/>
      <c r="M643" s="789"/>
      <c r="N643" s="790"/>
      <c r="O643" s="790"/>
      <c r="P643" s="790"/>
      <c r="Q643" s="790"/>
      <c r="R643" s="789"/>
      <c r="S643" s="789"/>
      <c r="T643" s="789"/>
      <c r="U643" s="789"/>
      <c r="V643" s="789"/>
      <c r="W643" s="789"/>
      <c r="X643" s="789"/>
      <c r="Y643" s="791"/>
      <c r="Z643" s="791"/>
      <c r="AA643" s="791"/>
      <c r="AB643" s="791"/>
      <c r="AC643" s="791"/>
      <c r="AD643" s="791"/>
      <c r="AE643" s="791"/>
      <c r="AF643" s="791"/>
      <c r="AG643" s="791" t="s">
        <v>157</v>
      </c>
      <c r="AH643" s="791">
        <v>7</v>
      </c>
      <c r="AI643" s="791"/>
      <c r="AJ643" s="791"/>
      <c r="AK643" s="791"/>
      <c r="AL643" s="791"/>
      <c r="AM643" s="791"/>
      <c r="AN643" s="791"/>
      <c r="AO643" s="791"/>
      <c r="AP643" s="791"/>
      <c r="AQ643" s="791"/>
      <c r="AR643" s="791"/>
      <c r="AS643" s="791"/>
      <c r="AT643" s="791"/>
      <c r="AU643" s="791"/>
      <c r="AV643" s="791"/>
      <c r="AW643" s="791"/>
      <c r="AX643" s="791"/>
      <c r="AY643" s="791"/>
      <c r="AZ643" s="791"/>
      <c r="BA643" s="791"/>
      <c r="BB643" s="791"/>
      <c r="BC643" s="791"/>
      <c r="BD643" s="791"/>
      <c r="BE643" s="791"/>
      <c r="BF643" s="791"/>
      <c r="BG643" s="791"/>
      <c r="BH643" s="791"/>
    </row>
    <row r="644" spans="1:60" outlineLevel="1" x14ac:dyDescent="0.2">
      <c r="A644" s="797">
        <v>186</v>
      </c>
      <c r="B644" s="798" t="s">
        <v>720</v>
      </c>
      <c r="C644" s="799" t="s">
        <v>721</v>
      </c>
      <c r="D644" s="800" t="s">
        <v>340</v>
      </c>
      <c r="E644" s="801">
        <v>13.71447</v>
      </c>
      <c r="F644" s="12"/>
      <c r="G644" s="802">
        <f>ROUND(E644*F644,2)</f>
        <v>0</v>
      </c>
      <c r="H644" s="788">
        <v>0</v>
      </c>
      <c r="I644" s="789">
        <f>ROUND(E644*H644,2)</f>
        <v>0</v>
      </c>
      <c r="J644" s="788">
        <v>788</v>
      </c>
      <c r="K644" s="789">
        <f>ROUND(E644*J644,2)</f>
        <v>10807</v>
      </c>
      <c r="L644" s="789">
        <v>21</v>
      </c>
      <c r="M644" s="789">
        <f>G644*(1+L644/100)</f>
        <v>0</v>
      </c>
      <c r="N644" s="790">
        <v>0</v>
      </c>
      <c r="O644" s="790">
        <f>ROUND(E644*N644,2)</f>
        <v>0</v>
      </c>
      <c r="P644" s="790">
        <v>0</v>
      </c>
      <c r="Q644" s="790">
        <f>ROUND(E644*P644,2)</f>
        <v>0</v>
      </c>
      <c r="R644" s="789"/>
      <c r="S644" s="789" t="s">
        <v>153</v>
      </c>
      <c r="T644" s="789" t="s">
        <v>153</v>
      </c>
      <c r="U644" s="789">
        <v>2.0089999999999999</v>
      </c>
      <c r="V644" s="789">
        <f>ROUND(E644*U644,2)</f>
        <v>27.55</v>
      </c>
      <c r="W644" s="789"/>
      <c r="X644" s="789" t="s">
        <v>722</v>
      </c>
      <c r="Y644" s="791"/>
      <c r="Z644" s="791"/>
      <c r="AA644" s="791"/>
      <c r="AB644" s="791"/>
      <c r="AC644" s="791"/>
      <c r="AD644" s="791"/>
      <c r="AE644" s="791"/>
      <c r="AF644" s="791"/>
      <c r="AG644" s="791" t="s">
        <v>723</v>
      </c>
      <c r="AH644" s="791"/>
      <c r="AI644" s="791"/>
      <c r="AJ644" s="791"/>
      <c r="AK644" s="791"/>
      <c r="AL644" s="791"/>
      <c r="AM644" s="791"/>
      <c r="AN644" s="791"/>
      <c r="AO644" s="791"/>
      <c r="AP644" s="791"/>
      <c r="AQ644" s="791"/>
      <c r="AR644" s="791"/>
      <c r="AS644" s="791"/>
      <c r="AT644" s="791"/>
      <c r="AU644" s="791"/>
      <c r="AV644" s="791"/>
      <c r="AW644" s="791"/>
      <c r="AX644" s="791"/>
      <c r="AY644" s="791"/>
      <c r="AZ644" s="791"/>
      <c r="BA644" s="791"/>
      <c r="BB644" s="791"/>
      <c r="BC644" s="791"/>
      <c r="BD644" s="791"/>
      <c r="BE644" s="791"/>
      <c r="BF644" s="791"/>
      <c r="BG644" s="791"/>
      <c r="BH644" s="791"/>
    </row>
    <row r="645" spans="1:60" outlineLevel="1" x14ac:dyDescent="0.2">
      <c r="A645" s="797">
        <v>187</v>
      </c>
      <c r="B645" s="798" t="s">
        <v>724</v>
      </c>
      <c r="C645" s="799" t="s">
        <v>725</v>
      </c>
      <c r="D645" s="800" t="s">
        <v>340</v>
      </c>
      <c r="E645" s="801">
        <v>13.71447</v>
      </c>
      <c r="F645" s="12"/>
      <c r="G645" s="802">
        <f>ROUND(E645*F645,2)</f>
        <v>0</v>
      </c>
      <c r="H645" s="788">
        <v>0</v>
      </c>
      <c r="I645" s="789">
        <f>ROUND(E645*H645,2)</f>
        <v>0</v>
      </c>
      <c r="J645" s="788">
        <v>264</v>
      </c>
      <c r="K645" s="789">
        <f>ROUND(E645*J645,2)</f>
        <v>3620.62</v>
      </c>
      <c r="L645" s="789">
        <v>21</v>
      </c>
      <c r="M645" s="789">
        <f>G645*(1+L645/100)</f>
        <v>0</v>
      </c>
      <c r="N645" s="790">
        <v>0</v>
      </c>
      <c r="O645" s="790">
        <f>ROUND(E645*N645,2)</f>
        <v>0</v>
      </c>
      <c r="P645" s="790">
        <v>0</v>
      </c>
      <c r="Q645" s="790">
        <f>ROUND(E645*P645,2)</f>
        <v>0</v>
      </c>
      <c r="R645" s="789"/>
      <c r="S645" s="789" t="s">
        <v>153</v>
      </c>
      <c r="T645" s="789" t="s">
        <v>153</v>
      </c>
      <c r="U645" s="789">
        <v>0.49</v>
      </c>
      <c r="V645" s="789">
        <f>ROUND(E645*U645,2)</f>
        <v>6.72</v>
      </c>
      <c r="W645" s="789"/>
      <c r="X645" s="789" t="s">
        <v>722</v>
      </c>
      <c r="Y645" s="791"/>
      <c r="Z645" s="791"/>
      <c r="AA645" s="791"/>
      <c r="AB645" s="791"/>
      <c r="AC645" s="791"/>
      <c r="AD645" s="791"/>
      <c r="AE645" s="791"/>
      <c r="AF645" s="791"/>
      <c r="AG645" s="791" t="s">
        <v>723</v>
      </c>
      <c r="AH645" s="791"/>
      <c r="AI645" s="791"/>
      <c r="AJ645" s="791"/>
      <c r="AK645" s="791"/>
      <c r="AL645" s="791"/>
      <c r="AM645" s="791"/>
      <c r="AN645" s="791"/>
      <c r="AO645" s="791"/>
      <c r="AP645" s="791"/>
      <c r="AQ645" s="791"/>
      <c r="AR645" s="791"/>
      <c r="AS645" s="791"/>
      <c r="AT645" s="791"/>
      <c r="AU645" s="791"/>
      <c r="AV645" s="791"/>
      <c r="AW645" s="791"/>
      <c r="AX645" s="791"/>
      <c r="AY645" s="791"/>
      <c r="AZ645" s="791"/>
      <c r="BA645" s="791"/>
      <c r="BB645" s="791"/>
      <c r="BC645" s="791"/>
      <c r="BD645" s="791"/>
      <c r="BE645" s="791"/>
      <c r="BF645" s="791"/>
      <c r="BG645" s="791"/>
      <c r="BH645" s="791"/>
    </row>
    <row r="646" spans="1:60" outlineLevel="1" x14ac:dyDescent="0.2">
      <c r="A646" s="797">
        <v>188</v>
      </c>
      <c r="B646" s="798" t="s">
        <v>726</v>
      </c>
      <c r="C646" s="799" t="s">
        <v>727</v>
      </c>
      <c r="D646" s="800" t="s">
        <v>340</v>
      </c>
      <c r="E646" s="801">
        <v>260.57485000000003</v>
      </c>
      <c r="F646" s="12"/>
      <c r="G646" s="802">
        <f>ROUND(E646*F646,2)</f>
        <v>0</v>
      </c>
      <c r="H646" s="788">
        <v>0</v>
      </c>
      <c r="I646" s="789">
        <f>ROUND(E646*H646,2)</f>
        <v>0</v>
      </c>
      <c r="J646" s="788">
        <v>25</v>
      </c>
      <c r="K646" s="789">
        <f>ROUND(E646*J646,2)</f>
        <v>6514.37</v>
      </c>
      <c r="L646" s="789">
        <v>21</v>
      </c>
      <c r="M646" s="789">
        <f>G646*(1+L646/100)</f>
        <v>0</v>
      </c>
      <c r="N646" s="790">
        <v>0</v>
      </c>
      <c r="O646" s="790">
        <f>ROUND(E646*N646,2)</f>
        <v>0</v>
      </c>
      <c r="P646" s="790">
        <v>0</v>
      </c>
      <c r="Q646" s="790">
        <f>ROUND(E646*P646,2)</f>
        <v>0</v>
      </c>
      <c r="R646" s="789"/>
      <c r="S646" s="789" t="s">
        <v>153</v>
      </c>
      <c r="T646" s="789" t="s">
        <v>153</v>
      </c>
      <c r="U646" s="789">
        <v>0</v>
      </c>
      <c r="V646" s="789">
        <f>ROUND(E646*U646,2)</f>
        <v>0</v>
      </c>
      <c r="W646" s="789"/>
      <c r="X646" s="789" t="s">
        <v>722</v>
      </c>
      <c r="Y646" s="791"/>
      <c r="Z646" s="791"/>
      <c r="AA646" s="791"/>
      <c r="AB646" s="791"/>
      <c r="AC646" s="791"/>
      <c r="AD646" s="791"/>
      <c r="AE646" s="791"/>
      <c r="AF646" s="791"/>
      <c r="AG646" s="791" t="s">
        <v>723</v>
      </c>
      <c r="AH646" s="791"/>
      <c r="AI646" s="791"/>
      <c r="AJ646" s="791"/>
      <c r="AK646" s="791"/>
      <c r="AL646" s="791"/>
      <c r="AM646" s="791"/>
      <c r="AN646" s="791"/>
      <c r="AO646" s="791"/>
      <c r="AP646" s="791"/>
      <c r="AQ646" s="791"/>
      <c r="AR646" s="791"/>
      <c r="AS646" s="791"/>
      <c r="AT646" s="791"/>
      <c r="AU646" s="791"/>
      <c r="AV646" s="791"/>
      <c r="AW646" s="791"/>
      <c r="AX646" s="791"/>
      <c r="AY646" s="791"/>
      <c r="AZ646" s="791"/>
      <c r="BA646" s="791"/>
      <c r="BB646" s="791"/>
      <c r="BC646" s="791"/>
      <c r="BD646" s="791"/>
      <c r="BE646" s="791"/>
      <c r="BF646" s="791"/>
      <c r="BG646" s="791"/>
      <c r="BH646" s="791"/>
    </row>
    <row r="647" spans="1:60" outlineLevel="1" x14ac:dyDescent="0.2">
      <c r="A647" s="797">
        <v>189</v>
      </c>
      <c r="B647" s="798" t="s">
        <v>728</v>
      </c>
      <c r="C647" s="799" t="s">
        <v>729</v>
      </c>
      <c r="D647" s="800" t="s">
        <v>340</v>
      </c>
      <c r="E647" s="801">
        <v>13.71447</v>
      </c>
      <c r="F647" s="12"/>
      <c r="G647" s="802">
        <f>ROUND(E647*F647,2)</f>
        <v>0</v>
      </c>
      <c r="H647" s="788">
        <v>0</v>
      </c>
      <c r="I647" s="789">
        <f>ROUND(E647*H647,2)</f>
        <v>0</v>
      </c>
      <c r="J647" s="788">
        <v>369.5</v>
      </c>
      <c r="K647" s="789">
        <f>ROUND(E647*J647,2)</f>
        <v>5067.5</v>
      </c>
      <c r="L647" s="789">
        <v>21</v>
      </c>
      <c r="M647" s="789">
        <f>G647*(1+L647/100)</f>
        <v>0</v>
      </c>
      <c r="N647" s="790">
        <v>0</v>
      </c>
      <c r="O647" s="790">
        <f>ROUND(E647*N647,2)</f>
        <v>0</v>
      </c>
      <c r="P647" s="790">
        <v>0</v>
      </c>
      <c r="Q647" s="790">
        <f>ROUND(E647*P647,2)</f>
        <v>0</v>
      </c>
      <c r="R647" s="789"/>
      <c r="S647" s="789" t="s">
        <v>153</v>
      </c>
      <c r="T647" s="789" t="s">
        <v>153</v>
      </c>
      <c r="U647" s="789">
        <v>0.94199999999999995</v>
      </c>
      <c r="V647" s="789">
        <f>ROUND(E647*U647,2)</f>
        <v>12.92</v>
      </c>
      <c r="W647" s="789"/>
      <c r="X647" s="789" t="s">
        <v>722</v>
      </c>
      <c r="Y647" s="791"/>
      <c r="Z647" s="791"/>
      <c r="AA647" s="791"/>
      <c r="AB647" s="791"/>
      <c r="AC647" s="791"/>
      <c r="AD647" s="791"/>
      <c r="AE647" s="791"/>
      <c r="AF647" s="791"/>
      <c r="AG647" s="791" t="s">
        <v>723</v>
      </c>
      <c r="AH647" s="791"/>
      <c r="AI647" s="791"/>
      <c r="AJ647" s="791"/>
      <c r="AK647" s="791"/>
      <c r="AL647" s="791"/>
      <c r="AM647" s="791"/>
      <c r="AN647" s="791"/>
      <c r="AO647" s="791"/>
      <c r="AP647" s="791"/>
      <c r="AQ647" s="791"/>
      <c r="AR647" s="791"/>
      <c r="AS647" s="791"/>
      <c r="AT647" s="791"/>
      <c r="AU647" s="791"/>
      <c r="AV647" s="791"/>
      <c r="AW647" s="791"/>
      <c r="AX647" s="791"/>
      <c r="AY647" s="791"/>
      <c r="AZ647" s="791"/>
      <c r="BA647" s="791"/>
      <c r="BB647" s="791"/>
      <c r="BC647" s="791"/>
      <c r="BD647" s="791"/>
      <c r="BE647" s="791"/>
      <c r="BF647" s="791"/>
      <c r="BG647" s="791"/>
      <c r="BH647" s="791"/>
    </row>
    <row r="648" spans="1:60" outlineLevel="1" x14ac:dyDescent="0.2">
      <c r="A648" s="797">
        <v>190</v>
      </c>
      <c r="B648" s="798" t="s">
        <v>730</v>
      </c>
      <c r="C648" s="799" t="s">
        <v>731</v>
      </c>
      <c r="D648" s="800" t="s">
        <v>340</v>
      </c>
      <c r="E648" s="801">
        <v>54.857860000000002</v>
      </c>
      <c r="F648" s="12"/>
      <c r="G648" s="802">
        <f>ROUND(E648*F648,2)</f>
        <v>0</v>
      </c>
      <c r="H648" s="788">
        <v>0</v>
      </c>
      <c r="I648" s="789">
        <f>ROUND(E648*H648,2)</f>
        <v>0</v>
      </c>
      <c r="J648" s="788">
        <v>41.2</v>
      </c>
      <c r="K648" s="789">
        <f>ROUND(E648*J648,2)</f>
        <v>2260.14</v>
      </c>
      <c r="L648" s="789">
        <v>21</v>
      </c>
      <c r="M648" s="789">
        <f>G648*(1+L648/100)</f>
        <v>0</v>
      </c>
      <c r="N648" s="790">
        <v>0</v>
      </c>
      <c r="O648" s="790">
        <f>ROUND(E648*N648,2)</f>
        <v>0</v>
      </c>
      <c r="P648" s="790">
        <v>0</v>
      </c>
      <c r="Q648" s="790">
        <f>ROUND(E648*P648,2)</f>
        <v>0</v>
      </c>
      <c r="R648" s="789"/>
      <c r="S648" s="789" t="s">
        <v>153</v>
      </c>
      <c r="T648" s="789" t="s">
        <v>153</v>
      </c>
      <c r="U648" s="789">
        <v>0.105</v>
      </c>
      <c r="V648" s="789">
        <f>ROUND(E648*U648,2)</f>
        <v>5.76</v>
      </c>
      <c r="W648" s="789"/>
      <c r="X648" s="789" t="s">
        <v>722</v>
      </c>
      <c r="Y648" s="791"/>
      <c r="Z648" s="791"/>
      <c r="AA648" s="791"/>
      <c r="AB648" s="791"/>
      <c r="AC648" s="791"/>
      <c r="AD648" s="791"/>
      <c r="AE648" s="791"/>
      <c r="AF648" s="791"/>
      <c r="AG648" s="791" t="s">
        <v>723</v>
      </c>
      <c r="AH648" s="791"/>
      <c r="AI648" s="791"/>
      <c r="AJ648" s="791"/>
      <c r="AK648" s="791"/>
      <c r="AL648" s="791"/>
      <c r="AM648" s="791"/>
      <c r="AN648" s="791"/>
      <c r="AO648" s="791"/>
      <c r="AP648" s="791"/>
      <c r="AQ648" s="791"/>
      <c r="AR648" s="791"/>
      <c r="AS648" s="791"/>
      <c r="AT648" s="791"/>
      <c r="AU648" s="791"/>
      <c r="AV648" s="791"/>
      <c r="AW648" s="791"/>
      <c r="AX648" s="791"/>
      <c r="AY648" s="791"/>
      <c r="AZ648" s="791"/>
      <c r="BA648" s="791"/>
      <c r="BB648" s="791"/>
      <c r="BC648" s="791"/>
      <c r="BD648" s="791"/>
      <c r="BE648" s="791"/>
      <c r="BF648" s="791"/>
      <c r="BG648" s="791"/>
      <c r="BH648" s="791"/>
    </row>
    <row r="649" spans="1:60" x14ac:dyDescent="0.2">
      <c r="A649" s="773" t="s">
        <v>148</v>
      </c>
      <c r="B649" s="774" t="s">
        <v>121</v>
      </c>
      <c r="C649" s="775" t="s">
        <v>29</v>
      </c>
      <c r="D649" s="776"/>
      <c r="E649" s="777"/>
      <c r="F649" s="826"/>
      <c r="G649" s="779">
        <f>SUMIF(AG650:AG651,"&lt;&gt;NOR",G650:G651)</f>
        <v>0</v>
      </c>
      <c r="H649" s="780"/>
      <c r="I649" s="780">
        <f>SUM(I650:I651)</f>
        <v>0</v>
      </c>
      <c r="J649" s="780"/>
      <c r="K649" s="780">
        <f>SUM(K650:K651)</f>
        <v>627627.05000000005</v>
      </c>
      <c r="L649" s="780"/>
      <c r="M649" s="780">
        <f>SUM(M650:M651)</f>
        <v>0</v>
      </c>
      <c r="N649" s="781"/>
      <c r="O649" s="781">
        <f>SUM(O650:O651)</f>
        <v>0</v>
      </c>
      <c r="P649" s="781"/>
      <c r="Q649" s="781">
        <f>SUM(Q650:Q651)</f>
        <v>0</v>
      </c>
      <c r="R649" s="780"/>
      <c r="S649" s="780"/>
      <c r="T649" s="780"/>
      <c r="U649" s="780"/>
      <c r="V649" s="780">
        <f>SUM(V650:V651)</f>
        <v>0</v>
      </c>
      <c r="W649" s="780"/>
      <c r="X649" s="780"/>
      <c r="AG649" s="750" t="s">
        <v>149</v>
      </c>
    </row>
    <row r="650" spans="1:60" outlineLevel="1" x14ac:dyDescent="0.2">
      <c r="A650" s="797">
        <v>191</v>
      </c>
      <c r="B650" s="798" t="s">
        <v>732</v>
      </c>
      <c r="C650" s="799" t="s">
        <v>733</v>
      </c>
      <c r="D650" s="800" t="s">
        <v>734</v>
      </c>
      <c r="E650" s="801">
        <v>1</v>
      </c>
      <c r="F650" s="12"/>
      <c r="G650" s="802">
        <f>ROUND(E650*F650,2)</f>
        <v>0</v>
      </c>
      <c r="H650" s="788">
        <v>0</v>
      </c>
      <c r="I650" s="789">
        <f>ROUND(E650*H650,2)</f>
        <v>0</v>
      </c>
      <c r="J650" s="788">
        <v>376576.23</v>
      </c>
      <c r="K650" s="789">
        <f>ROUND(E650*J650,2)</f>
        <v>376576.23</v>
      </c>
      <c r="L650" s="789">
        <v>21</v>
      </c>
      <c r="M650" s="789">
        <f>G650*(1+L650/100)</f>
        <v>0</v>
      </c>
      <c r="N650" s="790">
        <v>0</v>
      </c>
      <c r="O650" s="790">
        <f>ROUND(E650*N650,2)</f>
        <v>0</v>
      </c>
      <c r="P650" s="790">
        <v>0</v>
      </c>
      <c r="Q650" s="790">
        <f>ROUND(E650*P650,2)</f>
        <v>0</v>
      </c>
      <c r="R650" s="789"/>
      <c r="S650" s="789" t="s">
        <v>153</v>
      </c>
      <c r="T650" s="789" t="s">
        <v>226</v>
      </c>
      <c r="U650" s="789">
        <v>0</v>
      </c>
      <c r="V650" s="789">
        <f>ROUND(E650*U650,2)</f>
        <v>0</v>
      </c>
      <c r="W650" s="789"/>
      <c r="X650" s="789" t="s">
        <v>735</v>
      </c>
      <c r="Y650" s="791"/>
      <c r="Z650" s="791"/>
      <c r="AA650" s="791"/>
      <c r="AB650" s="791"/>
      <c r="AC650" s="791"/>
      <c r="AD650" s="791"/>
      <c r="AE650" s="791"/>
      <c r="AF650" s="791"/>
      <c r="AG650" s="791" t="s">
        <v>736</v>
      </c>
      <c r="AH650" s="791"/>
      <c r="AI650" s="791"/>
      <c r="AJ650" s="791"/>
      <c r="AK650" s="791"/>
      <c r="AL650" s="791"/>
      <c r="AM650" s="791"/>
      <c r="AN650" s="791"/>
      <c r="AO650" s="791"/>
      <c r="AP650" s="791"/>
      <c r="AQ650" s="791"/>
      <c r="AR650" s="791"/>
      <c r="AS650" s="791"/>
      <c r="AT650" s="791"/>
      <c r="AU650" s="791"/>
      <c r="AV650" s="791"/>
      <c r="AW650" s="791"/>
      <c r="AX650" s="791"/>
      <c r="AY650" s="791"/>
      <c r="AZ650" s="791"/>
      <c r="BA650" s="791"/>
      <c r="BB650" s="791"/>
      <c r="BC650" s="791"/>
      <c r="BD650" s="791"/>
      <c r="BE650" s="791"/>
      <c r="BF650" s="791"/>
      <c r="BG650" s="791"/>
      <c r="BH650" s="791"/>
    </row>
    <row r="651" spans="1:60" outlineLevel="1" x14ac:dyDescent="0.2">
      <c r="A651" s="782">
        <v>192</v>
      </c>
      <c r="B651" s="783" t="s">
        <v>737</v>
      </c>
      <c r="C651" s="784" t="s">
        <v>738</v>
      </c>
      <c r="D651" s="785" t="s">
        <v>734</v>
      </c>
      <c r="E651" s="786">
        <v>1</v>
      </c>
      <c r="F651" s="11"/>
      <c r="G651" s="787">
        <f>ROUND(E651*F651,2)</f>
        <v>0</v>
      </c>
      <c r="H651" s="788">
        <v>0</v>
      </c>
      <c r="I651" s="789">
        <f>ROUND(E651*H651,2)</f>
        <v>0</v>
      </c>
      <c r="J651" s="788">
        <v>251050.82</v>
      </c>
      <c r="K651" s="789">
        <f>ROUND(E651*J651,2)</f>
        <v>251050.82</v>
      </c>
      <c r="L651" s="789">
        <v>21</v>
      </c>
      <c r="M651" s="789">
        <f>G651*(1+L651/100)</f>
        <v>0</v>
      </c>
      <c r="N651" s="790">
        <v>0</v>
      </c>
      <c r="O651" s="790">
        <f>ROUND(E651*N651,2)</f>
        <v>0</v>
      </c>
      <c r="P651" s="790">
        <v>0</v>
      </c>
      <c r="Q651" s="790">
        <f>ROUND(E651*P651,2)</f>
        <v>0</v>
      </c>
      <c r="R651" s="789"/>
      <c r="S651" s="789" t="s">
        <v>153</v>
      </c>
      <c r="T651" s="789" t="s">
        <v>226</v>
      </c>
      <c r="U651" s="789">
        <v>0</v>
      </c>
      <c r="V651" s="789">
        <f>ROUND(E651*U651,2)</f>
        <v>0</v>
      </c>
      <c r="W651" s="789"/>
      <c r="X651" s="789" t="s">
        <v>735</v>
      </c>
      <c r="Y651" s="791"/>
      <c r="Z651" s="791"/>
      <c r="AA651" s="791"/>
      <c r="AB651" s="791"/>
      <c r="AC651" s="791"/>
      <c r="AD651" s="791"/>
      <c r="AE651" s="791"/>
      <c r="AF651" s="791"/>
      <c r="AG651" s="791" t="s">
        <v>736</v>
      </c>
      <c r="AH651" s="791"/>
      <c r="AI651" s="791"/>
      <c r="AJ651" s="791"/>
      <c r="AK651" s="791"/>
      <c r="AL651" s="791"/>
      <c r="AM651" s="791"/>
      <c r="AN651" s="791"/>
      <c r="AO651" s="791"/>
      <c r="AP651" s="791"/>
      <c r="AQ651" s="791"/>
      <c r="AR651" s="791"/>
      <c r="AS651" s="791"/>
      <c r="AT651" s="791"/>
      <c r="AU651" s="791"/>
      <c r="AV651" s="791"/>
      <c r="AW651" s="791"/>
      <c r="AX651" s="791"/>
      <c r="AY651" s="791"/>
      <c r="AZ651" s="791"/>
      <c r="BA651" s="791"/>
      <c r="BB651" s="791"/>
      <c r="BC651" s="791"/>
      <c r="BD651" s="791"/>
      <c r="BE651" s="791"/>
      <c r="BF651" s="791"/>
      <c r="BG651" s="791"/>
      <c r="BH651" s="791"/>
    </row>
    <row r="652" spans="1:60" x14ac:dyDescent="0.2">
      <c r="A652" s="768"/>
      <c r="B652" s="769"/>
      <c r="C652" s="803"/>
      <c r="D652" s="770"/>
      <c r="E652" s="768"/>
      <c r="F652" s="768"/>
      <c r="G652" s="768"/>
      <c r="H652" s="768"/>
      <c r="I652" s="768"/>
      <c r="J652" s="768"/>
      <c r="K652" s="768"/>
      <c r="L652" s="768"/>
      <c r="M652" s="768"/>
      <c r="N652" s="768"/>
      <c r="O652" s="768"/>
      <c r="P652" s="768"/>
      <c r="Q652" s="768"/>
      <c r="R652" s="768"/>
      <c r="S652" s="768"/>
      <c r="T652" s="768"/>
      <c r="U652" s="768"/>
      <c r="V652" s="768"/>
      <c r="W652" s="768"/>
      <c r="X652" s="768"/>
      <c r="AE652" s="750">
        <v>15</v>
      </c>
      <c r="AF652" s="750">
        <v>21</v>
      </c>
      <c r="AG652" s="750" t="s">
        <v>135</v>
      </c>
    </row>
    <row r="653" spans="1:60" x14ac:dyDescent="0.2">
      <c r="A653" s="804"/>
      <c r="B653" s="805" t="s">
        <v>31</v>
      </c>
      <c r="C653" s="806"/>
      <c r="D653" s="807"/>
      <c r="E653" s="808"/>
      <c r="F653" s="808"/>
      <c r="G653" s="809">
        <f>G8+G18+G56+G77+G84+G101+G158+G164+G169+G223+G225+G276+G286+G289+G321+G329+G348+G436+G459+G537+G561+G586+G588+G599+G602+G605+G608+G611+G649</f>
        <v>0</v>
      </c>
      <c r="H653" s="768"/>
      <c r="I653" s="768"/>
      <c r="J653" s="768"/>
      <c r="K653" s="768"/>
      <c r="L653" s="768"/>
      <c r="M653" s="768"/>
      <c r="N653" s="768"/>
      <c r="O653" s="768"/>
      <c r="P653" s="768"/>
      <c r="Q653" s="768"/>
      <c r="R653" s="768"/>
      <c r="S653" s="768"/>
      <c r="T653" s="768"/>
      <c r="U653" s="768"/>
      <c r="V653" s="768"/>
      <c r="W653" s="768"/>
      <c r="X653" s="768"/>
      <c r="AE653" s="750">
        <f>SUMIF(L7:L651,AE652,G7:G651)</f>
        <v>0</v>
      </c>
      <c r="AF653" s="750">
        <f>SUMIF(L7:L651,AF652,G7:G651)</f>
        <v>0</v>
      </c>
      <c r="AG653" s="750" t="s">
        <v>739</v>
      </c>
    </row>
    <row r="654" spans="1:60" x14ac:dyDescent="0.2">
      <c r="A654" s="768"/>
      <c r="B654" s="769"/>
      <c r="C654" s="803"/>
      <c r="D654" s="770"/>
      <c r="E654" s="768"/>
      <c r="F654" s="768"/>
      <c r="G654" s="768"/>
      <c r="H654" s="768"/>
      <c r="I654" s="768"/>
      <c r="J654" s="768"/>
      <c r="K654" s="768"/>
      <c r="L654" s="768"/>
      <c r="M654" s="768"/>
      <c r="N654" s="768"/>
      <c r="O654" s="768"/>
      <c r="P654" s="768"/>
      <c r="Q654" s="768"/>
      <c r="R654" s="768"/>
      <c r="S654" s="768"/>
      <c r="T654" s="768"/>
      <c r="U654" s="768"/>
      <c r="V654" s="768"/>
      <c r="W654" s="768"/>
      <c r="X654" s="768"/>
    </row>
    <row r="655" spans="1:60" x14ac:dyDescent="0.2">
      <c r="A655" s="768"/>
      <c r="B655" s="769"/>
      <c r="C655" s="803"/>
      <c r="D655" s="770"/>
      <c r="E655" s="768"/>
      <c r="F655" s="768"/>
      <c r="G655" s="768"/>
      <c r="H655" s="768"/>
      <c r="I655" s="768"/>
      <c r="J655" s="768"/>
      <c r="K655" s="768"/>
      <c r="L655" s="768"/>
      <c r="M655" s="768"/>
      <c r="N655" s="768"/>
      <c r="O655" s="768"/>
      <c r="P655" s="768"/>
      <c r="Q655" s="768"/>
      <c r="R655" s="768"/>
      <c r="S655" s="768"/>
      <c r="T655" s="768"/>
      <c r="U655" s="768"/>
      <c r="V655" s="768"/>
      <c r="W655" s="768"/>
      <c r="X655" s="768"/>
    </row>
    <row r="656" spans="1:60" x14ac:dyDescent="0.2">
      <c r="A656" s="810" t="s">
        <v>740</v>
      </c>
      <c r="B656" s="810"/>
      <c r="C656" s="811"/>
      <c r="D656" s="770"/>
      <c r="E656" s="768"/>
      <c r="F656" s="768"/>
      <c r="G656" s="768"/>
      <c r="H656" s="768"/>
      <c r="I656" s="768"/>
      <c r="J656" s="768"/>
      <c r="K656" s="768"/>
      <c r="L656" s="768"/>
      <c r="M656" s="768"/>
      <c r="N656" s="768"/>
      <c r="O656" s="768"/>
      <c r="P656" s="768"/>
      <c r="Q656" s="768"/>
      <c r="R656" s="768"/>
      <c r="S656" s="768"/>
      <c r="T656" s="768"/>
      <c r="U656" s="768"/>
      <c r="V656" s="768"/>
      <c r="W656" s="768"/>
      <c r="X656" s="768"/>
    </row>
    <row r="657" spans="1:33" x14ac:dyDescent="0.2">
      <c r="A657" s="812"/>
      <c r="B657" s="813"/>
      <c r="C657" s="814"/>
      <c r="D657" s="813"/>
      <c r="E657" s="813"/>
      <c r="F657" s="813"/>
      <c r="G657" s="815"/>
      <c r="H657" s="768"/>
      <c r="I657" s="768"/>
      <c r="J657" s="768"/>
      <c r="K657" s="768"/>
      <c r="L657" s="768"/>
      <c r="M657" s="768"/>
      <c r="N657" s="768"/>
      <c r="O657" s="768"/>
      <c r="P657" s="768"/>
      <c r="Q657" s="768"/>
      <c r="R657" s="768"/>
      <c r="S657" s="768"/>
      <c r="T657" s="768"/>
      <c r="U657" s="768"/>
      <c r="V657" s="768"/>
      <c r="W657" s="768"/>
      <c r="X657" s="768"/>
      <c r="AG657" s="750" t="s">
        <v>741</v>
      </c>
    </row>
    <row r="658" spans="1:33" x14ac:dyDescent="0.2">
      <c r="A658" s="816"/>
      <c r="B658" s="817"/>
      <c r="C658" s="818"/>
      <c r="D658" s="817"/>
      <c r="E658" s="817"/>
      <c r="F658" s="817"/>
      <c r="G658" s="819"/>
      <c r="H658" s="768"/>
      <c r="I658" s="768"/>
      <c r="J658" s="768"/>
      <c r="K658" s="768"/>
      <c r="L658" s="768"/>
      <c r="M658" s="768"/>
      <c r="N658" s="768"/>
      <c r="O658" s="768"/>
      <c r="P658" s="768"/>
      <c r="Q658" s="768"/>
      <c r="R658" s="768"/>
      <c r="S658" s="768"/>
      <c r="T658" s="768"/>
      <c r="U658" s="768"/>
      <c r="V658" s="768"/>
      <c r="W658" s="768"/>
      <c r="X658" s="768"/>
    </row>
    <row r="659" spans="1:33" x14ac:dyDescent="0.2">
      <c r="A659" s="816"/>
      <c r="B659" s="817"/>
      <c r="C659" s="818"/>
      <c r="D659" s="817"/>
      <c r="E659" s="817"/>
      <c r="F659" s="817"/>
      <c r="G659" s="819"/>
      <c r="H659" s="768"/>
      <c r="I659" s="768"/>
      <c r="J659" s="768"/>
      <c r="K659" s="768"/>
      <c r="L659" s="768"/>
      <c r="M659" s="768"/>
      <c r="N659" s="768"/>
      <c r="O659" s="768"/>
      <c r="P659" s="768"/>
      <c r="Q659" s="768"/>
      <c r="R659" s="768"/>
      <c r="S659" s="768"/>
      <c r="T659" s="768"/>
      <c r="U659" s="768"/>
      <c r="V659" s="768"/>
      <c r="W659" s="768"/>
      <c r="X659" s="768"/>
    </row>
    <row r="660" spans="1:33" x14ac:dyDescent="0.2">
      <c r="A660" s="816"/>
      <c r="B660" s="817"/>
      <c r="C660" s="818"/>
      <c r="D660" s="817"/>
      <c r="E660" s="817"/>
      <c r="F660" s="817"/>
      <c r="G660" s="819"/>
      <c r="H660" s="768"/>
      <c r="I660" s="768"/>
      <c r="J660" s="768"/>
      <c r="K660" s="768"/>
      <c r="L660" s="768"/>
      <c r="M660" s="768"/>
      <c r="N660" s="768"/>
      <c r="O660" s="768"/>
      <c r="P660" s="768"/>
      <c r="Q660" s="768"/>
      <c r="R660" s="768"/>
      <c r="S660" s="768"/>
      <c r="T660" s="768"/>
      <c r="U660" s="768"/>
      <c r="V660" s="768"/>
      <c r="W660" s="768"/>
      <c r="X660" s="768"/>
    </row>
    <row r="661" spans="1:33" x14ac:dyDescent="0.2">
      <c r="A661" s="820"/>
      <c r="B661" s="821"/>
      <c r="C661" s="822"/>
      <c r="D661" s="821"/>
      <c r="E661" s="821"/>
      <c r="F661" s="821"/>
      <c r="G661" s="823"/>
      <c r="H661" s="768"/>
      <c r="I661" s="768"/>
      <c r="J661" s="768"/>
      <c r="K661" s="768"/>
      <c r="L661" s="768"/>
      <c r="M661" s="768"/>
      <c r="N661" s="768"/>
      <c r="O661" s="768"/>
      <c r="P661" s="768"/>
      <c r="Q661" s="768"/>
      <c r="R661" s="768"/>
      <c r="S661" s="768"/>
      <c r="T661" s="768"/>
      <c r="U661" s="768"/>
      <c r="V661" s="768"/>
      <c r="W661" s="768"/>
      <c r="X661" s="768"/>
    </row>
    <row r="662" spans="1:33" x14ac:dyDescent="0.2">
      <c r="A662" s="768"/>
      <c r="B662" s="769"/>
      <c r="C662" s="803"/>
      <c r="D662" s="770"/>
      <c r="E662" s="768"/>
      <c r="F662" s="768"/>
      <c r="G662" s="768"/>
      <c r="H662" s="768"/>
      <c r="I662" s="768"/>
      <c r="J662" s="768"/>
      <c r="K662" s="768"/>
      <c r="L662" s="768"/>
      <c r="M662" s="768"/>
      <c r="N662" s="768"/>
      <c r="O662" s="768"/>
      <c r="P662" s="768"/>
      <c r="Q662" s="768"/>
      <c r="R662" s="768"/>
      <c r="S662" s="768"/>
      <c r="T662" s="768"/>
      <c r="U662" s="768"/>
      <c r="V662" s="768"/>
      <c r="W662" s="768"/>
      <c r="X662" s="768"/>
    </row>
    <row r="663" spans="1:33" x14ac:dyDescent="0.2">
      <c r="C663" s="824"/>
      <c r="D663" s="762"/>
      <c r="AG663" s="750" t="s">
        <v>742</v>
      </c>
    </row>
    <row r="664" spans="1:33" x14ac:dyDescent="0.2">
      <c r="D664" s="762"/>
    </row>
    <row r="665" spans="1:33" x14ac:dyDescent="0.2">
      <c r="D665" s="762"/>
    </row>
    <row r="666" spans="1:33" x14ac:dyDescent="0.2">
      <c r="D666" s="762"/>
    </row>
    <row r="667" spans="1:33" x14ac:dyDescent="0.2">
      <c r="D667" s="762"/>
    </row>
    <row r="668" spans="1:33" x14ac:dyDescent="0.2">
      <c r="D668" s="762"/>
    </row>
    <row r="669" spans="1:33" x14ac:dyDescent="0.2">
      <c r="D669" s="762"/>
    </row>
    <row r="670" spans="1:33" x14ac:dyDescent="0.2">
      <c r="D670" s="762"/>
    </row>
    <row r="671" spans="1:33" x14ac:dyDescent="0.2">
      <c r="D671" s="762"/>
    </row>
    <row r="672" spans="1:33" x14ac:dyDescent="0.2">
      <c r="D672" s="762"/>
    </row>
    <row r="673" spans="4:4" x14ac:dyDescent="0.2">
      <c r="D673" s="762"/>
    </row>
    <row r="674" spans="4:4" x14ac:dyDescent="0.2">
      <c r="D674" s="762"/>
    </row>
    <row r="675" spans="4:4" x14ac:dyDescent="0.2">
      <c r="D675" s="762"/>
    </row>
    <row r="676" spans="4:4" x14ac:dyDescent="0.2">
      <c r="D676" s="762"/>
    </row>
    <row r="677" spans="4:4" x14ac:dyDescent="0.2">
      <c r="D677" s="762"/>
    </row>
    <row r="678" spans="4:4" x14ac:dyDescent="0.2">
      <c r="D678" s="762"/>
    </row>
    <row r="679" spans="4:4" x14ac:dyDescent="0.2">
      <c r="D679" s="762"/>
    </row>
    <row r="680" spans="4:4" x14ac:dyDescent="0.2">
      <c r="D680" s="762"/>
    </row>
    <row r="681" spans="4:4" x14ac:dyDescent="0.2">
      <c r="D681" s="762"/>
    </row>
    <row r="682" spans="4:4" x14ac:dyDescent="0.2">
      <c r="D682" s="762"/>
    </row>
    <row r="683" spans="4:4" x14ac:dyDescent="0.2">
      <c r="D683" s="762"/>
    </row>
    <row r="684" spans="4:4" x14ac:dyDescent="0.2">
      <c r="D684" s="762"/>
    </row>
    <row r="685" spans="4:4" x14ac:dyDescent="0.2">
      <c r="D685" s="762"/>
    </row>
    <row r="686" spans="4:4" x14ac:dyDescent="0.2">
      <c r="D686" s="762"/>
    </row>
    <row r="687" spans="4:4" x14ac:dyDescent="0.2">
      <c r="D687" s="762"/>
    </row>
    <row r="688" spans="4:4" x14ac:dyDescent="0.2">
      <c r="D688" s="762"/>
    </row>
    <row r="689" spans="4:4" x14ac:dyDescent="0.2">
      <c r="D689" s="762"/>
    </row>
    <row r="690" spans="4:4" x14ac:dyDescent="0.2">
      <c r="D690" s="762"/>
    </row>
    <row r="691" spans="4:4" x14ac:dyDescent="0.2">
      <c r="D691" s="762"/>
    </row>
    <row r="692" spans="4:4" x14ac:dyDescent="0.2">
      <c r="D692" s="762"/>
    </row>
    <row r="693" spans="4:4" x14ac:dyDescent="0.2">
      <c r="D693" s="762"/>
    </row>
    <row r="694" spans="4:4" x14ac:dyDescent="0.2">
      <c r="D694" s="762"/>
    </row>
    <row r="695" spans="4:4" x14ac:dyDescent="0.2">
      <c r="D695" s="762"/>
    </row>
    <row r="696" spans="4:4" x14ac:dyDescent="0.2">
      <c r="D696" s="762"/>
    </row>
    <row r="697" spans="4:4" x14ac:dyDescent="0.2">
      <c r="D697" s="762"/>
    </row>
    <row r="698" spans="4:4" x14ac:dyDescent="0.2">
      <c r="D698" s="762"/>
    </row>
    <row r="699" spans="4:4" x14ac:dyDescent="0.2">
      <c r="D699" s="762"/>
    </row>
    <row r="700" spans="4:4" x14ac:dyDescent="0.2">
      <c r="D700" s="762"/>
    </row>
    <row r="701" spans="4:4" x14ac:dyDescent="0.2">
      <c r="D701" s="762"/>
    </row>
    <row r="702" spans="4:4" x14ac:dyDescent="0.2">
      <c r="D702" s="762"/>
    </row>
    <row r="703" spans="4:4" x14ac:dyDescent="0.2">
      <c r="D703" s="762"/>
    </row>
    <row r="704" spans="4:4" x14ac:dyDescent="0.2">
      <c r="D704" s="762"/>
    </row>
    <row r="705" spans="4:4" x14ac:dyDescent="0.2">
      <c r="D705" s="762"/>
    </row>
    <row r="706" spans="4:4" x14ac:dyDescent="0.2">
      <c r="D706" s="762"/>
    </row>
    <row r="707" spans="4:4" x14ac:dyDescent="0.2">
      <c r="D707" s="762"/>
    </row>
    <row r="708" spans="4:4" x14ac:dyDescent="0.2">
      <c r="D708" s="762"/>
    </row>
    <row r="709" spans="4:4" x14ac:dyDescent="0.2">
      <c r="D709" s="762"/>
    </row>
    <row r="710" spans="4:4" x14ac:dyDescent="0.2">
      <c r="D710" s="762"/>
    </row>
    <row r="711" spans="4:4" x14ac:dyDescent="0.2">
      <c r="D711" s="762"/>
    </row>
    <row r="712" spans="4:4" x14ac:dyDescent="0.2">
      <c r="D712" s="762"/>
    </row>
    <row r="713" spans="4:4" x14ac:dyDescent="0.2">
      <c r="D713" s="762"/>
    </row>
    <row r="714" spans="4:4" x14ac:dyDescent="0.2">
      <c r="D714" s="762"/>
    </row>
    <row r="715" spans="4:4" x14ac:dyDescent="0.2">
      <c r="D715" s="762"/>
    </row>
    <row r="716" spans="4:4" x14ac:dyDescent="0.2">
      <c r="D716" s="762"/>
    </row>
    <row r="717" spans="4:4" x14ac:dyDescent="0.2">
      <c r="D717" s="762"/>
    </row>
    <row r="718" spans="4:4" x14ac:dyDescent="0.2">
      <c r="D718" s="762"/>
    </row>
    <row r="719" spans="4:4" x14ac:dyDescent="0.2">
      <c r="D719" s="762"/>
    </row>
    <row r="720" spans="4:4" x14ac:dyDescent="0.2">
      <c r="D720" s="762"/>
    </row>
    <row r="721" spans="4:4" x14ac:dyDescent="0.2">
      <c r="D721" s="762"/>
    </row>
    <row r="722" spans="4:4" x14ac:dyDescent="0.2">
      <c r="D722" s="762"/>
    </row>
    <row r="723" spans="4:4" x14ac:dyDescent="0.2">
      <c r="D723" s="762"/>
    </row>
    <row r="724" spans="4:4" x14ac:dyDescent="0.2">
      <c r="D724" s="762"/>
    </row>
    <row r="725" spans="4:4" x14ac:dyDescent="0.2">
      <c r="D725" s="762"/>
    </row>
    <row r="726" spans="4:4" x14ac:dyDescent="0.2">
      <c r="D726" s="762"/>
    </row>
    <row r="727" spans="4:4" x14ac:dyDescent="0.2">
      <c r="D727" s="762"/>
    </row>
    <row r="728" spans="4:4" x14ac:dyDescent="0.2">
      <c r="D728" s="762"/>
    </row>
    <row r="729" spans="4:4" x14ac:dyDescent="0.2">
      <c r="D729" s="762"/>
    </row>
    <row r="730" spans="4:4" x14ac:dyDescent="0.2">
      <c r="D730" s="762"/>
    </row>
    <row r="731" spans="4:4" x14ac:dyDescent="0.2">
      <c r="D731" s="762"/>
    </row>
    <row r="732" spans="4:4" x14ac:dyDescent="0.2">
      <c r="D732" s="762"/>
    </row>
    <row r="733" spans="4:4" x14ac:dyDescent="0.2">
      <c r="D733" s="762"/>
    </row>
    <row r="734" spans="4:4" x14ac:dyDescent="0.2">
      <c r="D734" s="762"/>
    </row>
    <row r="735" spans="4:4" x14ac:dyDescent="0.2">
      <c r="D735" s="762"/>
    </row>
    <row r="736" spans="4:4" x14ac:dyDescent="0.2">
      <c r="D736" s="762"/>
    </row>
    <row r="737" spans="4:4" x14ac:dyDescent="0.2">
      <c r="D737" s="762"/>
    </row>
    <row r="738" spans="4:4" x14ac:dyDescent="0.2">
      <c r="D738" s="762"/>
    </row>
    <row r="739" spans="4:4" x14ac:dyDescent="0.2">
      <c r="D739" s="762"/>
    </row>
    <row r="740" spans="4:4" x14ac:dyDescent="0.2">
      <c r="D740" s="762"/>
    </row>
    <row r="741" spans="4:4" x14ac:dyDescent="0.2">
      <c r="D741" s="762"/>
    </row>
    <row r="742" spans="4:4" x14ac:dyDescent="0.2">
      <c r="D742" s="762"/>
    </row>
    <row r="743" spans="4:4" x14ac:dyDescent="0.2">
      <c r="D743" s="762"/>
    </row>
    <row r="744" spans="4:4" x14ac:dyDescent="0.2">
      <c r="D744" s="762"/>
    </row>
    <row r="745" spans="4:4" x14ac:dyDescent="0.2">
      <c r="D745" s="762"/>
    </row>
    <row r="746" spans="4:4" x14ac:dyDescent="0.2">
      <c r="D746" s="762"/>
    </row>
    <row r="747" spans="4:4" x14ac:dyDescent="0.2">
      <c r="D747" s="762"/>
    </row>
    <row r="748" spans="4:4" x14ac:dyDescent="0.2">
      <c r="D748" s="762"/>
    </row>
    <row r="749" spans="4:4" x14ac:dyDescent="0.2">
      <c r="D749" s="762"/>
    </row>
    <row r="750" spans="4:4" x14ac:dyDescent="0.2">
      <c r="D750" s="762"/>
    </row>
    <row r="751" spans="4:4" x14ac:dyDescent="0.2">
      <c r="D751" s="762"/>
    </row>
    <row r="752" spans="4:4" x14ac:dyDescent="0.2">
      <c r="D752" s="762"/>
    </row>
    <row r="753" spans="4:4" x14ac:dyDescent="0.2">
      <c r="D753" s="762"/>
    </row>
    <row r="754" spans="4:4" x14ac:dyDescent="0.2">
      <c r="D754" s="762"/>
    </row>
    <row r="755" spans="4:4" x14ac:dyDescent="0.2">
      <c r="D755" s="762"/>
    </row>
    <row r="756" spans="4:4" x14ac:dyDescent="0.2">
      <c r="D756" s="762"/>
    </row>
    <row r="757" spans="4:4" x14ac:dyDescent="0.2">
      <c r="D757" s="762"/>
    </row>
    <row r="758" spans="4:4" x14ac:dyDescent="0.2">
      <c r="D758" s="762"/>
    </row>
    <row r="759" spans="4:4" x14ac:dyDescent="0.2">
      <c r="D759" s="762"/>
    </row>
    <row r="760" spans="4:4" x14ac:dyDescent="0.2">
      <c r="D760" s="762"/>
    </row>
    <row r="761" spans="4:4" x14ac:dyDescent="0.2">
      <c r="D761" s="762"/>
    </row>
    <row r="762" spans="4:4" x14ac:dyDescent="0.2">
      <c r="D762" s="762"/>
    </row>
    <row r="763" spans="4:4" x14ac:dyDescent="0.2">
      <c r="D763" s="762"/>
    </row>
    <row r="764" spans="4:4" x14ac:dyDescent="0.2">
      <c r="D764" s="762"/>
    </row>
    <row r="765" spans="4:4" x14ac:dyDescent="0.2">
      <c r="D765" s="762"/>
    </row>
    <row r="766" spans="4:4" x14ac:dyDescent="0.2">
      <c r="D766" s="762"/>
    </row>
    <row r="767" spans="4:4" x14ac:dyDescent="0.2">
      <c r="D767" s="762"/>
    </row>
    <row r="768" spans="4:4" x14ac:dyDescent="0.2">
      <c r="D768" s="762"/>
    </row>
    <row r="769" spans="4:4" x14ac:dyDescent="0.2">
      <c r="D769" s="762"/>
    </row>
    <row r="770" spans="4:4" x14ac:dyDescent="0.2">
      <c r="D770" s="762"/>
    </row>
    <row r="771" spans="4:4" x14ac:dyDescent="0.2">
      <c r="D771" s="762"/>
    </row>
    <row r="772" spans="4:4" x14ac:dyDescent="0.2">
      <c r="D772" s="762"/>
    </row>
    <row r="773" spans="4:4" x14ac:dyDescent="0.2">
      <c r="D773" s="762"/>
    </row>
    <row r="774" spans="4:4" x14ac:dyDescent="0.2">
      <c r="D774" s="762"/>
    </row>
    <row r="775" spans="4:4" x14ac:dyDescent="0.2">
      <c r="D775" s="762"/>
    </row>
    <row r="776" spans="4:4" x14ac:dyDescent="0.2">
      <c r="D776" s="762"/>
    </row>
    <row r="777" spans="4:4" x14ac:dyDescent="0.2">
      <c r="D777" s="762"/>
    </row>
    <row r="778" spans="4:4" x14ac:dyDescent="0.2">
      <c r="D778" s="762"/>
    </row>
    <row r="779" spans="4:4" x14ac:dyDescent="0.2">
      <c r="D779" s="762"/>
    </row>
    <row r="780" spans="4:4" x14ac:dyDescent="0.2">
      <c r="D780" s="762"/>
    </row>
    <row r="781" spans="4:4" x14ac:dyDescent="0.2">
      <c r="D781" s="762"/>
    </row>
    <row r="782" spans="4:4" x14ac:dyDescent="0.2">
      <c r="D782" s="762"/>
    </row>
    <row r="783" spans="4:4" x14ac:dyDescent="0.2">
      <c r="D783" s="762"/>
    </row>
    <row r="784" spans="4:4" x14ac:dyDescent="0.2">
      <c r="D784" s="762"/>
    </row>
    <row r="785" spans="4:4" x14ac:dyDescent="0.2">
      <c r="D785" s="762"/>
    </row>
    <row r="786" spans="4:4" x14ac:dyDescent="0.2">
      <c r="D786" s="762"/>
    </row>
    <row r="787" spans="4:4" x14ac:dyDescent="0.2">
      <c r="D787" s="762"/>
    </row>
    <row r="788" spans="4:4" x14ac:dyDescent="0.2">
      <c r="D788" s="762"/>
    </row>
    <row r="789" spans="4:4" x14ac:dyDescent="0.2">
      <c r="D789" s="762"/>
    </row>
    <row r="790" spans="4:4" x14ac:dyDescent="0.2">
      <c r="D790" s="762"/>
    </row>
    <row r="791" spans="4:4" x14ac:dyDescent="0.2">
      <c r="D791" s="762"/>
    </row>
    <row r="792" spans="4:4" x14ac:dyDescent="0.2">
      <c r="D792" s="762"/>
    </row>
    <row r="793" spans="4:4" x14ac:dyDescent="0.2">
      <c r="D793" s="762"/>
    </row>
    <row r="794" spans="4:4" x14ac:dyDescent="0.2">
      <c r="D794" s="762"/>
    </row>
    <row r="795" spans="4:4" x14ac:dyDescent="0.2">
      <c r="D795" s="762"/>
    </row>
    <row r="796" spans="4:4" x14ac:dyDescent="0.2">
      <c r="D796" s="762"/>
    </row>
    <row r="797" spans="4:4" x14ac:dyDescent="0.2">
      <c r="D797" s="762"/>
    </row>
    <row r="798" spans="4:4" x14ac:dyDescent="0.2">
      <c r="D798" s="762"/>
    </row>
    <row r="799" spans="4:4" x14ac:dyDescent="0.2">
      <c r="D799" s="762"/>
    </row>
    <row r="800" spans="4:4" x14ac:dyDescent="0.2">
      <c r="D800" s="762"/>
    </row>
    <row r="801" spans="4:4" x14ac:dyDescent="0.2">
      <c r="D801" s="762"/>
    </row>
    <row r="802" spans="4:4" x14ac:dyDescent="0.2">
      <c r="D802" s="762"/>
    </row>
    <row r="803" spans="4:4" x14ac:dyDescent="0.2">
      <c r="D803" s="762"/>
    </row>
    <row r="804" spans="4:4" x14ac:dyDescent="0.2">
      <c r="D804" s="762"/>
    </row>
    <row r="805" spans="4:4" x14ac:dyDescent="0.2">
      <c r="D805" s="762"/>
    </row>
    <row r="806" spans="4:4" x14ac:dyDescent="0.2">
      <c r="D806" s="762"/>
    </row>
    <row r="807" spans="4:4" x14ac:dyDescent="0.2">
      <c r="D807" s="762"/>
    </row>
    <row r="808" spans="4:4" x14ac:dyDescent="0.2">
      <c r="D808" s="762"/>
    </row>
    <row r="809" spans="4:4" x14ac:dyDescent="0.2">
      <c r="D809" s="762"/>
    </row>
    <row r="810" spans="4:4" x14ac:dyDescent="0.2">
      <c r="D810" s="762"/>
    </row>
    <row r="811" spans="4:4" x14ac:dyDescent="0.2">
      <c r="D811" s="762"/>
    </row>
    <row r="812" spans="4:4" x14ac:dyDescent="0.2">
      <c r="D812" s="762"/>
    </row>
    <row r="813" spans="4:4" x14ac:dyDescent="0.2">
      <c r="D813" s="762"/>
    </row>
    <row r="814" spans="4:4" x14ac:dyDescent="0.2">
      <c r="D814" s="762"/>
    </row>
    <row r="815" spans="4:4" x14ac:dyDescent="0.2">
      <c r="D815" s="762"/>
    </row>
    <row r="816" spans="4:4" x14ac:dyDescent="0.2">
      <c r="D816" s="762"/>
    </row>
    <row r="817" spans="4:4" x14ac:dyDescent="0.2">
      <c r="D817" s="762"/>
    </row>
    <row r="818" spans="4:4" x14ac:dyDescent="0.2">
      <c r="D818" s="762"/>
    </row>
    <row r="819" spans="4:4" x14ac:dyDescent="0.2">
      <c r="D819" s="762"/>
    </row>
    <row r="820" spans="4:4" x14ac:dyDescent="0.2">
      <c r="D820" s="762"/>
    </row>
    <row r="821" spans="4:4" x14ac:dyDescent="0.2">
      <c r="D821" s="762"/>
    </row>
    <row r="822" spans="4:4" x14ac:dyDescent="0.2">
      <c r="D822" s="762"/>
    </row>
    <row r="823" spans="4:4" x14ac:dyDescent="0.2">
      <c r="D823" s="762"/>
    </row>
    <row r="824" spans="4:4" x14ac:dyDescent="0.2">
      <c r="D824" s="762"/>
    </row>
    <row r="825" spans="4:4" x14ac:dyDescent="0.2">
      <c r="D825" s="762"/>
    </row>
    <row r="826" spans="4:4" x14ac:dyDescent="0.2">
      <c r="D826" s="762"/>
    </row>
    <row r="827" spans="4:4" x14ac:dyDescent="0.2">
      <c r="D827" s="762"/>
    </row>
    <row r="828" spans="4:4" x14ac:dyDescent="0.2">
      <c r="D828" s="762"/>
    </row>
    <row r="829" spans="4:4" x14ac:dyDescent="0.2">
      <c r="D829" s="762"/>
    </row>
    <row r="830" spans="4:4" x14ac:dyDescent="0.2">
      <c r="D830" s="762"/>
    </row>
    <row r="831" spans="4:4" x14ac:dyDescent="0.2">
      <c r="D831" s="762"/>
    </row>
    <row r="832" spans="4:4" x14ac:dyDescent="0.2">
      <c r="D832" s="762"/>
    </row>
    <row r="833" spans="4:4" x14ac:dyDescent="0.2">
      <c r="D833" s="762"/>
    </row>
    <row r="834" spans="4:4" x14ac:dyDescent="0.2">
      <c r="D834" s="762"/>
    </row>
    <row r="835" spans="4:4" x14ac:dyDescent="0.2">
      <c r="D835" s="762"/>
    </row>
    <row r="836" spans="4:4" x14ac:dyDescent="0.2">
      <c r="D836" s="762"/>
    </row>
    <row r="837" spans="4:4" x14ac:dyDescent="0.2">
      <c r="D837" s="762"/>
    </row>
    <row r="838" spans="4:4" x14ac:dyDescent="0.2">
      <c r="D838" s="762"/>
    </row>
    <row r="839" spans="4:4" x14ac:dyDescent="0.2">
      <c r="D839" s="762"/>
    </row>
    <row r="840" spans="4:4" x14ac:dyDescent="0.2">
      <c r="D840" s="762"/>
    </row>
    <row r="841" spans="4:4" x14ac:dyDescent="0.2">
      <c r="D841" s="762"/>
    </row>
    <row r="842" spans="4:4" x14ac:dyDescent="0.2">
      <c r="D842" s="762"/>
    </row>
    <row r="843" spans="4:4" x14ac:dyDescent="0.2">
      <c r="D843" s="762"/>
    </row>
    <row r="844" spans="4:4" x14ac:dyDescent="0.2">
      <c r="D844" s="762"/>
    </row>
    <row r="845" spans="4:4" x14ac:dyDescent="0.2">
      <c r="D845" s="762"/>
    </row>
    <row r="846" spans="4:4" x14ac:dyDescent="0.2">
      <c r="D846" s="762"/>
    </row>
    <row r="847" spans="4:4" x14ac:dyDescent="0.2">
      <c r="D847" s="762"/>
    </row>
    <row r="848" spans="4:4" x14ac:dyDescent="0.2">
      <c r="D848" s="762"/>
    </row>
    <row r="849" spans="4:4" x14ac:dyDescent="0.2">
      <c r="D849" s="762"/>
    </row>
    <row r="850" spans="4:4" x14ac:dyDescent="0.2">
      <c r="D850" s="762"/>
    </row>
    <row r="851" spans="4:4" x14ac:dyDescent="0.2">
      <c r="D851" s="762"/>
    </row>
    <row r="852" spans="4:4" x14ac:dyDescent="0.2">
      <c r="D852" s="762"/>
    </row>
    <row r="853" spans="4:4" x14ac:dyDescent="0.2">
      <c r="D853" s="762"/>
    </row>
    <row r="854" spans="4:4" x14ac:dyDescent="0.2">
      <c r="D854" s="762"/>
    </row>
    <row r="855" spans="4:4" x14ac:dyDescent="0.2">
      <c r="D855" s="762"/>
    </row>
    <row r="856" spans="4:4" x14ac:dyDescent="0.2">
      <c r="D856" s="762"/>
    </row>
    <row r="857" spans="4:4" x14ac:dyDescent="0.2">
      <c r="D857" s="762"/>
    </row>
    <row r="858" spans="4:4" x14ac:dyDescent="0.2">
      <c r="D858" s="762"/>
    </row>
    <row r="859" spans="4:4" x14ac:dyDescent="0.2">
      <c r="D859" s="762"/>
    </row>
    <row r="860" spans="4:4" x14ac:dyDescent="0.2">
      <c r="D860" s="762"/>
    </row>
    <row r="861" spans="4:4" x14ac:dyDescent="0.2">
      <c r="D861" s="762"/>
    </row>
    <row r="862" spans="4:4" x14ac:dyDescent="0.2">
      <c r="D862" s="762"/>
    </row>
    <row r="863" spans="4:4" x14ac:dyDescent="0.2">
      <c r="D863" s="762"/>
    </row>
    <row r="864" spans="4:4" x14ac:dyDescent="0.2">
      <c r="D864" s="762"/>
    </row>
    <row r="865" spans="4:4" x14ac:dyDescent="0.2">
      <c r="D865" s="762"/>
    </row>
    <row r="866" spans="4:4" x14ac:dyDescent="0.2">
      <c r="D866" s="762"/>
    </row>
    <row r="867" spans="4:4" x14ac:dyDescent="0.2">
      <c r="D867" s="762"/>
    </row>
    <row r="868" spans="4:4" x14ac:dyDescent="0.2">
      <c r="D868" s="762"/>
    </row>
    <row r="869" spans="4:4" x14ac:dyDescent="0.2">
      <c r="D869" s="762"/>
    </row>
    <row r="870" spans="4:4" x14ac:dyDescent="0.2">
      <c r="D870" s="762"/>
    </row>
    <row r="871" spans="4:4" x14ac:dyDescent="0.2">
      <c r="D871" s="762"/>
    </row>
    <row r="872" spans="4:4" x14ac:dyDescent="0.2">
      <c r="D872" s="762"/>
    </row>
    <row r="873" spans="4:4" x14ac:dyDescent="0.2">
      <c r="D873" s="762"/>
    </row>
    <row r="874" spans="4:4" x14ac:dyDescent="0.2">
      <c r="D874" s="762"/>
    </row>
    <row r="875" spans="4:4" x14ac:dyDescent="0.2">
      <c r="D875" s="762"/>
    </row>
    <row r="876" spans="4:4" x14ac:dyDescent="0.2">
      <c r="D876" s="762"/>
    </row>
    <row r="877" spans="4:4" x14ac:dyDescent="0.2">
      <c r="D877" s="762"/>
    </row>
    <row r="878" spans="4:4" x14ac:dyDescent="0.2">
      <c r="D878" s="762"/>
    </row>
    <row r="879" spans="4:4" x14ac:dyDescent="0.2">
      <c r="D879" s="762"/>
    </row>
    <row r="880" spans="4:4" x14ac:dyDescent="0.2">
      <c r="D880" s="762"/>
    </row>
    <row r="881" spans="4:4" x14ac:dyDescent="0.2">
      <c r="D881" s="762"/>
    </row>
    <row r="882" spans="4:4" x14ac:dyDescent="0.2">
      <c r="D882" s="762"/>
    </row>
    <row r="883" spans="4:4" x14ac:dyDescent="0.2">
      <c r="D883" s="762"/>
    </row>
    <row r="884" spans="4:4" x14ac:dyDescent="0.2">
      <c r="D884" s="762"/>
    </row>
    <row r="885" spans="4:4" x14ac:dyDescent="0.2">
      <c r="D885" s="762"/>
    </row>
    <row r="886" spans="4:4" x14ac:dyDescent="0.2">
      <c r="D886" s="762"/>
    </row>
    <row r="887" spans="4:4" x14ac:dyDescent="0.2">
      <c r="D887" s="762"/>
    </row>
    <row r="888" spans="4:4" x14ac:dyDescent="0.2">
      <c r="D888" s="762"/>
    </row>
    <row r="889" spans="4:4" x14ac:dyDescent="0.2">
      <c r="D889" s="762"/>
    </row>
    <row r="890" spans="4:4" x14ac:dyDescent="0.2">
      <c r="D890" s="762"/>
    </row>
    <row r="891" spans="4:4" x14ac:dyDescent="0.2">
      <c r="D891" s="762"/>
    </row>
    <row r="892" spans="4:4" x14ac:dyDescent="0.2">
      <c r="D892" s="762"/>
    </row>
    <row r="893" spans="4:4" x14ac:dyDescent="0.2">
      <c r="D893" s="762"/>
    </row>
    <row r="894" spans="4:4" x14ac:dyDescent="0.2">
      <c r="D894" s="762"/>
    </row>
    <row r="895" spans="4:4" x14ac:dyDescent="0.2">
      <c r="D895" s="762"/>
    </row>
    <row r="896" spans="4:4" x14ac:dyDescent="0.2">
      <c r="D896" s="762"/>
    </row>
    <row r="897" spans="4:4" x14ac:dyDescent="0.2">
      <c r="D897" s="762"/>
    </row>
    <row r="898" spans="4:4" x14ac:dyDescent="0.2">
      <c r="D898" s="762"/>
    </row>
    <row r="899" spans="4:4" x14ac:dyDescent="0.2">
      <c r="D899" s="762"/>
    </row>
    <row r="900" spans="4:4" x14ac:dyDescent="0.2">
      <c r="D900" s="762"/>
    </row>
    <row r="901" spans="4:4" x14ac:dyDescent="0.2">
      <c r="D901" s="762"/>
    </row>
    <row r="902" spans="4:4" x14ac:dyDescent="0.2">
      <c r="D902" s="762"/>
    </row>
    <row r="903" spans="4:4" x14ac:dyDescent="0.2">
      <c r="D903" s="762"/>
    </row>
    <row r="904" spans="4:4" x14ac:dyDescent="0.2">
      <c r="D904" s="762"/>
    </row>
    <row r="905" spans="4:4" x14ac:dyDescent="0.2">
      <c r="D905" s="762"/>
    </row>
    <row r="906" spans="4:4" x14ac:dyDescent="0.2">
      <c r="D906" s="762"/>
    </row>
    <row r="907" spans="4:4" x14ac:dyDescent="0.2">
      <c r="D907" s="762"/>
    </row>
    <row r="908" spans="4:4" x14ac:dyDescent="0.2">
      <c r="D908" s="762"/>
    </row>
    <row r="909" spans="4:4" x14ac:dyDescent="0.2">
      <c r="D909" s="762"/>
    </row>
    <row r="910" spans="4:4" x14ac:dyDescent="0.2">
      <c r="D910" s="762"/>
    </row>
    <row r="911" spans="4:4" x14ac:dyDescent="0.2">
      <c r="D911" s="762"/>
    </row>
    <row r="912" spans="4:4" x14ac:dyDescent="0.2">
      <c r="D912" s="762"/>
    </row>
    <row r="913" spans="4:4" x14ac:dyDescent="0.2">
      <c r="D913" s="762"/>
    </row>
    <row r="914" spans="4:4" x14ac:dyDescent="0.2">
      <c r="D914" s="762"/>
    </row>
    <row r="915" spans="4:4" x14ac:dyDescent="0.2">
      <c r="D915" s="762"/>
    </row>
    <row r="916" spans="4:4" x14ac:dyDescent="0.2">
      <c r="D916" s="762"/>
    </row>
    <row r="917" spans="4:4" x14ac:dyDescent="0.2">
      <c r="D917" s="762"/>
    </row>
    <row r="918" spans="4:4" x14ac:dyDescent="0.2">
      <c r="D918" s="762"/>
    </row>
    <row r="919" spans="4:4" x14ac:dyDescent="0.2">
      <c r="D919" s="762"/>
    </row>
    <row r="920" spans="4:4" x14ac:dyDescent="0.2">
      <c r="D920" s="762"/>
    </row>
    <row r="921" spans="4:4" x14ac:dyDescent="0.2">
      <c r="D921" s="762"/>
    </row>
    <row r="922" spans="4:4" x14ac:dyDescent="0.2">
      <c r="D922" s="762"/>
    </row>
    <row r="923" spans="4:4" x14ac:dyDescent="0.2">
      <c r="D923" s="762"/>
    </row>
    <row r="924" spans="4:4" x14ac:dyDescent="0.2">
      <c r="D924" s="762"/>
    </row>
    <row r="925" spans="4:4" x14ac:dyDescent="0.2">
      <c r="D925" s="762"/>
    </row>
    <row r="926" spans="4:4" x14ac:dyDescent="0.2">
      <c r="D926" s="762"/>
    </row>
    <row r="927" spans="4:4" x14ac:dyDescent="0.2">
      <c r="D927" s="762"/>
    </row>
    <row r="928" spans="4:4" x14ac:dyDescent="0.2">
      <c r="D928" s="762"/>
    </row>
    <row r="929" spans="4:4" x14ac:dyDescent="0.2">
      <c r="D929" s="762"/>
    </row>
    <row r="930" spans="4:4" x14ac:dyDescent="0.2">
      <c r="D930" s="762"/>
    </row>
    <row r="931" spans="4:4" x14ac:dyDescent="0.2">
      <c r="D931" s="762"/>
    </row>
    <row r="932" spans="4:4" x14ac:dyDescent="0.2">
      <c r="D932" s="762"/>
    </row>
    <row r="933" spans="4:4" x14ac:dyDescent="0.2">
      <c r="D933" s="762"/>
    </row>
    <row r="934" spans="4:4" x14ac:dyDescent="0.2">
      <c r="D934" s="762"/>
    </row>
    <row r="935" spans="4:4" x14ac:dyDescent="0.2">
      <c r="D935" s="762"/>
    </row>
    <row r="936" spans="4:4" x14ac:dyDescent="0.2">
      <c r="D936" s="762"/>
    </row>
    <row r="937" spans="4:4" x14ac:dyDescent="0.2">
      <c r="D937" s="762"/>
    </row>
    <row r="938" spans="4:4" x14ac:dyDescent="0.2">
      <c r="D938" s="762"/>
    </row>
    <row r="939" spans="4:4" x14ac:dyDescent="0.2">
      <c r="D939" s="762"/>
    </row>
    <row r="940" spans="4:4" x14ac:dyDescent="0.2">
      <c r="D940" s="762"/>
    </row>
    <row r="941" spans="4:4" x14ac:dyDescent="0.2">
      <c r="D941" s="762"/>
    </row>
    <row r="942" spans="4:4" x14ac:dyDescent="0.2">
      <c r="D942" s="762"/>
    </row>
    <row r="943" spans="4:4" x14ac:dyDescent="0.2">
      <c r="D943" s="762"/>
    </row>
    <row r="944" spans="4:4" x14ac:dyDescent="0.2">
      <c r="D944" s="762"/>
    </row>
    <row r="945" spans="4:4" x14ac:dyDescent="0.2">
      <c r="D945" s="762"/>
    </row>
    <row r="946" spans="4:4" x14ac:dyDescent="0.2">
      <c r="D946" s="762"/>
    </row>
    <row r="947" spans="4:4" x14ac:dyDescent="0.2">
      <c r="D947" s="762"/>
    </row>
    <row r="948" spans="4:4" x14ac:dyDescent="0.2">
      <c r="D948" s="762"/>
    </row>
    <row r="949" spans="4:4" x14ac:dyDescent="0.2">
      <c r="D949" s="762"/>
    </row>
    <row r="950" spans="4:4" x14ac:dyDescent="0.2">
      <c r="D950" s="762"/>
    </row>
    <row r="951" spans="4:4" x14ac:dyDescent="0.2">
      <c r="D951" s="762"/>
    </row>
    <row r="952" spans="4:4" x14ac:dyDescent="0.2">
      <c r="D952" s="762"/>
    </row>
    <row r="953" spans="4:4" x14ac:dyDescent="0.2">
      <c r="D953" s="762"/>
    </row>
    <row r="954" spans="4:4" x14ac:dyDescent="0.2">
      <c r="D954" s="762"/>
    </row>
    <row r="955" spans="4:4" x14ac:dyDescent="0.2">
      <c r="D955" s="762"/>
    </row>
    <row r="956" spans="4:4" x14ac:dyDescent="0.2">
      <c r="D956" s="762"/>
    </row>
    <row r="957" spans="4:4" x14ac:dyDescent="0.2">
      <c r="D957" s="762"/>
    </row>
    <row r="958" spans="4:4" x14ac:dyDescent="0.2">
      <c r="D958" s="762"/>
    </row>
    <row r="959" spans="4:4" x14ac:dyDescent="0.2">
      <c r="D959" s="762"/>
    </row>
    <row r="960" spans="4:4" x14ac:dyDescent="0.2">
      <c r="D960" s="762"/>
    </row>
    <row r="961" spans="4:4" x14ac:dyDescent="0.2">
      <c r="D961" s="762"/>
    </row>
    <row r="962" spans="4:4" x14ac:dyDescent="0.2">
      <c r="D962" s="762"/>
    </row>
    <row r="963" spans="4:4" x14ac:dyDescent="0.2">
      <c r="D963" s="762"/>
    </row>
    <row r="964" spans="4:4" x14ac:dyDescent="0.2">
      <c r="D964" s="762"/>
    </row>
    <row r="965" spans="4:4" x14ac:dyDescent="0.2">
      <c r="D965" s="762"/>
    </row>
    <row r="966" spans="4:4" x14ac:dyDescent="0.2">
      <c r="D966" s="762"/>
    </row>
    <row r="967" spans="4:4" x14ac:dyDescent="0.2">
      <c r="D967" s="762"/>
    </row>
    <row r="968" spans="4:4" x14ac:dyDescent="0.2">
      <c r="D968" s="762"/>
    </row>
    <row r="969" spans="4:4" x14ac:dyDescent="0.2">
      <c r="D969" s="762"/>
    </row>
    <row r="970" spans="4:4" x14ac:dyDescent="0.2">
      <c r="D970" s="762"/>
    </row>
    <row r="971" spans="4:4" x14ac:dyDescent="0.2">
      <c r="D971" s="762"/>
    </row>
    <row r="972" spans="4:4" x14ac:dyDescent="0.2">
      <c r="D972" s="762"/>
    </row>
    <row r="973" spans="4:4" x14ac:dyDescent="0.2">
      <c r="D973" s="762"/>
    </row>
    <row r="974" spans="4:4" x14ac:dyDescent="0.2">
      <c r="D974" s="762"/>
    </row>
    <row r="975" spans="4:4" x14ac:dyDescent="0.2">
      <c r="D975" s="762"/>
    </row>
    <row r="976" spans="4:4" x14ac:dyDescent="0.2">
      <c r="D976" s="762"/>
    </row>
    <row r="977" spans="4:4" x14ac:dyDescent="0.2">
      <c r="D977" s="762"/>
    </row>
    <row r="978" spans="4:4" x14ac:dyDescent="0.2">
      <c r="D978" s="762"/>
    </row>
    <row r="979" spans="4:4" x14ac:dyDescent="0.2">
      <c r="D979" s="762"/>
    </row>
    <row r="980" spans="4:4" x14ac:dyDescent="0.2">
      <c r="D980" s="762"/>
    </row>
    <row r="981" spans="4:4" x14ac:dyDescent="0.2">
      <c r="D981" s="762"/>
    </row>
    <row r="982" spans="4:4" x14ac:dyDescent="0.2">
      <c r="D982" s="762"/>
    </row>
    <row r="983" spans="4:4" x14ac:dyDescent="0.2">
      <c r="D983" s="762"/>
    </row>
    <row r="984" spans="4:4" x14ac:dyDescent="0.2">
      <c r="D984" s="762"/>
    </row>
    <row r="985" spans="4:4" x14ac:dyDescent="0.2">
      <c r="D985" s="762"/>
    </row>
    <row r="986" spans="4:4" x14ac:dyDescent="0.2">
      <c r="D986" s="762"/>
    </row>
    <row r="987" spans="4:4" x14ac:dyDescent="0.2">
      <c r="D987" s="762"/>
    </row>
    <row r="988" spans="4:4" x14ac:dyDescent="0.2">
      <c r="D988" s="762"/>
    </row>
    <row r="989" spans="4:4" x14ac:dyDescent="0.2">
      <c r="D989" s="762"/>
    </row>
    <row r="990" spans="4:4" x14ac:dyDescent="0.2">
      <c r="D990" s="762"/>
    </row>
    <row r="991" spans="4:4" x14ac:dyDescent="0.2">
      <c r="D991" s="762"/>
    </row>
    <row r="992" spans="4:4" x14ac:dyDescent="0.2">
      <c r="D992" s="762"/>
    </row>
    <row r="993" spans="4:4" x14ac:dyDescent="0.2">
      <c r="D993" s="762"/>
    </row>
    <row r="994" spans="4:4" x14ac:dyDescent="0.2">
      <c r="D994" s="762"/>
    </row>
    <row r="995" spans="4:4" x14ac:dyDescent="0.2">
      <c r="D995" s="762"/>
    </row>
    <row r="996" spans="4:4" x14ac:dyDescent="0.2">
      <c r="D996" s="762"/>
    </row>
    <row r="997" spans="4:4" x14ac:dyDescent="0.2">
      <c r="D997" s="762"/>
    </row>
    <row r="998" spans="4:4" x14ac:dyDescent="0.2">
      <c r="D998" s="762"/>
    </row>
    <row r="999" spans="4:4" x14ac:dyDescent="0.2">
      <c r="D999" s="762"/>
    </row>
    <row r="1000" spans="4:4" x14ac:dyDescent="0.2">
      <c r="D1000" s="762"/>
    </row>
    <row r="1001" spans="4:4" x14ac:dyDescent="0.2">
      <c r="D1001" s="762"/>
    </row>
    <row r="1002" spans="4:4" x14ac:dyDescent="0.2">
      <c r="D1002" s="762"/>
    </row>
    <row r="1003" spans="4:4" x14ac:dyDescent="0.2">
      <c r="D1003" s="762"/>
    </row>
    <row r="1004" spans="4:4" x14ac:dyDescent="0.2">
      <c r="D1004" s="762"/>
    </row>
    <row r="1005" spans="4:4" x14ac:dyDescent="0.2">
      <c r="D1005" s="762"/>
    </row>
    <row r="1006" spans="4:4" x14ac:dyDescent="0.2">
      <c r="D1006" s="762"/>
    </row>
    <row r="1007" spans="4:4" x14ac:dyDescent="0.2">
      <c r="D1007" s="762"/>
    </row>
    <row r="1008" spans="4:4" x14ac:dyDescent="0.2">
      <c r="D1008" s="762"/>
    </row>
    <row r="1009" spans="4:4" x14ac:dyDescent="0.2">
      <c r="D1009" s="762"/>
    </row>
    <row r="1010" spans="4:4" x14ac:dyDescent="0.2">
      <c r="D1010" s="762"/>
    </row>
    <row r="1011" spans="4:4" x14ac:dyDescent="0.2">
      <c r="D1011" s="762"/>
    </row>
    <row r="1012" spans="4:4" x14ac:dyDescent="0.2">
      <c r="D1012" s="762"/>
    </row>
    <row r="1013" spans="4:4" x14ac:dyDescent="0.2">
      <c r="D1013" s="762"/>
    </row>
    <row r="1014" spans="4:4" x14ac:dyDescent="0.2">
      <c r="D1014" s="762"/>
    </row>
    <row r="1015" spans="4:4" x14ac:dyDescent="0.2">
      <c r="D1015" s="762"/>
    </row>
    <row r="1016" spans="4:4" x14ac:dyDescent="0.2">
      <c r="D1016" s="762"/>
    </row>
    <row r="1017" spans="4:4" x14ac:dyDescent="0.2">
      <c r="D1017" s="762"/>
    </row>
    <row r="1018" spans="4:4" x14ac:dyDescent="0.2">
      <c r="D1018" s="762"/>
    </row>
    <row r="1019" spans="4:4" x14ac:dyDescent="0.2">
      <c r="D1019" s="762"/>
    </row>
    <row r="1020" spans="4:4" x14ac:dyDescent="0.2">
      <c r="D1020" s="762"/>
    </row>
    <row r="1021" spans="4:4" x14ac:dyDescent="0.2">
      <c r="D1021" s="762"/>
    </row>
    <row r="1022" spans="4:4" x14ac:dyDescent="0.2">
      <c r="D1022" s="762"/>
    </row>
    <row r="1023" spans="4:4" x14ac:dyDescent="0.2">
      <c r="D1023" s="762"/>
    </row>
    <row r="1024" spans="4:4" x14ac:dyDescent="0.2">
      <c r="D1024" s="762"/>
    </row>
    <row r="1025" spans="4:4" x14ac:dyDescent="0.2">
      <c r="D1025" s="762"/>
    </row>
    <row r="1026" spans="4:4" x14ac:dyDescent="0.2">
      <c r="D1026" s="762"/>
    </row>
    <row r="1027" spans="4:4" x14ac:dyDescent="0.2">
      <c r="D1027" s="762"/>
    </row>
    <row r="1028" spans="4:4" x14ac:dyDescent="0.2">
      <c r="D1028" s="762"/>
    </row>
    <row r="1029" spans="4:4" x14ac:dyDescent="0.2">
      <c r="D1029" s="762"/>
    </row>
    <row r="1030" spans="4:4" x14ac:dyDescent="0.2">
      <c r="D1030" s="762"/>
    </row>
    <row r="1031" spans="4:4" x14ac:dyDescent="0.2">
      <c r="D1031" s="762"/>
    </row>
    <row r="1032" spans="4:4" x14ac:dyDescent="0.2">
      <c r="D1032" s="762"/>
    </row>
    <row r="1033" spans="4:4" x14ac:dyDescent="0.2">
      <c r="D1033" s="762"/>
    </row>
    <row r="1034" spans="4:4" x14ac:dyDescent="0.2">
      <c r="D1034" s="762"/>
    </row>
    <row r="1035" spans="4:4" x14ac:dyDescent="0.2">
      <c r="D1035" s="762"/>
    </row>
    <row r="1036" spans="4:4" x14ac:dyDescent="0.2">
      <c r="D1036" s="762"/>
    </row>
    <row r="1037" spans="4:4" x14ac:dyDescent="0.2">
      <c r="D1037" s="762"/>
    </row>
    <row r="1038" spans="4:4" x14ac:dyDescent="0.2">
      <c r="D1038" s="762"/>
    </row>
    <row r="1039" spans="4:4" x14ac:dyDescent="0.2">
      <c r="D1039" s="762"/>
    </row>
    <row r="1040" spans="4:4" x14ac:dyDescent="0.2">
      <c r="D1040" s="762"/>
    </row>
    <row r="1041" spans="4:4" x14ac:dyDescent="0.2">
      <c r="D1041" s="762"/>
    </row>
    <row r="1042" spans="4:4" x14ac:dyDescent="0.2">
      <c r="D1042" s="762"/>
    </row>
    <row r="1043" spans="4:4" x14ac:dyDescent="0.2">
      <c r="D1043" s="762"/>
    </row>
    <row r="1044" spans="4:4" x14ac:dyDescent="0.2">
      <c r="D1044" s="762"/>
    </row>
    <row r="1045" spans="4:4" x14ac:dyDescent="0.2">
      <c r="D1045" s="762"/>
    </row>
    <row r="1046" spans="4:4" x14ac:dyDescent="0.2">
      <c r="D1046" s="762"/>
    </row>
    <row r="1047" spans="4:4" x14ac:dyDescent="0.2">
      <c r="D1047" s="762"/>
    </row>
    <row r="1048" spans="4:4" x14ac:dyDescent="0.2">
      <c r="D1048" s="762"/>
    </row>
    <row r="1049" spans="4:4" x14ac:dyDescent="0.2">
      <c r="D1049" s="762"/>
    </row>
    <row r="1050" spans="4:4" x14ac:dyDescent="0.2">
      <c r="D1050" s="762"/>
    </row>
    <row r="1051" spans="4:4" x14ac:dyDescent="0.2">
      <c r="D1051" s="762"/>
    </row>
    <row r="1052" spans="4:4" x14ac:dyDescent="0.2">
      <c r="D1052" s="762"/>
    </row>
    <row r="1053" spans="4:4" x14ac:dyDescent="0.2">
      <c r="D1053" s="762"/>
    </row>
    <row r="1054" spans="4:4" x14ac:dyDescent="0.2">
      <c r="D1054" s="762"/>
    </row>
    <row r="1055" spans="4:4" x14ac:dyDescent="0.2">
      <c r="D1055" s="762"/>
    </row>
    <row r="1056" spans="4:4" x14ac:dyDescent="0.2">
      <c r="D1056" s="762"/>
    </row>
    <row r="1057" spans="4:4" x14ac:dyDescent="0.2">
      <c r="D1057" s="762"/>
    </row>
    <row r="1058" spans="4:4" x14ac:dyDescent="0.2">
      <c r="D1058" s="762"/>
    </row>
    <row r="1059" spans="4:4" x14ac:dyDescent="0.2">
      <c r="D1059" s="762"/>
    </row>
    <row r="1060" spans="4:4" x14ac:dyDescent="0.2">
      <c r="D1060" s="762"/>
    </row>
    <row r="1061" spans="4:4" x14ac:dyDescent="0.2">
      <c r="D1061" s="762"/>
    </row>
    <row r="1062" spans="4:4" x14ac:dyDescent="0.2">
      <c r="D1062" s="762"/>
    </row>
    <row r="1063" spans="4:4" x14ac:dyDescent="0.2">
      <c r="D1063" s="762"/>
    </row>
    <row r="1064" spans="4:4" x14ac:dyDescent="0.2">
      <c r="D1064" s="762"/>
    </row>
    <row r="1065" spans="4:4" x14ac:dyDescent="0.2">
      <c r="D1065" s="762"/>
    </row>
    <row r="1066" spans="4:4" x14ac:dyDescent="0.2">
      <c r="D1066" s="762"/>
    </row>
    <row r="1067" spans="4:4" x14ac:dyDescent="0.2">
      <c r="D1067" s="762"/>
    </row>
    <row r="1068" spans="4:4" x14ac:dyDescent="0.2">
      <c r="D1068" s="762"/>
    </row>
    <row r="1069" spans="4:4" x14ac:dyDescent="0.2">
      <c r="D1069" s="762"/>
    </row>
    <row r="1070" spans="4:4" x14ac:dyDescent="0.2">
      <c r="D1070" s="762"/>
    </row>
    <row r="1071" spans="4:4" x14ac:dyDescent="0.2">
      <c r="D1071" s="762"/>
    </row>
    <row r="1072" spans="4:4" x14ac:dyDescent="0.2">
      <c r="D1072" s="762"/>
    </row>
    <row r="1073" spans="4:4" x14ac:dyDescent="0.2">
      <c r="D1073" s="762"/>
    </row>
    <row r="1074" spans="4:4" x14ac:dyDescent="0.2">
      <c r="D1074" s="762"/>
    </row>
    <row r="1075" spans="4:4" x14ac:dyDescent="0.2">
      <c r="D1075" s="762"/>
    </row>
    <row r="1076" spans="4:4" x14ac:dyDescent="0.2">
      <c r="D1076" s="762"/>
    </row>
    <row r="1077" spans="4:4" x14ac:dyDescent="0.2">
      <c r="D1077" s="762"/>
    </row>
    <row r="1078" spans="4:4" x14ac:dyDescent="0.2">
      <c r="D1078" s="762"/>
    </row>
    <row r="1079" spans="4:4" x14ac:dyDescent="0.2">
      <c r="D1079" s="762"/>
    </row>
    <row r="1080" spans="4:4" x14ac:dyDescent="0.2">
      <c r="D1080" s="762"/>
    </row>
    <row r="1081" spans="4:4" x14ac:dyDescent="0.2">
      <c r="D1081" s="762"/>
    </row>
    <row r="1082" spans="4:4" x14ac:dyDescent="0.2">
      <c r="D1082" s="762"/>
    </row>
    <row r="1083" spans="4:4" x14ac:dyDescent="0.2">
      <c r="D1083" s="762"/>
    </row>
    <row r="1084" spans="4:4" x14ac:dyDescent="0.2">
      <c r="D1084" s="762"/>
    </row>
    <row r="1085" spans="4:4" x14ac:dyDescent="0.2">
      <c r="D1085" s="762"/>
    </row>
    <row r="1086" spans="4:4" x14ac:dyDescent="0.2">
      <c r="D1086" s="762"/>
    </row>
    <row r="1087" spans="4:4" x14ac:dyDescent="0.2">
      <c r="D1087" s="762"/>
    </row>
    <row r="1088" spans="4:4" x14ac:dyDescent="0.2">
      <c r="D1088" s="762"/>
    </row>
    <row r="1089" spans="4:4" x14ac:dyDescent="0.2">
      <c r="D1089" s="762"/>
    </row>
    <row r="1090" spans="4:4" x14ac:dyDescent="0.2">
      <c r="D1090" s="762"/>
    </row>
    <row r="1091" spans="4:4" x14ac:dyDescent="0.2">
      <c r="D1091" s="762"/>
    </row>
    <row r="1092" spans="4:4" x14ac:dyDescent="0.2">
      <c r="D1092" s="762"/>
    </row>
    <row r="1093" spans="4:4" x14ac:dyDescent="0.2">
      <c r="D1093" s="762"/>
    </row>
    <row r="1094" spans="4:4" x14ac:dyDescent="0.2">
      <c r="D1094" s="762"/>
    </row>
    <row r="1095" spans="4:4" x14ac:dyDescent="0.2">
      <c r="D1095" s="762"/>
    </row>
    <row r="1096" spans="4:4" x14ac:dyDescent="0.2">
      <c r="D1096" s="762"/>
    </row>
    <row r="1097" spans="4:4" x14ac:dyDescent="0.2">
      <c r="D1097" s="762"/>
    </row>
    <row r="1098" spans="4:4" x14ac:dyDescent="0.2">
      <c r="D1098" s="762"/>
    </row>
    <row r="1099" spans="4:4" x14ac:dyDescent="0.2">
      <c r="D1099" s="762"/>
    </row>
    <row r="1100" spans="4:4" x14ac:dyDescent="0.2">
      <c r="D1100" s="762"/>
    </row>
    <row r="1101" spans="4:4" x14ac:dyDescent="0.2">
      <c r="D1101" s="762"/>
    </row>
    <row r="1102" spans="4:4" x14ac:dyDescent="0.2">
      <c r="D1102" s="762"/>
    </row>
    <row r="1103" spans="4:4" x14ac:dyDescent="0.2">
      <c r="D1103" s="762"/>
    </row>
    <row r="1104" spans="4:4" x14ac:dyDescent="0.2">
      <c r="D1104" s="762"/>
    </row>
    <row r="1105" spans="4:4" x14ac:dyDescent="0.2">
      <c r="D1105" s="762"/>
    </row>
    <row r="1106" spans="4:4" x14ac:dyDescent="0.2">
      <c r="D1106" s="762"/>
    </row>
    <row r="1107" spans="4:4" x14ac:dyDescent="0.2">
      <c r="D1107" s="762"/>
    </row>
    <row r="1108" spans="4:4" x14ac:dyDescent="0.2">
      <c r="D1108" s="762"/>
    </row>
    <row r="1109" spans="4:4" x14ac:dyDescent="0.2">
      <c r="D1109" s="762"/>
    </row>
    <row r="1110" spans="4:4" x14ac:dyDescent="0.2">
      <c r="D1110" s="762"/>
    </row>
    <row r="1111" spans="4:4" x14ac:dyDescent="0.2">
      <c r="D1111" s="762"/>
    </row>
    <row r="1112" spans="4:4" x14ac:dyDescent="0.2">
      <c r="D1112" s="762"/>
    </row>
    <row r="1113" spans="4:4" x14ac:dyDescent="0.2">
      <c r="D1113" s="762"/>
    </row>
    <row r="1114" spans="4:4" x14ac:dyDescent="0.2">
      <c r="D1114" s="762"/>
    </row>
    <row r="1115" spans="4:4" x14ac:dyDescent="0.2">
      <c r="D1115" s="762"/>
    </row>
    <row r="1116" spans="4:4" x14ac:dyDescent="0.2">
      <c r="D1116" s="762"/>
    </row>
    <row r="1117" spans="4:4" x14ac:dyDescent="0.2">
      <c r="D1117" s="762"/>
    </row>
    <row r="1118" spans="4:4" x14ac:dyDescent="0.2">
      <c r="D1118" s="762"/>
    </row>
    <row r="1119" spans="4:4" x14ac:dyDescent="0.2">
      <c r="D1119" s="762"/>
    </row>
    <row r="1120" spans="4:4" x14ac:dyDescent="0.2">
      <c r="D1120" s="762"/>
    </row>
    <row r="1121" spans="4:4" x14ac:dyDescent="0.2">
      <c r="D1121" s="762"/>
    </row>
    <row r="1122" spans="4:4" x14ac:dyDescent="0.2">
      <c r="D1122" s="762"/>
    </row>
    <row r="1123" spans="4:4" x14ac:dyDescent="0.2">
      <c r="D1123" s="762"/>
    </row>
    <row r="1124" spans="4:4" x14ac:dyDescent="0.2">
      <c r="D1124" s="762"/>
    </row>
    <row r="1125" spans="4:4" x14ac:dyDescent="0.2">
      <c r="D1125" s="762"/>
    </row>
    <row r="1126" spans="4:4" x14ac:dyDescent="0.2">
      <c r="D1126" s="762"/>
    </row>
    <row r="1127" spans="4:4" x14ac:dyDescent="0.2">
      <c r="D1127" s="762"/>
    </row>
    <row r="1128" spans="4:4" x14ac:dyDescent="0.2">
      <c r="D1128" s="762"/>
    </row>
    <row r="1129" spans="4:4" x14ac:dyDescent="0.2">
      <c r="D1129" s="762"/>
    </row>
    <row r="1130" spans="4:4" x14ac:dyDescent="0.2">
      <c r="D1130" s="762"/>
    </row>
    <row r="1131" spans="4:4" x14ac:dyDescent="0.2">
      <c r="D1131" s="762"/>
    </row>
    <row r="1132" spans="4:4" x14ac:dyDescent="0.2">
      <c r="D1132" s="762"/>
    </row>
    <row r="1133" spans="4:4" x14ac:dyDescent="0.2">
      <c r="D1133" s="762"/>
    </row>
    <row r="1134" spans="4:4" x14ac:dyDescent="0.2">
      <c r="D1134" s="762"/>
    </row>
    <row r="1135" spans="4:4" x14ac:dyDescent="0.2">
      <c r="D1135" s="762"/>
    </row>
    <row r="1136" spans="4:4" x14ac:dyDescent="0.2">
      <c r="D1136" s="762"/>
    </row>
    <row r="1137" spans="4:4" x14ac:dyDescent="0.2">
      <c r="D1137" s="762"/>
    </row>
    <row r="1138" spans="4:4" x14ac:dyDescent="0.2">
      <c r="D1138" s="762"/>
    </row>
    <row r="1139" spans="4:4" x14ac:dyDescent="0.2">
      <c r="D1139" s="762"/>
    </row>
    <row r="1140" spans="4:4" x14ac:dyDescent="0.2">
      <c r="D1140" s="762"/>
    </row>
    <row r="1141" spans="4:4" x14ac:dyDescent="0.2">
      <c r="D1141" s="762"/>
    </row>
    <row r="1142" spans="4:4" x14ac:dyDescent="0.2">
      <c r="D1142" s="762"/>
    </row>
    <row r="1143" spans="4:4" x14ac:dyDescent="0.2">
      <c r="D1143" s="762"/>
    </row>
    <row r="1144" spans="4:4" x14ac:dyDescent="0.2">
      <c r="D1144" s="762"/>
    </row>
    <row r="1145" spans="4:4" x14ac:dyDescent="0.2">
      <c r="D1145" s="762"/>
    </row>
    <row r="1146" spans="4:4" x14ac:dyDescent="0.2">
      <c r="D1146" s="762"/>
    </row>
    <row r="1147" spans="4:4" x14ac:dyDescent="0.2">
      <c r="D1147" s="762"/>
    </row>
    <row r="1148" spans="4:4" x14ac:dyDescent="0.2">
      <c r="D1148" s="762"/>
    </row>
    <row r="1149" spans="4:4" x14ac:dyDescent="0.2">
      <c r="D1149" s="762"/>
    </row>
    <row r="1150" spans="4:4" x14ac:dyDescent="0.2">
      <c r="D1150" s="762"/>
    </row>
    <row r="1151" spans="4:4" x14ac:dyDescent="0.2">
      <c r="D1151" s="762"/>
    </row>
    <row r="1152" spans="4:4" x14ac:dyDescent="0.2">
      <c r="D1152" s="762"/>
    </row>
    <row r="1153" spans="4:4" x14ac:dyDescent="0.2">
      <c r="D1153" s="762"/>
    </row>
    <row r="1154" spans="4:4" x14ac:dyDescent="0.2">
      <c r="D1154" s="762"/>
    </row>
    <row r="1155" spans="4:4" x14ac:dyDescent="0.2">
      <c r="D1155" s="762"/>
    </row>
    <row r="1156" spans="4:4" x14ac:dyDescent="0.2">
      <c r="D1156" s="762"/>
    </row>
    <row r="1157" spans="4:4" x14ac:dyDescent="0.2">
      <c r="D1157" s="762"/>
    </row>
    <row r="1158" spans="4:4" x14ac:dyDescent="0.2">
      <c r="D1158" s="762"/>
    </row>
    <row r="1159" spans="4:4" x14ac:dyDescent="0.2">
      <c r="D1159" s="762"/>
    </row>
    <row r="1160" spans="4:4" x14ac:dyDescent="0.2">
      <c r="D1160" s="762"/>
    </row>
    <row r="1161" spans="4:4" x14ac:dyDescent="0.2">
      <c r="D1161" s="762"/>
    </row>
    <row r="1162" spans="4:4" x14ac:dyDescent="0.2">
      <c r="D1162" s="762"/>
    </row>
    <row r="1163" spans="4:4" x14ac:dyDescent="0.2">
      <c r="D1163" s="762"/>
    </row>
    <row r="1164" spans="4:4" x14ac:dyDescent="0.2">
      <c r="D1164" s="762"/>
    </row>
    <row r="1165" spans="4:4" x14ac:dyDescent="0.2">
      <c r="D1165" s="762"/>
    </row>
    <row r="1166" spans="4:4" x14ac:dyDescent="0.2">
      <c r="D1166" s="762"/>
    </row>
    <row r="1167" spans="4:4" x14ac:dyDescent="0.2">
      <c r="D1167" s="762"/>
    </row>
    <row r="1168" spans="4:4" x14ac:dyDescent="0.2">
      <c r="D1168" s="762"/>
    </row>
    <row r="1169" spans="4:4" x14ac:dyDescent="0.2">
      <c r="D1169" s="762"/>
    </row>
    <row r="1170" spans="4:4" x14ac:dyDescent="0.2">
      <c r="D1170" s="762"/>
    </row>
    <row r="1171" spans="4:4" x14ac:dyDescent="0.2">
      <c r="D1171" s="762"/>
    </row>
    <row r="1172" spans="4:4" x14ac:dyDescent="0.2">
      <c r="D1172" s="762"/>
    </row>
    <row r="1173" spans="4:4" x14ac:dyDescent="0.2">
      <c r="D1173" s="762"/>
    </row>
    <row r="1174" spans="4:4" x14ac:dyDescent="0.2">
      <c r="D1174" s="762"/>
    </row>
    <row r="1175" spans="4:4" x14ac:dyDescent="0.2">
      <c r="D1175" s="762"/>
    </row>
    <row r="1176" spans="4:4" x14ac:dyDescent="0.2">
      <c r="D1176" s="762"/>
    </row>
    <row r="1177" spans="4:4" x14ac:dyDescent="0.2">
      <c r="D1177" s="762"/>
    </row>
    <row r="1178" spans="4:4" x14ac:dyDescent="0.2">
      <c r="D1178" s="762"/>
    </row>
    <row r="1179" spans="4:4" x14ac:dyDescent="0.2">
      <c r="D1179" s="762"/>
    </row>
    <row r="1180" spans="4:4" x14ac:dyDescent="0.2">
      <c r="D1180" s="762"/>
    </row>
    <row r="1181" spans="4:4" x14ac:dyDescent="0.2">
      <c r="D1181" s="762"/>
    </row>
    <row r="1182" spans="4:4" x14ac:dyDescent="0.2">
      <c r="D1182" s="762"/>
    </row>
    <row r="1183" spans="4:4" x14ac:dyDescent="0.2">
      <c r="D1183" s="762"/>
    </row>
    <row r="1184" spans="4:4" x14ac:dyDescent="0.2">
      <c r="D1184" s="762"/>
    </row>
    <row r="1185" spans="4:4" x14ac:dyDescent="0.2">
      <c r="D1185" s="762"/>
    </row>
    <row r="1186" spans="4:4" x14ac:dyDescent="0.2">
      <c r="D1186" s="762"/>
    </row>
    <row r="1187" spans="4:4" x14ac:dyDescent="0.2">
      <c r="D1187" s="762"/>
    </row>
    <row r="1188" spans="4:4" x14ac:dyDescent="0.2">
      <c r="D1188" s="762"/>
    </row>
    <row r="1189" spans="4:4" x14ac:dyDescent="0.2">
      <c r="D1189" s="762"/>
    </row>
    <row r="1190" spans="4:4" x14ac:dyDescent="0.2">
      <c r="D1190" s="762"/>
    </row>
    <row r="1191" spans="4:4" x14ac:dyDescent="0.2">
      <c r="D1191" s="762"/>
    </row>
    <row r="1192" spans="4:4" x14ac:dyDescent="0.2">
      <c r="D1192" s="762"/>
    </row>
    <row r="1193" spans="4:4" x14ac:dyDescent="0.2">
      <c r="D1193" s="762"/>
    </row>
    <row r="1194" spans="4:4" x14ac:dyDescent="0.2">
      <c r="D1194" s="762"/>
    </row>
    <row r="1195" spans="4:4" x14ac:dyDescent="0.2">
      <c r="D1195" s="762"/>
    </row>
    <row r="1196" spans="4:4" x14ac:dyDescent="0.2">
      <c r="D1196" s="762"/>
    </row>
    <row r="1197" spans="4:4" x14ac:dyDescent="0.2">
      <c r="D1197" s="762"/>
    </row>
    <row r="1198" spans="4:4" x14ac:dyDescent="0.2">
      <c r="D1198" s="762"/>
    </row>
    <row r="1199" spans="4:4" x14ac:dyDescent="0.2">
      <c r="D1199" s="762"/>
    </row>
    <row r="1200" spans="4:4" x14ac:dyDescent="0.2">
      <c r="D1200" s="762"/>
    </row>
    <row r="1201" spans="4:4" x14ac:dyDescent="0.2">
      <c r="D1201" s="762"/>
    </row>
    <row r="1202" spans="4:4" x14ac:dyDescent="0.2">
      <c r="D1202" s="762"/>
    </row>
    <row r="1203" spans="4:4" x14ac:dyDescent="0.2">
      <c r="D1203" s="762"/>
    </row>
    <row r="1204" spans="4:4" x14ac:dyDescent="0.2">
      <c r="D1204" s="762"/>
    </row>
    <row r="1205" spans="4:4" x14ac:dyDescent="0.2">
      <c r="D1205" s="762"/>
    </row>
    <row r="1206" spans="4:4" x14ac:dyDescent="0.2">
      <c r="D1206" s="762"/>
    </row>
    <row r="1207" spans="4:4" x14ac:dyDescent="0.2">
      <c r="D1207" s="762"/>
    </row>
    <row r="1208" spans="4:4" x14ac:dyDescent="0.2">
      <c r="D1208" s="762"/>
    </row>
    <row r="1209" spans="4:4" x14ac:dyDescent="0.2">
      <c r="D1209" s="762"/>
    </row>
    <row r="1210" spans="4:4" x14ac:dyDescent="0.2">
      <c r="D1210" s="762"/>
    </row>
    <row r="1211" spans="4:4" x14ac:dyDescent="0.2">
      <c r="D1211" s="762"/>
    </row>
    <row r="1212" spans="4:4" x14ac:dyDescent="0.2">
      <c r="D1212" s="762"/>
    </row>
    <row r="1213" spans="4:4" x14ac:dyDescent="0.2">
      <c r="D1213" s="762"/>
    </row>
    <row r="1214" spans="4:4" x14ac:dyDescent="0.2">
      <c r="D1214" s="762"/>
    </row>
    <row r="1215" spans="4:4" x14ac:dyDescent="0.2">
      <c r="D1215" s="762"/>
    </row>
    <row r="1216" spans="4:4" x14ac:dyDescent="0.2">
      <c r="D1216" s="762"/>
    </row>
    <row r="1217" spans="4:4" x14ac:dyDescent="0.2">
      <c r="D1217" s="762"/>
    </row>
    <row r="1218" spans="4:4" x14ac:dyDescent="0.2">
      <c r="D1218" s="762"/>
    </row>
    <row r="1219" spans="4:4" x14ac:dyDescent="0.2">
      <c r="D1219" s="762"/>
    </row>
    <row r="1220" spans="4:4" x14ac:dyDescent="0.2">
      <c r="D1220" s="762"/>
    </row>
    <row r="1221" spans="4:4" x14ac:dyDescent="0.2">
      <c r="D1221" s="762"/>
    </row>
    <row r="1222" spans="4:4" x14ac:dyDescent="0.2">
      <c r="D1222" s="762"/>
    </row>
    <row r="1223" spans="4:4" x14ac:dyDescent="0.2">
      <c r="D1223" s="762"/>
    </row>
    <row r="1224" spans="4:4" x14ac:dyDescent="0.2">
      <c r="D1224" s="762"/>
    </row>
    <row r="1225" spans="4:4" x14ac:dyDescent="0.2">
      <c r="D1225" s="762"/>
    </row>
    <row r="1226" spans="4:4" x14ac:dyDescent="0.2">
      <c r="D1226" s="762"/>
    </row>
    <row r="1227" spans="4:4" x14ac:dyDescent="0.2">
      <c r="D1227" s="762"/>
    </row>
    <row r="1228" spans="4:4" x14ac:dyDescent="0.2">
      <c r="D1228" s="762"/>
    </row>
    <row r="1229" spans="4:4" x14ac:dyDescent="0.2">
      <c r="D1229" s="762"/>
    </row>
    <row r="1230" spans="4:4" x14ac:dyDescent="0.2">
      <c r="D1230" s="762"/>
    </row>
    <row r="1231" spans="4:4" x14ac:dyDescent="0.2">
      <c r="D1231" s="762"/>
    </row>
    <row r="1232" spans="4:4" x14ac:dyDescent="0.2">
      <c r="D1232" s="762"/>
    </row>
    <row r="1233" spans="4:4" x14ac:dyDescent="0.2">
      <c r="D1233" s="762"/>
    </row>
    <row r="1234" spans="4:4" x14ac:dyDescent="0.2">
      <c r="D1234" s="762"/>
    </row>
    <row r="1235" spans="4:4" x14ac:dyDescent="0.2">
      <c r="D1235" s="762"/>
    </row>
    <row r="1236" spans="4:4" x14ac:dyDescent="0.2">
      <c r="D1236" s="762"/>
    </row>
    <row r="1237" spans="4:4" x14ac:dyDescent="0.2">
      <c r="D1237" s="762"/>
    </row>
    <row r="1238" spans="4:4" x14ac:dyDescent="0.2">
      <c r="D1238" s="762"/>
    </row>
    <row r="1239" spans="4:4" x14ac:dyDescent="0.2">
      <c r="D1239" s="762"/>
    </row>
    <row r="1240" spans="4:4" x14ac:dyDescent="0.2">
      <c r="D1240" s="762"/>
    </row>
    <row r="1241" spans="4:4" x14ac:dyDescent="0.2">
      <c r="D1241" s="762"/>
    </row>
    <row r="1242" spans="4:4" x14ac:dyDescent="0.2">
      <c r="D1242" s="762"/>
    </row>
    <row r="1243" spans="4:4" x14ac:dyDescent="0.2">
      <c r="D1243" s="762"/>
    </row>
    <row r="1244" spans="4:4" x14ac:dyDescent="0.2">
      <c r="D1244" s="762"/>
    </row>
    <row r="1245" spans="4:4" x14ac:dyDescent="0.2">
      <c r="D1245" s="762"/>
    </row>
    <row r="1246" spans="4:4" x14ac:dyDescent="0.2">
      <c r="D1246" s="762"/>
    </row>
    <row r="1247" spans="4:4" x14ac:dyDescent="0.2">
      <c r="D1247" s="762"/>
    </row>
    <row r="1248" spans="4:4" x14ac:dyDescent="0.2">
      <c r="D1248" s="762"/>
    </row>
    <row r="1249" spans="4:4" x14ac:dyDescent="0.2">
      <c r="D1249" s="762"/>
    </row>
    <row r="1250" spans="4:4" x14ac:dyDescent="0.2">
      <c r="D1250" s="762"/>
    </row>
    <row r="1251" spans="4:4" x14ac:dyDescent="0.2">
      <c r="D1251" s="762"/>
    </row>
    <row r="1252" spans="4:4" x14ac:dyDescent="0.2">
      <c r="D1252" s="762"/>
    </row>
    <row r="1253" spans="4:4" x14ac:dyDescent="0.2">
      <c r="D1253" s="762"/>
    </row>
    <row r="1254" spans="4:4" x14ac:dyDescent="0.2">
      <c r="D1254" s="762"/>
    </row>
    <row r="1255" spans="4:4" x14ac:dyDescent="0.2">
      <c r="D1255" s="762"/>
    </row>
    <row r="1256" spans="4:4" x14ac:dyDescent="0.2">
      <c r="D1256" s="762"/>
    </row>
    <row r="1257" spans="4:4" x14ac:dyDescent="0.2">
      <c r="D1257" s="762"/>
    </row>
    <row r="1258" spans="4:4" x14ac:dyDescent="0.2">
      <c r="D1258" s="762"/>
    </row>
    <row r="1259" spans="4:4" x14ac:dyDescent="0.2">
      <c r="D1259" s="762"/>
    </row>
    <row r="1260" spans="4:4" x14ac:dyDescent="0.2">
      <c r="D1260" s="762"/>
    </row>
    <row r="1261" spans="4:4" x14ac:dyDescent="0.2">
      <c r="D1261" s="762"/>
    </row>
    <row r="1262" spans="4:4" x14ac:dyDescent="0.2">
      <c r="D1262" s="762"/>
    </row>
    <row r="1263" spans="4:4" x14ac:dyDescent="0.2">
      <c r="D1263" s="762"/>
    </row>
    <row r="1264" spans="4:4" x14ac:dyDescent="0.2">
      <c r="D1264" s="762"/>
    </row>
    <row r="1265" spans="4:4" x14ac:dyDescent="0.2">
      <c r="D1265" s="762"/>
    </row>
    <row r="1266" spans="4:4" x14ac:dyDescent="0.2">
      <c r="D1266" s="762"/>
    </row>
    <row r="1267" spans="4:4" x14ac:dyDescent="0.2">
      <c r="D1267" s="762"/>
    </row>
    <row r="1268" spans="4:4" x14ac:dyDescent="0.2">
      <c r="D1268" s="762"/>
    </row>
    <row r="1269" spans="4:4" x14ac:dyDescent="0.2">
      <c r="D1269" s="762"/>
    </row>
    <row r="1270" spans="4:4" x14ac:dyDescent="0.2">
      <c r="D1270" s="762"/>
    </row>
    <row r="1271" spans="4:4" x14ac:dyDescent="0.2">
      <c r="D1271" s="762"/>
    </row>
    <row r="1272" spans="4:4" x14ac:dyDescent="0.2">
      <c r="D1272" s="762"/>
    </row>
    <row r="1273" spans="4:4" x14ac:dyDescent="0.2">
      <c r="D1273" s="762"/>
    </row>
    <row r="1274" spans="4:4" x14ac:dyDescent="0.2">
      <c r="D1274" s="762"/>
    </row>
    <row r="1275" spans="4:4" x14ac:dyDescent="0.2">
      <c r="D1275" s="762"/>
    </row>
    <row r="1276" spans="4:4" x14ac:dyDescent="0.2">
      <c r="D1276" s="762"/>
    </row>
    <row r="1277" spans="4:4" x14ac:dyDescent="0.2">
      <c r="D1277" s="762"/>
    </row>
    <row r="1278" spans="4:4" x14ac:dyDescent="0.2">
      <c r="D1278" s="762"/>
    </row>
    <row r="1279" spans="4:4" x14ac:dyDescent="0.2">
      <c r="D1279" s="762"/>
    </row>
    <row r="1280" spans="4:4" x14ac:dyDescent="0.2">
      <c r="D1280" s="762"/>
    </row>
    <row r="1281" spans="4:4" x14ac:dyDescent="0.2">
      <c r="D1281" s="762"/>
    </row>
    <row r="1282" spans="4:4" x14ac:dyDescent="0.2">
      <c r="D1282" s="762"/>
    </row>
    <row r="1283" spans="4:4" x14ac:dyDescent="0.2">
      <c r="D1283" s="762"/>
    </row>
    <row r="1284" spans="4:4" x14ac:dyDescent="0.2">
      <c r="D1284" s="762"/>
    </row>
    <row r="1285" spans="4:4" x14ac:dyDescent="0.2">
      <c r="D1285" s="762"/>
    </row>
    <row r="1286" spans="4:4" x14ac:dyDescent="0.2">
      <c r="D1286" s="762"/>
    </row>
    <row r="1287" spans="4:4" x14ac:dyDescent="0.2">
      <c r="D1287" s="762"/>
    </row>
    <row r="1288" spans="4:4" x14ac:dyDescent="0.2">
      <c r="D1288" s="762"/>
    </row>
    <row r="1289" spans="4:4" x14ac:dyDescent="0.2">
      <c r="D1289" s="762"/>
    </row>
    <row r="1290" spans="4:4" x14ac:dyDescent="0.2">
      <c r="D1290" s="762"/>
    </row>
    <row r="1291" spans="4:4" x14ac:dyDescent="0.2">
      <c r="D1291" s="762"/>
    </row>
    <row r="1292" spans="4:4" x14ac:dyDescent="0.2">
      <c r="D1292" s="762"/>
    </row>
    <row r="1293" spans="4:4" x14ac:dyDescent="0.2">
      <c r="D1293" s="762"/>
    </row>
    <row r="1294" spans="4:4" x14ac:dyDescent="0.2">
      <c r="D1294" s="762"/>
    </row>
    <row r="1295" spans="4:4" x14ac:dyDescent="0.2">
      <c r="D1295" s="762"/>
    </row>
    <row r="1296" spans="4:4" x14ac:dyDescent="0.2">
      <c r="D1296" s="762"/>
    </row>
    <row r="1297" spans="4:4" x14ac:dyDescent="0.2">
      <c r="D1297" s="762"/>
    </row>
    <row r="1298" spans="4:4" x14ac:dyDescent="0.2">
      <c r="D1298" s="762"/>
    </row>
    <row r="1299" spans="4:4" x14ac:dyDescent="0.2">
      <c r="D1299" s="762"/>
    </row>
    <row r="1300" spans="4:4" x14ac:dyDescent="0.2">
      <c r="D1300" s="762"/>
    </row>
    <row r="1301" spans="4:4" x14ac:dyDescent="0.2">
      <c r="D1301" s="762"/>
    </row>
    <row r="1302" spans="4:4" x14ac:dyDescent="0.2">
      <c r="D1302" s="762"/>
    </row>
    <row r="1303" spans="4:4" x14ac:dyDescent="0.2">
      <c r="D1303" s="762"/>
    </row>
    <row r="1304" spans="4:4" x14ac:dyDescent="0.2">
      <c r="D1304" s="762"/>
    </row>
    <row r="1305" spans="4:4" x14ac:dyDescent="0.2">
      <c r="D1305" s="762"/>
    </row>
    <row r="1306" spans="4:4" x14ac:dyDescent="0.2">
      <c r="D1306" s="762"/>
    </row>
    <row r="1307" spans="4:4" x14ac:dyDescent="0.2">
      <c r="D1307" s="762"/>
    </row>
    <row r="1308" spans="4:4" x14ac:dyDescent="0.2">
      <c r="D1308" s="762"/>
    </row>
    <row r="1309" spans="4:4" x14ac:dyDescent="0.2">
      <c r="D1309" s="762"/>
    </row>
    <row r="1310" spans="4:4" x14ac:dyDescent="0.2">
      <c r="D1310" s="762"/>
    </row>
    <row r="1311" spans="4:4" x14ac:dyDescent="0.2">
      <c r="D1311" s="762"/>
    </row>
    <row r="1312" spans="4:4" x14ac:dyDescent="0.2">
      <c r="D1312" s="762"/>
    </row>
    <row r="1313" spans="4:4" x14ac:dyDescent="0.2">
      <c r="D1313" s="762"/>
    </row>
    <row r="1314" spans="4:4" x14ac:dyDescent="0.2">
      <c r="D1314" s="762"/>
    </row>
    <row r="1315" spans="4:4" x14ac:dyDescent="0.2">
      <c r="D1315" s="762"/>
    </row>
    <row r="1316" spans="4:4" x14ac:dyDescent="0.2">
      <c r="D1316" s="762"/>
    </row>
    <row r="1317" spans="4:4" x14ac:dyDescent="0.2">
      <c r="D1317" s="762"/>
    </row>
    <row r="1318" spans="4:4" x14ac:dyDescent="0.2">
      <c r="D1318" s="762"/>
    </row>
    <row r="1319" spans="4:4" x14ac:dyDescent="0.2">
      <c r="D1319" s="762"/>
    </row>
    <row r="1320" spans="4:4" x14ac:dyDescent="0.2">
      <c r="D1320" s="762"/>
    </row>
    <row r="1321" spans="4:4" x14ac:dyDescent="0.2">
      <c r="D1321" s="762"/>
    </row>
    <row r="1322" spans="4:4" x14ac:dyDescent="0.2">
      <c r="D1322" s="762"/>
    </row>
    <row r="1323" spans="4:4" x14ac:dyDescent="0.2">
      <c r="D1323" s="762"/>
    </row>
    <row r="1324" spans="4:4" x14ac:dyDescent="0.2">
      <c r="D1324" s="762"/>
    </row>
    <row r="1325" spans="4:4" x14ac:dyDescent="0.2">
      <c r="D1325" s="762"/>
    </row>
    <row r="1326" spans="4:4" x14ac:dyDescent="0.2">
      <c r="D1326" s="762"/>
    </row>
    <row r="1327" spans="4:4" x14ac:dyDescent="0.2">
      <c r="D1327" s="762"/>
    </row>
    <row r="1328" spans="4:4" x14ac:dyDescent="0.2">
      <c r="D1328" s="762"/>
    </row>
    <row r="1329" spans="4:4" x14ac:dyDescent="0.2">
      <c r="D1329" s="762"/>
    </row>
    <row r="1330" spans="4:4" x14ac:dyDescent="0.2">
      <c r="D1330" s="762"/>
    </row>
    <row r="1331" spans="4:4" x14ac:dyDescent="0.2">
      <c r="D1331" s="762"/>
    </row>
    <row r="1332" spans="4:4" x14ac:dyDescent="0.2">
      <c r="D1332" s="762"/>
    </row>
    <row r="1333" spans="4:4" x14ac:dyDescent="0.2">
      <c r="D1333" s="762"/>
    </row>
    <row r="1334" spans="4:4" x14ac:dyDescent="0.2">
      <c r="D1334" s="762"/>
    </row>
    <row r="1335" spans="4:4" x14ac:dyDescent="0.2">
      <c r="D1335" s="762"/>
    </row>
    <row r="1336" spans="4:4" x14ac:dyDescent="0.2">
      <c r="D1336" s="762"/>
    </row>
    <row r="1337" spans="4:4" x14ac:dyDescent="0.2">
      <c r="D1337" s="762"/>
    </row>
    <row r="1338" spans="4:4" x14ac:dyDescent="0.2">
      <c r="D1338" s="762"/>
    </row>
    <row r="1339" spans="4:4" x14ac:dyDescent="0.2">
      <c r="D1339" s="762"/>
    </row>
    <row r="1340" spans="4:4" x14ac:dyDescent="0.2">
      <c r="D1340" s="762"/>
    </row>
    <row r="1341" spans="4:4" x14ac:dyDescent="0.2">
      <c r="D1341" s="762"/>
    </row>
    <row r="1342" spans="4:4" x14ac:dyDescent="0.2">
      <c r="D1342" s="762"/>
    </row>
    <row r="1343" spans="4:4" x14ac:dyDescent="0.2">
      <c r="D1343" s="762"/>
    </row>
    <row r="1344" spans="4:4" x14ac:dyDescent="0.2">
      <c r="D1344" s="762"/>
    </row>
    <row r="1345" spans="4:4" x14ac:dyDescent="0.2">
      <c r="D1345" s="762"/>
    </row>
    <row r="1346" spans="4:4" x14ac:dyDescent="0.2">
      <c r="D1346" s="762"/>
    </row>
    <row r="1347" spans="4:4" x14ac:dyDescent="0.2">
      <c r="D1347" s="762"/>
    </row>
    <row r="1348" spans="4:4" x14ac:dyDescent="0.2">
      <c r="D1348" s="762"/>
    </row>
    <row r="1349" spans="4:4" x14ac:dyDescent="0.2">
      <c r="D1349" s="762"/>
    </row>
    <row r="1350" spans="4:4" x14ac:dyDescent="0.2">
      <c r="D1350" s="762"/>
    </row>
    <row r="1351" spans="4:4" x14ac:dyDescent="0.2">
      <c r="D1351" s="762"/>
    </row>
    <row r="1352" spans="4:4" x14ac:dyDescent="0.2">
      <c r="D1352" s="762"/>
    </row>
    <row r="1353" spans="4:4" x14ac:dyDescent="0.2">
      <c r="D1353" s="762"/>
    </row>
    <row r="1354" spans="4:4" x14ac:dyDescent="0.2">
      <c r="D1354" s="762"/>
    </row>
    <row r="1355" spans="4:4" x14ac:dyDescent="0.2">
      <c r="D1355" s="762"/>
    </row>
    <row r="1356" spans="4:4" x14ac:dyDescent="0.2">
      <c r="D1356" s="762"/>
    </row>
    <row r="1357" spans="4:4" x14ac:dyDescent="0.2">
      <c r="D1357" s="762"/>
    </row>
    <row r="1358" spans="4:4" x14ac:dyDescent="0.2">
      <c r="D1358" s="762"/>
    </row>
    <row r="1359" spans="4:4" x14ac:dyDescent="0.2">
      <c r="D1359" s="762"/>
    </row>
    <row r="1360" spans="4:4" x14ac:dyDescent="0.2">
      <c r="D1360" s="762"/>
    </row>
    <row r="1361" spans="4:4" x14ac:dyDescent="0.2">
      <c r="D1361" s="762"/>
    </row>
    <row r="1362" spans="4:4" x14ac:dyDescent="0.2">
      <c r="D1362" s="762"/>
    </row>
    <row r="1363" spans="4:4" x14ac:dyDescent="0.2">
      <c r="D1363" s="762"/>
    </row>
    <row r="1364" spans="4:4" x14ac:dyDescent="0.2">
      <c r="D1364" s="762"/>
    </row>
    <row r="1365" spans="4:4" x14ac:dyDescent="0.2">
      <c r="D1365" s="762"/>
    </row>
    <row r="1366" spans="4:4" x14ac:dyDescent="0.2">
      <c r="D1366" s="762"/>
    </row>
    <row r="1367" spans="4:4" x14ac:dyDescent="0.2">
      <c r="D1367" s="762"/>
    </row>
    <row r="1368" spans="4:4" x14ac:dyDescent="0.2">
      <c r="D1368" s="762"/>
    </row>
    <row r="1369" spans="4:4" x14ac:dyDescent="0.2">
      <c r="D1369" s="762"/>
    </row>
    <row r="1370" spans="4:4" x14ac:dyDescent="0.2">
      <c r="D1370" s="762"/>
    </row>
    <row r="1371" spans="4:4" x14ac:dyDescent="0.2">
      <c r="D1371" s="762"/>
    </row>
    <row r="1372" spans="4:4" x14ac:dyDescent="0.2">
      <c r="D1372" s="762"/>
    </row>
    <row r="1373" spans="4:4" x14ac:dyDescent="0.2">
      <c r="D1373" s="762"/>
    </row>
    <row r="1374" spans="4:4" x14ac:dyDescent="0.2">
      <c r="D1374" s="762"/>
    </row>
    <row r="1375" spans="4:4" x14ac:dyDescent="0.2">
      <c r="D1375" s="762"/>
    </row>
    <row r="1376" spans="4:4" x14ac:dyDescent="0.2">
      <c r="D1376" s="762"/>
    </row>
    <row r="1377" spans="4:4" x14ac:dyDescent="0.2">
      <c r="D1377" s="762"/>
    </row>
    <row r="1378" spans="4:4" x14ac:dyDescent="0.2">
      <c r="D1378" s="762"/>
    </row>
    <row r="1379" spans="4:4" x14ac:dyDescent="0.2">
      <c r="D1379" s="762"/>
    </row>
    <row r="1380" spans="4:4" x14ac:dyDescent="0.2">
      <c r="D1380" s="762"/>
    </row>
    <row r="1381" spans="4:4" x14ac:dyDescent="0.2">
      <c r="D1381" s="762"/>
    </row>
    <row r="1382" spans="4:4" x14ac:dyDescent="0.2">
      <c r="D1382" s="762"/>
    </row>
    <row r="1383" spans="4:4" x14ac:dyDescent="0.2">
      <c r="D1383" s="762"/>
    </row>
    <row r="1384" spans="4:4" x14ac:dyDescent="0.2">
      <c r="D1384" s="762"/>
    </row>
    <row r="1385" spans="4:4" x14ac:dyDescent="0.2">
      <c r="D1385" s="762"/>
    </row>
    <row r="1386" spans="4:4" x14ac:dyDescent="0.2">
      <c r="D1386" s="762"/>
    </row>
    <row r="1387" spans="4:4" x14ac:dyDescent="0.2">
      <c r="D1387" s="762"/>
    </row>
    <row r="1388" spans="4:4" x14ac:dyDescent="0.2">
      <c r="D1388" s="762"/>
    </row>
    <row r="1389" spans="4:4" x14ac:dyDescent="0.2">
      <c r="D1389" s="762"/>
    </row>
    <row r="1390" spans="4:4" x14ac:dyDescent="0.2">
      <c r="D1390" s="762"/>
    </row>
    <row r="1391" spans="4:4" x14ac:dyDescent="0.2">
      <c r="D1391" s="762"/>
    </row>
    <row r="1392" spans="4:4" x14ac:dyDescent="0.2">
      <c r="D1392" s="762"/>
    </row>
    <row r="1393" spans="4:4" x14ac:dyDescent="0.2">
      <c r="D1393" s="762"/>
    </row>
    <row r="1394" spans="4:4" x14ac:dyDescent="0.2">
      <c r="D1394" s="762"/>
    </row>
    <row r="1395" spans="4:4" x14ac:dyDescent="0.2">
      <c r="D1395" s="762"/>
    </row>
    <row r="1396" spans="4:4" x14ac:dyDescent="0.2">
      <c r="D1396" s="762"/>
    </row>
    <row r="1397" spans="4:4" x14ac:dyDescent="0.2">
      <c r="D1397" s="762"/>
    </row>
    <row r="1398" spans="4:4" x14ac:dyDescent="0.2">
      <c r="D1398" s="762"/>
    </row>
    <row r="1399" spans="4:4" x14ac:dyDescent="0.2">
      <c r="D1399" s="762"/>
    </row>
    <row r="1400" spans="4:4" x14ac:dyDescent="0.2">
      <c r="D1400" s="762"/>
    </row>
    <row r="1401" spans="4:4" x14ac:dyDescent="0.2">
      <c r="D1401" s="762"/>
    </row>
    <row r="1402" spans="4:4" x14ac:dyDescent="0.2">
      <c r="D1402" s="762"/>
    </row>
    <row r="1403" spans="4:4" x14ac:dyDescent="0.2">
      <c r="D1403" s="762"/>
    </row>
    <row r="1404" spans="4:4" x14ac:dyDescent="0.2">
      <c r="D1404" s="762"/>
    </row>
    <row r="1405" spans="4:4" x14ac:dyDescent="0.2">
      <c r="D1405" s="762"/>
    </row>
    <row r="1406" spans="4:4" x14ac:dyDescent="0.2">
      <c r="D1406" s="762"/>
    </row>
    <row r="1407" spans="4:4" x14ac:dyDescent="0.2">
      <c r="D1407" s="762"/>
    </row>
    <row r="1408" spans="4:4" x14ac:dyDescent="0.2">
      <c r="D1408" s="762"/>
    </row>
    <row r="1409" spans="4:4" x14ac:dyDescent="0.2">
      <c r="D1409" s="762"/>
    </row>
    <row r="1410" spans="4:4" x14ac:dyDescent="0.2">
      <c r="D1410" s="762"/>
    </row>
    <row r="1411" spans="4:4" x14ac:dyDescent="0.2">
      <c r="D1411" s="762"/>
    </row>
    <row r="1412" spans="4:4" x14ac:dyDescent="0.2">
      <c r="D1412" s="762"/>
    </row>
    <row r="1413" spans="4:4" x14ac:dyDescent="0.2">
      <c r="D1413" s="762"/>
    </row>
    <row r="1414" spans="4:4" x14ac:dyDescent="0.2">
      <c r="D1414" s="762"/>
    </row>
    <row r="1415" spans="4:4" x14ac:dyDescent="0.2">
      <c r="D1415" s="762"/>
    </row>
    <row r="1416" spans="4:4" x14ac:dyDescent="0.2">
      <c r="D1416" s="762"/>
    </row>
    <row r="1417" spans="4:4" x14ac:dyDescent="0.2">
      <c r="D1417" s="762"/>
    </row>
    <row r="1418" spans="4:4" x14ac:dyDescent="0.2">
      <c r="D1418" s="762"/>
    </row>
    <row r="1419" spans="4:4" x14ac:dyDescent="0.2">
      <c r="D1419" s="762"/>
    </row>
    <row r="1420" spans="4:4" x14ac:dyDescent="0.2">
      <c r="D1420" s="762"/>
    </row>
    <row r="1421" spans="4:4" x14ac:dyDescent="0.2">
      <c r="D1421" s="762"/>
    </row>
    <row r="1422" spans="4:4" x14ac:dyDescent="0.2">
      <c r="D1422" s="762"/>
    </row>
    <row r="1423" spans="4:4" x14ac:dyDescent="0.2">
      <c r="D1423" s="762"/>
    </row>
    <row r="1424" spans="4:4" x14ac:dyDescent="0.2">
      <c r="D1424" s="762"/>
    </row>
    <row r="1425" spans="4:4" x14ac:dyDescent="0.2">
      <c r="D1425" s="762"/>
    </row>
    <row r="1426" spans="4:4" x14ac:dyDescent="0.2">
      <c r="D1426" s="762"/>
    </row>
    <row r="1427" spans="4:4" x14ac:dyDescent="0.2">
      <c r="D1427" s="762"/>
    </row>
    <row r="1428" spans="4:4" x14ac:dyDescent="0.2">
      <c r="D1428" s="762"/>
    </row>
    <row r="1429" spans="4:4" x14ac:dyDescent="0.2">
      <c r="D1429" s="762"/>
    </row>
    <row r="1430" spans="4:4" x14ac:dyDescent="0.2">
      <c r="D1430" s="762"/>
    </row>
    <row r="1431" spans="4:4" x14ac:dyDescent="0.2">
      <c r="D1431" s="762"/>
    </row>
    <row r="1432" spans="4:4" x14ac:dyDescent="0.2">
      <c r="D1432" s="762"/>
    </row>
    <row r="1433" spans="4:4" x14ac:dyDescent="0.2">
      <c r="D1433" s="762"/>
    </row>
    <row r="1434" spans="4:4" x14ac:dyDescent="0.2">
      <c r="D1434" s="762"/>
    </row>
    <row r="1435" spans="4:4" x14ac:dyDescent="0.2">
      <c r="D1435" s="762"/>
    </row>
    <row r="1436" spans="4:4" x14ac:dyDescent="0.2">
      <c r="D1436" s="762"/>
    </row>
    <row r="1437" spans="4:4" x14ac:dyDescent="0.2">
      <c r="D1437" s="762"/>
    </row>
    <row r="1438" spans="4:4" x14ac:dyDescent="0.2">
      <c r="D1438" s="762"/>
    </row>
    <row r="1439" spans="4:4" x14ac:dyDescent="0.2">
      <c r="D1439" s="762"/>
    </row>
    <row r="1440" spans="4:4" x14ac:dyDescent="0.2">
      <c r="D1440" s="762"/>
    </row>
    <row r="1441" spans="4:4" x14ac:dyDescent="0.2">
      <c r="D1441" s="762"/>
    </row>
    <row r="1442" spans="4:4" x14ac:dyDescent="0.2">
      <c r="D1442" s="762"/>
    </row>
    <row r="1443" spans="4:4" x14ac:dyDescent="0.2">
      <c r="D1443" s="762"/>
    </row>
    <row r="1444" spans="4:4" x14ac:dyDescent="0.2">
      <c r="D1444" s="762"/>
    </row>
    <row r="1445" spans="4:4" x14ac:dyDescent="0.2">
      <c r="D1445" s="762"/>
    </row>
    <row r="1446" spans="4:4" x14ac:dyDescent="0.2">
      <c r="D1446" s="762"/>
    </row>
    <row r="1447" spans="4:4" x14ac:dyDescent="0.2">
      <c r="D1447" s="762"/>
    </row>
    <row r="1448" spans="4:4" x14ac:dyDescent="0.2">
      <c r="D1448" s="762"/>
    </row>
    <row r="1449" spans="4:4" x14ac:dyDescent="0.2">
      <c r="D1449" s="762"/>
    </row>
    <row r="1450" spans="4:4" x14ac:dyDescent="0.2">
      <c r="D1450" s="762"/>
    </row>
    <row r="1451" spans="4:4" x14ac:dyDescent="0.2">
      <c r="D1451" s="762"/>
    </row>
    <row r="1452" spans="4:4" x14ac:dyDescent="0.2">
      <c r="D1452" s="762"/>
    </row>
    <row r="1453" spans="4:4" x14ac:dyDescent="0.2">
      <c r="D1453" s="762"/>
    </row>
    <row r="1454" spans="4:4" x14ac:dyDescent="0.2">
      <c r="D1454" s="762"/>
    </row>
    <row r="1455" spans="4:4" x14ac:dyDescent="0.2">
      <c r="D1455" s="762"/>
    </row>
    <row r="1456" spans="4:4" x14ac:dyDescent="0.2">
      <c r="D1456" s="762"/>
    </row>
    <row r="1457" spans="4:4" x14ac:dyDescent="0.2">
      <c r="D1457" s="762"/>
    </row>
    <row r="1458" spans="4:4" x14ac:dyDescent="0.2">
      <c r="D1458" s="762"/>
    </row>
    <row r="1459" spans="4:4" x14ac:dyDescent="0.2">
      <c r="D1459" s="762"/>
    </row>
    <row r="1460" spans="4:4" x14ac:dyDescent="0.2">
      <c r="D1460" s="762"/>
    </row>
    <row r="1461" spans="4:4" x14ac:dyDescent="0.2">
      <c r="D1461" s="762"/>
    </row>
    <row r="1462" spans="4:4" x14ac:dyDescent="0.2">
      <c r="D1462" s="762"/>
    </row>
    <row r="1463" spans="4:4" x14ac:dyDescent="0.2">
      <c r="D1463" s="762"/>
    </row>
    <row r="1464" spans="4:4" x14ac:dyDescent="0.2">
      <c r="D1464" s="762"/>
    </row>
    <row r="1465" spans="4:4" x14ac:dyDescent="0.2">
      <c r="D1465" s="762"/>
    </row>
    <row r="1466" spans="4:4" x14ac:dyDescent="0.2">
      <c r="D1466" s="762"/>
    </row>
    <row r="1467" spans="4:4" x14ac:dyDescent="0.2">
      <c r="D1467" s="762"/>
    </row>
    <row r="1468" spans="4:4" x14ac:dyDescent="0.2">
      <c r="D1468" s="762"/>
    </row>
    <row r="1469" spans="4:4" x14ac:dyDescent="0.2">
      <c r="D1469" s="762"/>
    </row>
    <row r="1470" spans="4:4" x14ac:dyDescent="0.2">
      <c r="D1470" s="762"/>
    </row>
    <row r="1471" spans="4:4" x14ac:dyDescent="0.2">
      <c r="D1471" s="762"/>
    </row>
    <row r="1472" spans="4:4" x14ac:dyDescent="0.2">
      <c r="D1472" s="762"/>
    </row>
    <row r="1473" spans="4:4" x14ac:dyDescent="0.2">
      <c r="D1473" s="762"/>
    </row>
    <row r="1474" spans="4:4" x14ac:dyDescent="0.2">
      <c r="D1474" s="762"/>
    </row>
    <row r="1475" spans="4:4" x14ac:dyDescent="0.2">
      <c r="D1475" s="762"/>
    </row>
    <row r="1476" spans="4:4" x14ac:dyDescent="0.2">
      <c r="D1476" s="762"/>
    </row>
    <row r="1477" spans="4:4" x14ac:dyDescent="0.2">
      <c r="D1477" s="762"/>
    </row>
    <row r="1478" spans="4:4" x14ac:dyDescent="0.2">
      <c r="D1478" s="762"/>
    </row>
    <row r="1479" spans="4:4" x14ac:dyDescent="0.2">
      <c r="D1479" s="762"/>
    </row>
    <row r="1480" spans="4:4" x14ac:dyDescent="0.2">
      <c r="D1480" s="762"/>
    </row>
    <row r="1481" spans="4:4" x14ac:dyDescent="0.2">
      <c r="D1481" s="762"/>
    </row>
    <row r="1482" spans="4:4" x14ac:dyDescent="0.2">
      <c r="D1482" s="762"/>
    </row>
    <row r="1483" spans="4:4" x14ac:dyDescent="0.2">
      <c r="D1483" s="762"/>
    </row>
    <row r="1484" spans="4:4" x14ac:dyDescent="0.2">
      <c r="D1484" s="762"/>
    </row>
    <row r="1485" spans="4:4" x14ac:dyDescent="0.2">
      <c r="D1485" s="762"/>
    </row>
    <row r="1486" spans="4:4" x14ac:dyDescent="0.2">
      <c r="D1486" s="762"/>
    </row>
    <row r="1487" spans="4:4" x14ac:dyDescent="0.2">
      <c r="D1487" s="762"/>
    </row>
    <row r="1488" spans="4:4" x14ac:dyDescent="0.2">
      <c r="D1488" s="762"/>
    </row>
    <row r="1489" spans="4:4" x14ac:dyDescent="0.2">
      <c r="D1489" s="762"/>
    </row>
    <row r="1490" spans="4:4" x14ac:dyDescent="0.2">
      <c r="D1490" s="762"/>
    </row>
    <row r="1491" spans="4:4" x14ac:dyDescent="0.2">
      <c r="D1491" s="762"/>
    </row>
    <row r="1492" spans="4:4" x14ac:dyDescent="0.2">
      <c r="D1492" s="762"/>
    </row>
    <row r="1493" spans="4:4" x14ac:dyDescent="0.2">
      <c r="D1493" s="762"/>
    </row>
    <row r="1494" spans="4:4" x14ac:dyDescent="0.2">
      <c r="D1494" s="762"/>
    </row>
    <row r="1495" spans="4:4" x14ac:dyDescent="0.2">
      <c r="D1495" s="762"/>
    </row>
    <row r="1496" spans="4:4" x14ac:dyDescent="0.2">
      <c r="D1496" s="762"/>
    </row>
    <row r="1497" spans="4:4" x14ac:dyDescent="0.2">
      <c r="D1497" s="762"/>
    </row>
    <row r="1498" spans="4:4" x14ac:dyDescent="0.2">
      <c r="D1498" s="762"/>
    </row>
    <row r="1499" spans="4:4" x14ac:dyDescent="0.2">
      <c r="D1499" s="762"/>
    </row>
    <row r="1500" spans="4:4" x14ac:dyDescent="0.2">
      <c r="D1500" s="762"/>
    </row>
    <row r="1501" spans="4:4" x14ac:dyDescent="0.2">
      <c r="D1501" s="762"/>
    </row>
    <row r="1502" spans="4:4" x14ac:dyDescent="0.2">
      <c r="D1502" s="762"/>
    </row>
    <row r="1503" spans="4:4" x14ac:dyDescent="0.2">
      <c r="D1503" s="762"/>
    </row>
    <row r="1504" spans="4:4" x14ac:dyDescent="0.2">
      <c r="D1504" s="762"/>
    </row>
    <row r="1505" spans="4:4" x14ac:dyDescent="0.2">
      <c r="D1505" s="762"/>
    </row>
    <row r="1506" spans="4:4" x14ac:dyDescent="0.2">
      <c r="D1506" s="762"/>
    </row>
    <row r="1507" spans="4:4" x14ac:dyDescent="0.2">
      <c r="D1507" s="762"/>
    </row>
    <row r="1508" spans="4:4" x14ac:dyDescent="0.2">
      <c r="D1508" s="762"/>
    </row>
    <row r="1509" spans="4:4" x14ac:dyDescent="0.2">
      <c r="D1509" s="762"/>
    </row>
    <row r="1510" spans="4:4" x14ac:dyDescent="0.2">
      <c r="D1510" s="762"/>
    </row>
    <row r="1511" spans="4:4" x14ac:dyDescent="0.2">
      <c r="D1511" s="762"/>
    </row>
    <row r="1512" spans="4:4" x14ac:dyDescent="0.2">
      <c r="D1512" s="762"/>
    </row>
    <row r="1513" spans="4:4" x14ac:dyDescent="0.2">
      <c r="D1513" s="762"/>
    </row>
    <row r="1514" spans="4:4" x14ac:dyDescent="0.2">
      <c r="D1514" s="762"/>
    </row>
    <row r="1515" spans="4:4" x14ac:dyDescent="0.2">
      <c r="D1515" s="762"/>
    </row>
    <row r="1516" spans="4:4" x14ac:dyDescent="0.2">
      <c r="D1516" s="762"/>
    </row>
    <row r="1517" spans="4:4" x14ac:dyDescent="0.2">
      <c r="D1517" s="762"/>
    </row>
    <row r="1518" spans="4:4" x14ac:dyDescent="0.2">
      <c r="D1518" s="762"/>
    </row>
    <row r="1519" spans="4:4" x14ac:dyDescent="0.2">
      <c r="D1519" s="762"/>
    </row>
    <row r="1520" spans="4:4" x14ac:dyDescent="0.2">
      <c r="D1520" s="762"/>
    </row>
    <row r="1521" spans="4:4" x14ac:dyDescent="0.2">
      <c r="D1521" s="762"/>
    </row>
    <row r="1522" spans="4:4" x14ac:dyDescent="0.2">
      <c r="D1522" s="762"/>
    </row>
    <row r="1523" spans="4:4" x14ac:dyDescent="0.2">
      <c r="D1523" s="762"/>
    </row>
    <row r="1524" spans="4:4" x14ac:dyDescent="0.2">
      <c r="D1524" s="762"/>
    </row>
    <row r="1525" spans="4:4" x14ac:dyDescent="0.2">
      <c r="D1525" s="762"/>
    </row>
    <row r="1526" spans="4:4" x14ac:dyDescent="0.2">
      <c r="D1526" s="762"/>
    </row>
    <row r="1527" spans="4:4" x14ac:dyDescent="0.2">
      <c r="D1527" s="762"/>
    </row>
    <row r="1528" spans="4:4" x14ac:dyDescent="0.2">
      <c r="D1528" s="762"/>
    </row>
    <row r="1529" spans="4:4" x14ac:dyDescent="0.2">
      <c r="D1529" s="762"/>
    </row>
    <row r="1530" spans="4:4" x14ac:dyDescent="0.2">
      <c r="D1530" s="762"/>
    </row>
    <row r="1531" spans="4:4" x14ac:dyDescent="0.2">
      <c r="D1531" s="762"/>
    </row>
    <row r="1532" spans="4:4" x14ac:dyDescent="0.2">
      <c r="D1532" s="762"/>
    </row>
    <row r="1533" spans="4:4" x14ac:dyDescent="0.2">
      <c r="D1533" s="762"/>
    </row>
    <row r="1534" spans="4:4" x14ac:dyDescent="0.2">
      <c r="D1534" s="762"/>
    </row>
    <row r="1535" spans="4:4" x14ac:dyDescent="0.2">
      <c r="D1535" s="762"/>
    </row>
    <row r="1536" spans="4:4" x14ac:dyDescent="0.2">
      <c r="D1536" s="762"/>
    </row>
    <row r="1537" spans="4:4" x14ac:dyDescent="0.2">
      <c r="D1537" s="762"/>
    </row>
    <row r="1538" spans="4:4" x14ac:dyDescent="0.2">
      <c r="D1538" s="762"/>
    </row>
    <row r="1539" spans="4:4" x14ac:dyDescent="0.2">
      <c r="D1539" s="762"/>
    </row>
    <row r="1540" spans="4:4" x14ac:dyDescent="0.2">
      <c r="D1540" s="762"/>
    </row>
    <row r="1541" spans="4:4" x14ac:dyDescent="0.2">
      <c r="D1541" s="762"/>
    </row>
    <row r="1542" spans="4:4" x14ac:dyDescent="0.2">
      <c r="D1542" s="762"/>
    </row>
    <row r="1543" spans="4:4" x14ac:dyDescent="0.2">
      <c r="D1543" s="762"/>
    </row>
    <row r="1544" spans="4:4" x14ac:dyDescent="0.2">
      <c r="D1544" s="762"/>
    </row>
    <row r="1545" spans="4:4" x14ac:dyDescent="0.2">
      <c r="D1545" s="762"/>
    </row>
    <row r="1546" spans="4:4" x14ac:dyDescent="0.2">
      <c r="D1546" s="762"/>
    </row>
    <row r="1547" spans="4:4" x14ac:dyDescent="0.2">
      <c r="D1547" s="762"/>
    </row>
    <row r="1548" spans="4:4" x14ac:dyDescent="0.2">
      <c r="D1548" s="762"/>
    </row>
    <row r="1549" spans="4:4" x14ac:dyDescent="0.2">
      <c r="D1549" s="762"/>
    </row>
    <row r="1550" spans="4:4" x14ac:dyDescent="0.2">
      <c r="D1550" s="762"/>
    </row>
    <row r="1551" spans="4:4" x14ac:dyDescent="0.2">
      <c r="D1551" s="762"/>
    </row>
    <row r="1552" spans="4:4" x14ac:dyDescent="0.2">
      <c r="D1552" s="762"/>
    </row>
    <row r="1553" spans="4:4" x14ac:dyDescent="0.2">
      <c r="D1553" s="762"/>
    </row>
    <row r="1554" spans="4:4" x14ac:dyDescent="0.2">
      <c r="D1554" s="762"/>
    </row>
    <row r="1555" spans="4:4" x14ac:dyDescent="0.2">
      <c r="D1555" s="762"/>
    </row>
    <row r="1556" spans="4:4" x14ac:dyDescent="0.2">
      <c r="D1556" s="762"/>
    </row>
    <row r="1557" spans="4:4" x14ac:dyDescent="0.2">
      <c r="D1557" s="762"/>
    </row>
    <row r="1558" spans="4:4" x14ac:dyDescent="0.2">
      <c r="D1558" s="762"/>
    </row>
    <row r="1559" spans="4:4" x14ac:dyDescent="0.2">
      <c r="D1559" s="762"/>
    </row>
    <row r="1560" spans="4:4" x14ac:dyDescent="0.2">
      <c r="D1560" s="762"/>
    </row>
    <row r="1561" spans="4:4" x14ac:dyDescent="0.2">
      <c r="D1561" s="762"/>
    </row>
    <row r="1562" spans="4:4" x14ac:dyDescent="0.2">
      <c r="D1562" s="762"/>
    </row>
    <row r="1563" spans="4:4" x14ac:dyDescent="0.2">
      <c r="D1563" s="762"/>
    </row>
    <row r="1564" spans="4:4" x14ac:dyDescent="0.2">
      <c r="D1564" s="762"/>
    </row>
    <row r="1565" spans="4:4" x14ac:dyDescent="0.2">
      <c r="D1565" s="762"/>
    </row>
    <row r="1566" spans="4:4" x14ac:dyDescent="0.2">
      <c r="D1566" s="762"/>
    </row>
    <row r="1567" spans="4:4" x14ac:dyDescent="0.2">
      <c r="D1567" s="762"/>
    </row>
    <row r="1568" spans="4:4" x14ac:dyDescent="0.2">
      <c r="D1568" s="762"/>
    </row>
    <row r="1569" spans="4:4" x14ac:dyDescent="0.2">
      <c r="D1569" s="762"/>
    </row>
    <row r="1570" spans="4:4" x14ac:dyDescent="0.2">
      <c r="D1570" s="762"/>
    </row>
    <row r="1571" spans="4:4" x14ac:dyDescent="0.2">
      <c r="D1571" s="762"/>
    </row>
    <row r="1572" spans="4:4" x14ac:dyDescent="0.2">
      <c r="D1572" s="762"/>
    </row>
    <row r="1573" spans="4:4" x14ac:dyDescent="0.2">
      <c r="D1573" s="762"/>
    </row>
    <row r="1574" spans="4:4" x14ac:dyDescent="0.2">
      <c r="D1574" s="762"/>
    </row>
    <row r="1575" spans="4:4" x14ac:dyDescent="0.2">
      <c r="D1575" s="762"/>
    </row>
    <row r="1576" spans="4:4" x14ac:dyDescent="0.2">
      <c r="D1576" s="762"/>
    </row>
    <row r="1577" spans="4:4" x14ac:dyDescent="0.2">
      <c r="D1577" s="762"/>
    </row>
    <row r="1578" spans="4:4" x14ac:dyDescent="0.2">
      <c r="D1578" s="762"/>
    </row>
    <row r="1579" spans="4:4" x14ac:dyDescent="0.2">
      <c r="D1579" s="762"/>
    </row>
    <row r="1580" spans="4:4" x14ac:dyDescent="0.2">
      <c r="D1580" s="762"/>
    </row>
    <row r="1581" spans="4:4" x14ac:dyDescent="0.2">
      <c r="D1581" s="762"/>
    </row>
    <row r="1582" spans="4:4" x14ac:dyDescent="0.2">
      <c r="D1582" s="762"/>
    </row>
    <row r="1583" spans="4:4" x14ac:dyDescent="0.2">
      <c r="D1583" s="762"/>
    </row>
    <row r="1584" spans="4:4" x14ac:dyDescent="0.2">
      <c r="D1584" s="762"/>
    </row>
    <row r="1585" spans="4:4" x14ac:dyDescent="0.2">
      <c r="D1585" s="762"/>
    </row>
    <row r="1586" spans="4:4" x14ac:dyDescent="0.2">
      <c r="D1586" s="762"/>
    </row>
    <row r="1587" spans="4:4" x14ac:dyDescent="0.2">
      <c r="D1587" s="762"/>
    </row>
    <row r="1588" spans="4:4" x14ac:dyDescent="0.2">
      <c r="D1588" s="762"/>
    </row>
    <row r="1589" spans="4:4" x14ac:dyDescent="0.2">
      <c r="D1589" s="762"/>
    </row>
    <row r="1590" spans="4:4" x14ac:dyDescent="0.2">
      <c r="D1590" s="762"/>
    </row>
    <row r="1591" spans="4:4" x14ac:dyDescent="0.2">
      <c r="D1591" s="762"/>
    </row>
    <row r="1592" spans="4:4" x14ac:dyDescent="0.2">
      <c r="D1592" s="762"/>
    </row>
    <row r="1593" spans="4:4" x14ac:dyDescent="0.2">
      <c r="D1593" s="762"/>
    </row>
    <row r="1594" spans="4:4" x14ac:dyDescent="0.2">
      <c r="D1594" s="762"/>
    </row>
    <row r="1595" spans="4:4" x14ac:dyDescent="0.2">
      <c r="D1595" s="762"/>
    </row>
    <row r="1596" spans="4:4" x14ac:dyDescent="0.2">
      <c r="D1596" s="762"/>
    </row>
    <row r="1597" spans="4:4" x14ac:dyDescent="0.2">
      <c r="D1597" s="762"/>
    </row>
    <row r="1598" spans="4:4" x14ac:dyDescent="0.2">
      <c r="D1598" s="762"/>
    </row>
    <row r="1599" spans="4:4" x14ac:dyDescent="0.2">
      <c r="D1599" s="762"/>
    </row>
    <row r="1600" spans="4:4" x14ac:dyDescent="0.2">
      <c r="D1600" s="762"/>
    </row>
    <row r="1601" spans="4:4" x14ac:dyDescent="0.2">
      <c r="D1601" s="762"/>
    </row>
    <row r="1602" spans="4:4" x14ac:dyDescent="0.2">
      <c r="D1602" s="762"/>
    </row>
    <row r="1603" spans="4:4" x14ac:dyDescent="0.2">
      <c r="D1603" s="762"/>
    </row>
    <row r="1604" spans="4:4" x14ac:dyDescent="0.2">
      <c r="D1604" s="762"/>
    </row>
    <row r="1605" spans="4:4" x14ac:dyDescent="0.2">
      <c r="D1605" s="762"/>
    </row>
    <row r="1606" spans="4:4" x14ac:dyDescent="0.2">
      <c r="D1606" s="762"/>
    </row>
    <row r="1607" spans="4:4" x14ac:dyDescent="0.2">
      <c r="D1607" s="762"/>
    </row>
    <row r="1608" spans="4:4" x14ac:dyDescent="0.2">
      <c r="D1608" s="762"/>
    </row>
    <row r="1609" spans="4:4" x14ac:dyDescent="0.2">
      <c r="D1609" s="762"/>
    </row>
    <row r="1610" spans="4:4" x14ac:dyDescent="0.2">
      <c r="D1610" s="762"/>
    </row>
    <row r="1611" spans="4:4" x14ac:dyDescent="0.2">
      <c r="D1611" s="762"/>
    </row>
    <row r="1612" spans="4:4" x14ac:dyDescent="0.2">
      <c r="D1612" s="762"/>
    </row>
    <row r="1613" spans="4:4" x14ac:dyDescent="0.2">
      <c r="D1613" s="762"/>
    </row>
    <row r="1614" spans="4:4" x14ac:dyDescent="0.2">
      <c r="D1614" s="762"/>
    </row>
    <row r="1615" spans="4:4" x14ac:dyDescent="0.2">
      <c r="D1615" s="762"/>
    </row>
    <row r="1616" spans="4:4" x14ac:dyDescent="0.2">
      <c r="D1616" s="762"/>
    </row>
    <row r="1617" spans="4:4" x14ac:dyDescent="0.2">
      <c r="D1617" s="762"/>
    </row>
    <row r="1618" spans="4:4" x14ac:dyDescent="0.2">
      <c r="D1618" s="762"/>
    </row>
    <row r="1619" spans="4:4" x14ac:dyDescent="0.2">
      <c r="D1619" s="762"/>
    </row>
    <row r="1620" spans="4:4" x14ac:dyDescent="0.2">
      <c r="D1620" s="762"/>
    </row>
    <row r="1621" spans="4:4" x14ac:dyDescent="0.2">
      <c r="D1621" s="762"/>
    </row>
    <row r="1622" spans="4:4" x14ac:dyDescent="0.2">
      <c r="D1622" s="762"/>
    </row>
    <row r="1623" spans="4:4" x14ac:dyDescent="0.2">
      <c r="D1623" s="762"/>
    </row>
    <row r="1624" spans="4:4" x14ac:dyDescent="0.2">
      <c r="D1624" s="762"/>
    </row>
    <row r="1625" spans="4:4" x14ac:dyDescent="0.2">
      <c r="D1625" s="762"/>
    </row>
    <row r="1626" spans="4:4" x14ac:dyDescent="0.2">
      <c r="D1626" s="762"/>
    </row>
    <row r="1627" spans="4:4" x14ac:dyDescent="0.2">
      <c r="D1627" s="762"/>
    </row>
    <row r="1628" spans="4:4" x14ac:dyDescent="0.2">
      <c r="D1628" s="762"/>
    </row>
    <row r="1629" spans="4:4" x14ac:dyDescent="0.2">
      <c r="D1629" s="762"/>
    </row>
    <row r="1630" spans="4:4" x14ac:dyDescent="0.2">
      <c r="D1630" s="762"/>
    </row>
    <row r="1631" spans="4:4" x14ac:dyDescent="0.2">
      <c r="D1631" s="762"/>
    </row>
    <row r="1632" spans="4:4" x14ac:dyDescent="0.2">
      <c r="D1632" s="762"/>
    </row>
    <row r="1633" spans="4:4" x14ac:dyDescent="0.2">
      <c r="D1633" s="762"/>
    </row>
    <row r="1634" spans="4:4" x14ac:dyDescent="0.2">
      <c r="D1634" s="762"/>
    </row>
    <row r="1635" spans="4:4" x14ac:dyDescent="0.2">
      <c r="D1635" s="762"/>
    </row>
    <row r="1636" spans="4:4" x14ac:dyDescent="0.2">
      <c r="D1636" s="762"/>
    </row>
    <row r="1637" spans="4:4" x14ac:dyDescent="0.2">
      <c r="D1637" s="762"/>
    </row>
    <row r="1638" spans="4:4" x14ac:dyDescent="0.2">
      <c r="D1638" s="762"/>
    </row>
    <row r="1639" spans="4:4" x14ac:dyDescent="0.2">
      <c r="D1639" s="762"/>
    </row>
    <row r="1640" spans="4:4" x14ac:dyDescent="0.2">
      <c r="D1640" s="762"/>
    </row>
    <row r="1641" spans="4:4" x14ac:dyDescent="0.2">
      <c r="D1641" s="762"/>
    </row>
    <row r="1642" spans="4:4" x14ac:dyDescent="0.2">
      <c r="D1642" s="762"/>
    </row>
    <row r="1643" spans="4:4" x14ac:dyDescent="0.2">
      <c r="D1643" s="762"/>
    </row>
    <row r="1644" spans="4:4" x14ac:dyDescent="0.2">
      <c r="D1644" s="762"/>
    </row>
    <row r="1645" spans="4:4" x14ac:dyDescent="0.2">
      <c r="D1645" s="762"/>
    </row>
    <row r="1646" spans="4:4" x14ac:dyDescent="0.2">
      <c r="D1646" s="762"/>
    </row>
    <row r="1647" spans="4:4" x14ac:dyDescent="0.2">
      <c r="D1647" s="762"/>
    </row>
    <row r="1648" spans="4:4" x14ac:dyDescent="0.2">
      <c r="D1648" s="762"/>
    </row>
    <row r="1649" spans="4:4" x14ac:dyDescent="0.2">
      <c r="D1649" s="762"/>
    </row>
    <row r="1650" spans="4:4" x14ac:dyDescent="0.2">
      <c r="D1650" s="762"/>
    </row>
    <row r="1651" spans="4:4" x14ac:dyDescent="0.2">
      <c r="D1651" s="762"/>
    </row>
    <row r="1652" spans="4:4" x14ac:dyDescent="0.2">
      <c r="D1652" s="762"/>
    </row>
    <row r="1653" spans="4:4" x14ac:dyDescent="0.2">
      <c r="D1653" s="762"/>
    </row>
    <row r="1654" spans="4:4" x14ac:dyDescent="0.2">
      <c r="D1654" s="762"/>
    </row>
    <row r="1655" spans="4:4" x14ac:dyDescent="0.2">
      <c r="D1655" s="762"/>
    </row>
    <row r="1656" spans="4:4" x14ac:dyDescent="0.2">
      <c r="D1656" s="762"/>
    </row>
    <row r="1657" spans="4:4" x14ac:dyDescent="0.2">
      <c r="D1657" s="762"/>
    </row>
    <row r="1658" spans="4:4" x14ac:dyDescent="0.2">
      <c r="D1658" s="762"/>
    </row>
    <row r="1659" spans="4:4" x14ac:dyDescent="0.2">
      <c r="D1659" s="762"/>
    </row>
    <row r="1660" spans="4:4" x14ac:dyDescent="0.2">
      <c r="D1660" s="762"/>
    </row>
    <row r="1661" spans="4:4" x14ac:dyDescent="0.2">
      <c r="D1661" s="762"/>
    </row>
    <row r="1662" spans="4:4" x14ac:dyDescent="0.2">
      <c r="D1662" s="762"/>
    </row>
    <row r="1663" spans="4:4" x14ac:dyDescent="0.2">
      <c r="D1663" s="762"/>
    </row>
    <row r="1664" spans="4:4" x14ac:dyDescent="0.2">
      <c r="D1664" s="762"/>
    </row>
    <row r="1665" spans="4:4" x14ac:dyDescent="0.2">
      <c r="D1665" s="762"/>
    </row>
    <row r="1666" spans="4:4" x14ac:dyDescent="0.2">
      <c r="D1666" s="762"/>
    </row>
    <row r="1667" spans="4:4" x14ac:dyDescent="0.2">
      <c r="D1667" s="762"/>
    </row>
    <row r="1668" spans="4:4" x14ac:dyDescent="0.2">
      <c r="D1668" s="762"/>
    </row>
    <row r="1669" spans="4:4" x14ac:dyDescent="0.2">
      <c r="D1669" s="762"/>
    </row>
    <row r="1670" spans="4:4" x14ac:dyDescent="0.2">
      <c r="D1670" s="762"/>
    </row>
    <row r="1671" spans="4:4" x14ac:dyDescent="0.2">
      <c r="D1671" s="762"/>
    </row>
    <row r="1672" spans="4:4" x14ac:dyDescent="0.2">
      <c r="D1672" s="762"/>
    </row>
    <row r="1673" spans="4:4" x14ac:dyDescent="0.2">
      <c r="D1673" s="762"/>
    </row>
    <row r="1674" spans="4:4" x14ac:dyDescent="0.2">
      <c r="D1674" s="762"/>
    </row>
    <row r="1675" spans="4:4" x14ac:dyDescent="0.2">
      <c r="D1675" s="762"/>
    </row>
    <row r="1676" spans="4:4" x14ac:dyDescent="0.2">
      <c r="D1676" s="762"/>
    </row>
    <row r="1677" spans="4:4" x14ac:dyDescent="0.2">
      <c r="D1677" s="762"/>
    </row>
    <row r="1678" spans="4:4" x14ac:dyDescent="0.2">
      <c r="D1678" s="762"/>
    </row>
    <row r="1679" spans="4:4" x14ac:dyDescent="0.2">
      <c r="D1679" s="762"/>
    </row>
    <row r="1680" spans="4:4" x14ac:dyDescent="0.2">
      <c r="D1680" s="762"/>
    </row>
    <row r="1681" spans="4:4" x14ac:dyDescent="0.2">
      <c r="D1681" s="762"/>
    </row>
    <row r="1682" spans="4:4" x14ac:dyDescent="0.2">
      <c r="D1682" s="762"/>
    </row>
    <row r="1683" spans="4:4" x14ac:dyDescent="0.2">
      <c r="D1683" s="762"/>
    </row>
    <row r="1684" spans="4:4" x14ac:dyDescent="0.2">
      <c r="D1684" s="762"/>
    </row>
    <row r="1685" spans="4:4" x14ac:dyDescent="0.2">
      <c r="D1685" s="762"/>
    </row>
    <row r="1686" spans="4:4" x14ac:dyDescent="0.2">
      <c r="D1686" s="762"/>
    </row>
    <row r="1687" spans="4:4" x14ac:dyDescent="0.2">
      <c r="D1687" s="762"/>
    </row>
    <row r="1688" spans="4:4" x14ac:dyDescent="0.2">
      <c r="D1688" s="762"/>
    </row>
    <row r="1689" spans="4:4" x14ac:dyDescent="0.2">
      <c r="D1689" s="762"/>
    </row>
    <row r="1690" spans="4:4" x14ac:dyDescent="0.2">
      <c r="D1690" s="762"/>
    </row>
    <row r="1691" spans="4:4" x14ac:dyDescent="0.2">
      <c r="D1691" s="762"/>
    </row>
    <row r="1692" spans="4:4" x14ac:dyDescent="0.2">
      <c r="D1692" s="762"/>
    </row>
    <row r="1693" spans="4:4" x14ac:dyDescent="0.2">
      <c r="D1693" s="762"/>
    </row>
    <row r="1694" spans="4:4" x14ac:dyDescent="0.2">
      <c r="D1694" s="762"/>
    </row>
    <row r="1695" spans="4:4" x14ac:dyDescent="0.2">
      <c r="D1695" s="762"/>
    </row>
    <row r="1696" spans="4:4" x14ac:dyDescent="0.2">
      <c r="D1696" s="762"/>
    </row>
    <row r="1697" spans="4:4" x14ac:dyDescent="0.2">
      <c r="D1697" s="762"/>
    </row>
    <row r="1698" spans="4:4" x14ac:dyDescent="0.2">
      <c r="D1698" s="762"/>
    </row>
    <row r="1699" spans="4:4" x14ac:dyDescent="0.2">
      <c r="D1699" s="762"/>
    </row>
    <row r="1700" spans="4:4" x14ac:dyDescent="0.2">
      <c r="D1700" s="762"/>
    </row>
    <row r="1701" spans="4:4" x14ac:dyDescent="0.2">
      <c r="D1701" s="762"/>
    </row>
    <row r="1702" spans="4:4" x14ac:dyDescent="0.2">
      <c r="D1702" s="762"/>
    </row>
    <row r="1703" spans="4:4" x14ac:dyDescent="0.2">
      <c r="D1703" s="762"/>
    </row>
    <row r="1704" spans="4:4" x14ac:dyDescent="0.2">
      <c r="D1704" s="762"/>
    </row>
    <row r="1705" spans="4:4" x14ac:dyDescent="0.2">
      <c r="D1705" s="762"/>
    </row>
    <row r="1706" spans="4:4" x14ac:dyDescent="0.2">
      <c r="D1706" s="762"/>
    </row>
    <row r="1707" spans="4:4" x14ac:dyDescent="0.2">
      <c r="D1707" s="762"/>
    </row>
    <row r="1708" spans="4:4" x14ac:dyDescent="0.2">
      <c r="D1708" s="762"/>
    </row>
    <row r="1709" spans="4:4" x14ac:dyDescent="0.2">
      <c r="D1709" s="762"/>
    </row>
    <row r="1710" spans="4:4" x14ac:dyDescent="0.2">
      <c r="D1710" s="762"/>
    </row>
    <row r="1711" spans="4:4" x14ac:dyDescent="0.2">
      <c r="D1711" s="762"/>
    </row>
    <row r="1712" spans="4:4" x14ac:dyDescent="0.2">
      <c r="D1712" s="762"/>
    </row>
    <row r="1713" spans="4:4" x14ac:dyDescent="0.2">
      <c r="D1713" s="762"/>
    </row>
    <row r="1714" spans="4:4" x14ac:dyDescent="0.2">
      <c r="D1714" s="762"/>
    </row>
    <row r="1715" spans="4:4" x14ac:dyDescent="0.2">
      <c r="D1715" s="762"/>
    </row>
    <row r="1716" spans="4:4" x14ac:dyDescent="0.2">
      <c r="D1716" s="762"/>
    </row>
    <row r="1717" spans="4:4" x14ac:dyDescent="0.2">
      <c r="D1717" s="762"/>
    </row>
    <row r="1718" spans="4:4" x14ac:dyDescent="0.2">
      <c r="D1718" s="762"/>
    </row>
    <row r="1719" spans="4:4" x14ac:dyDescent="0.2">
      <c r="D1719" s="762"/>
    </row>
    <row r="1720" spans="4:4" x14ac:dyDescent="0.2">
      <c r="D1720" s="762"/>
    </row>
    <row r="1721" spans="4:4" x14ac:dyDescent="0.2">
      <c r="D1721" s="762"/>
    </row>
    <row r="1722" spans="4:4" x14ac:dyDescent="0.2">
      <c r="D1722" s="762"/>
    </row>
    <row r="1723" spans="4:4" x14ac:dyDescent="0.2">
      <c r="D1723" s="762"/>
    </row>
    <row r="1724" spans="4:4" x14ac:dyDescent="0.2">
      <c r="D1724" s="762"/>
    </row>
    <row r="1725" spans="4:4" x14ac:dyDescent="0.2">
      <c r="D1725" s="762"/>
    </row>
    <row r="1726" spans="4:4" x14ac:dyDescent="0.2">
      <c r="D1726" s="762"/>
    </row>
    <row r="1727" spans="4:4" x14ac:dyDescent="0.2">
      <c r="D1727" s="762"/>
    </row>
    <row r="1728" spans="4:4" x14ac:dyDescent="0.2">
      <c r="D1728" s="762"/>
    </row>
    <row r="1729" spans="4:4" x14ac:dyDescent="0.2">
      <c r="D1729" s="762"/>
    </row>
    <row r="1730" spans="4:4" x14ac:dyDescent="0.2">
      <c r="D1730" s="762"/>
    </row>
    <row r="1731" spans="4:4" x14ac:dyDescent="0.2">
      <c r="D1731" s="762"/>
    </row>
    <row r="1732" spans="4:4" x14ac:dyDescent="0.2">
      <c r="D1732" s="762"/>
    </row>
    <row r="1733" spans="4:4" x14ac:dyDescent="0.2">
      <c r="D1733" s="762"/>
    </row>
    <row r="1734" spans="4:4" x14ac:dyDescent="0.2">
      <c r="D1734" s="762"/>
    </row>
    <row r="1735" spans="4:4" x14ac:dyDescent="0.2">
      <c r="D1735" s="762"/>
    </row>
    <row r="1736" spans="4:4" x14ac:dyDescent="0.2">
      <c r="D1736" s="762"/>
    </row>
    <row r="1737" spans="4:4" x14ac:dyDescent="0.2">
      <c r="D1737" s="762"/>
    </row>
    <row r="1738" spans="4:4" x14ac:dyDescent="0.2">
      <c r="D1738" s="762"/>
    </row>
    <row r="1739" spans="4:4" x14ac:dyDescent="0.2">
      <c r="D1739" s="762"/>
    </row>
    <row r="1740" spans="4:4" x14ac:dyDescent="0.2">
      <c r="D1740" s="762"/>
    </row>
    <row r="1741" spans="4:4" x14ac:dyDescent="0.2">
      <c r="D1741" s="762"/>
    </row>
    <row r="1742" spans="4:4" x14ac:dyDescent="0.2">
      <c r="D1742" s="762"/>
    </row>
    <row r="1743" spans="4:4" x14ac:dyDescent="0.2">
      <c r="D1743" s="762"/>
    </row>
    <row r="1744" spans="4:4" x14ac:dyDescent="0.2">
      <c r="D1744" s="762"/>
    </row>
    <row r="1745" spans="4:4" x14ac:dyDescent="0.2">
      <c r="D1745" s="762"/>
    </row>
    <row r="1746" spans="4:4" x14ac:dyDescent="0.2">
      <c r="D1746" s="762"/>
    </row>
    <row r="1747" spans="4:4" x14ac:dyDescent="0.2">
      <c r="D1747" s="762"/>
    </row>
    <row r="1748" spans="4:4" x14ac:dyDescent="0.2">
      <c r="D1748" s="762"/>
    </row>
    <row r="1749" spans="4:4" x14ac:dyDescent="0.2">
      <c r="D1749" s="762"/>
    </row>
    <row r="1750" spans="4:4" x14ac:dyDescent="0.2">
      <c r="D1750" s="762"/>
    </row>
    <row r="1751" spans="4:4" x14ac:dyDescent="0.2">
      <c r="D1751" s="762"/>
    </row>
    <row r="1752" spans="4:4" x14ac:dyDescent="0.2">
      <c r="D1752" s="762"/>
    </row>
    <row r="1753" spans="4:4" x14ac:dyDescent="0.2">
      <c r="D1753" s="762"/>
    </row>
    <row r="1754" spans="4:4" x14ac:dyDescent="0.2">
      <c r="D1754" s="762"/>
    </row>
    <row r="1755" spans="4:4" x14ac:dyDescent="0.2">
      <c r="D1755" s="762"/>
    </row>
    <row r="1756" spans="4:4" x14ac:dyDescent="0.2">
      <c r="D1756" s="762"/>
    </row>
    <row r="1757" spans="4:4" x14ac:dyDescent="0.2">
      <c r="D1757" s="762"/>
    </row>
    <row r="1758" spans="4:4" x14ac:dyDescent="0.2">
      <c r="D1758" s="762"/>
    </row>
    <row r="1759" spans="4:4" x14ac:dyDescent="0.2">
      <c r="D1759" s="762"/>
    </row>
    <row r="1760" spans="4:4" x14ac:dyDescent="0.2">
      <c r="D1760" s="762"/>
    </row>
    <row r="1761" spans="4:4" x14ac:dyDescent="0.2">
      <c r="D1761" s="762"/>
    </row>
    <row r="1762" spans="4:4" x14ac:dyDescent="0.2">
      <c r="D1762" s="762"/>
    </row>
    <row r="1763" spans="4:4" x14ac:dyDescent="0.2">
      <c r="D1763" s="762"/>
    </row>
    <row r="1764" spans="4:4" x14ac:dyDescent="0.2">
      <c r="D1764" s="762"/>
    </row>
    <row r="1765" spans="4:4" x14ac:dyDescent="0.2">
      <c r="D1765" s="762"/>
    </row>
    <row r="1766" spans="4:4" x14ac:dyDescent="0.2">
      <c r="D1766" s="762"/>
    </row>
    <row r="1767" spans="4:4" x14ac:dyDescent="0.2">
      <c r="D1767" s="762"/>
    </row>
    <row r="1768" spans="4:4" x14ac:dyDescent="0.2">
      <c r="D1768" s="762"/>
    </row>
    <row r="1769" spans="4:4" x14ac:dyDescent="0.2">
      <c r="D1769" s="762"/>
    </row>
    <row r="1770" spans="4:4" x14ac:dyDescent="0.2">
      <c r="D1770" s="762"/>
    </row>
    <row r="1771" spans="4:4" x14ac:dyDescent="0.2">
      <c r="D1771" s="762"/>
    </row>
    <row r="1772" spans="4:4" x14ac:dyDescent="0.2">
      <c r="D1772" s="762"/>
    </row>
    <row r="1773" spans="4:4" x14ac:dyDescent="0.2">
      <c r="D1773" s="762"/>
    </row>
    <row r="1774" spans="4:4" x14ac:dyDescent="0.2">
      <c r="D1774" s="762"/>
    </row>
    <row r="1775" spans="4:4" x14ac:dyDescent="0.2">
      <c r="D1775" s="762"/>
    </row>
    <row r="1776" spans="4:4" x14ac:dyDescent="0.2">
      <c r="D1776" s="762"/>
    </row>
    <row r="1777" spans="4:4" x14ac:dyDescent="0.2">
      <c r="D1777" s="762"/>
    </row>
    <row r="1778" spans="4:4" x14ac:dyDescent="0.2">
      <c r="D1778" s="762"/>
    </row>
    <row r="1779" spans="4:4" x14ac:dyDescent="0.2">
      <c r="D1779" s="762"/>
    </row>
    <row r="1780" spans="4:4" x14ac:dyDescent="0.2">
      <c r="D1780" s="762"/>
    </row>
    <row r="1781" spans="4:4" x14ac:dyDescent="0.2">
      <c r="D1781" s="762"/>
    </row>
    <row r="1782" spans="4:4" x14ac:dyDescent="0.2">
      <c r="D1782" s="762"/>
    </row>
    <row r="1783" spans="4:4" x14ac:dyDescent="0.2">
      <c r="D1783" s="762"/>
    </row>
    <row r="1784" spans="4:4" x14ac:dyDescent="0.2">
      <c r="D1784" s="762"/>
    </row>
    <row r="1785" spans="4:4" x14ac:dyDescent="0.2">
      <c r="D1785" s="762"/>
    </row>
    <row r="1786" spans="4:4" x14ac:dyDescent="0.2">
      <c r="D1786" s="762"/>
    </row>
    <row r="1787" spans="4:4" x14ac:dyDescent="0.2">
      <c r="D1787" s="762"/>
    </row>
    <row r="1788" spans="4:4" x14ac:dyDescent="0.2">
      <c r="D1788" s="762"/>
    </row>
    <row r="1789" spans="4:4" x14ac:dyDescent="0.2">
      <c r="D1789" s="762"/>
    </row>
    <row r="1790" spans="4:4" x14ac:dyDescent="0.2">
      <c r="D1790" s="762"/>
    </row>
    <row r="1791" spans="4:4" x14ac:dyDescent="0.2">
      <c r="D1791" s="762"/>
    </row>
    <row r="1792" spans="4:4" x14ac:dyDescent="0.2">
      <c r="D1792" s="762"/>
    </row>
    <row r="1793" spans="4:4" x14ac:dyDescent="0.2">
      <c r="D1793" s="762"/>
    </row>
    <row r="1794" spans="4:4" x14ac:dyDescent="0.2">
      <c r="D1794" s="762"/>
    </row>
    <row r="1795" spans="4:4" x14ac:dyDescent="0.2">
      <c r="D1795" s="762"/>
    </row>
    <row r="1796" spans="4:4" x14ac:dyDescent="0.2">
      <c r="D1796" s="762"/>
    </row>
    <row r="1797" spans="4:4" x14ac:dyDescent="0.2">
      <c r="D1797" s="762"/>
    </row>
    <row r="1798" spans="4:4" x14ac:dyDescent="0.2">
      <c r="D1798" s="762"/>
    </row>
    <row r="1799" spans="4:4" x14ac:dyDescent="0.2">
      <c r="D1799" s="762"/>
    </row>
    <row r="1800" spans="4:4" x14ac:dyDescent="0.2">
      <c r="D1800" s="762"/>
    </row>
    <row r="1801" spans="4:4" x14ac:dyDescent="0.2">
      <c r="D1801" s="762"/>
    </row>
    <row r="1802" spans="4:4" x14ac:dyDescent="0.2">
      <c r="D1802" s="762"/>
    </row>
    <row r="1803" spans="4:4" x14ac:dyDescent="0.2">
      <c r="D1803" s="762"/>
    </row>
    <row r="1804" spans="4:4" x14ac:dyDescent="0.2">
      <c r="D1804" s="762"/>
    </row>
    <row r="1805" spans="4:4" x14ac:dyDescent="0.2">
      <c r="D1805" s="762"/>
    </row>
    <row r="1806" spans="4:4" x14ac:dyDescent="0.2">
      <c r="D1806" s="762"/>
    </row>
    <row r="1807" spans="4:4" x14ac:dyDescent="0.2">
      <c r="D1807" s="762"/>
    </row>
    <row r="1808" spans="4:4" x14ac:dyDescent="0.2">
      <c r="D1808" s="762"/>
    </row>
    <row r="1809" spans="4:4" x14ac:dyDescent="0.2">
      <c r="D1809" s="762"/>
    </row>
    <row r="1810" spans="4:4" x14ac:dyDescent="0.2">
      <c r="D1810" s="762"/>
    </row>
    <row r="1811" spans="4:4" x14ac:dyDescent="0.2">
      <c r="D1811" s="762"/>
    </row>
    <row r="1812" spans="4:4" x14ac:dyDescent="0.2">
      <c r="D1812" s="762"/>
    </row>
    <row r="1813" spans="4:4" x14ac:dyDescent="0.2">
      <c r="D1813" s="762"/>
    </row>
    <row r="1814" spans="4:4" x14ac:dyDescent="0.2">
      <c r="D1814" s="762"/>
    </row>
    <row r="1815" spans="4:4" x14ac:dyDescent="0.2">
      <c r="D1815" s="762"/>
    </row>
    <row r="1816" spans="4:4" x14ac:dyDescent="0.2">
      <c r="D1816" s="762"/>
    </row>
    <row r="1817" spans="4:4" x14ac:dyDescent="0.2">
      <c r="D1817" s="762"/>
    </row>
    <row r="1818" spans="4:4" x14ac:dyDescent="0.2">
      <c r="D1818" s="762"/>
    </row>
    <row r="1819" spans="4:4" x14ac:dyDescent="0.2">
      <c r="D1819" s="762"/>
    </row>
    <row r="1820" spans="4:4" x14ac:dyDescent="0.2">
      <c r="D1820" s="762"/>
    </row>
    <row r="1821" spans="4:4" x14ac:dyDescent="0.2">
      <c r="D1821" s="762"/>
    </row>
    <row r="1822" spans="4:4" x14ac:dyDescent="0.2">
      <c r="D1822" s="762"/>
    </row>
    <row r="1823" spans="4:4" x14ac:dyDescent="0.2">
      <c r="D1823" s="762"/>
    </row>
    <row r="1824" spans="4:4" x14ac:dyDescent="0.2">
      <c r="D1824" s="762"/>
    </row>
    <row r="1825" spans="4:4" x14ac:dyDescent="0.2">
      <c r="D1825" s="762"/>
    </row>
    <row r="1826" spans="4:4" x14ac:dyDescent="0.2">
      <c r="D1826" s="762"/>
    </row>
    <row r="1827" spans="4:4" x14ac:dyDescent="0.2">
      <c r="D1827" s="762"/>
    </row>
    <row r="1828" spans="4:4" x14ac:dyDescent="0.2">
      <c r="D1828" s="762"/>
    </row>
    <row r="1829" spans="4:4" x14ac:dyDescent="0.2">
      <c r="D1829" s="762"/>
    </row>
    <row r="1830" spans="4:4" x14ac:dyDescent="0.2">
      <c r="D1830" s="762"/>
    </row>
    <row r="1831" spans="4:4" x14ac:dyDescent="0.2">
      <c r="D1831" s="762"/>
    </row>
    <row r="1832" spans="4:4" x14ac:dyDescent="0.2">
      <c r="D1832" s="762"/>
    </row>
    <row r="1833" spans="4:4" x14ac:dyDescent="0.2">
      <c r="D1833" s="762"/>
    </row>
    <row r="1834" spans="4:4" x14ac:dyDescent="0.2">
      <c r="D1834" s="762"/>
    </row>
    <row r="1835" spans="4:4" x14ac:dyDescent="0.2">
      <c r="D1835" s="762"/>
    </row>
    <row r="1836" spans="4:4" x14ac:dyDescent="0.2">
      <c r="D1836" s="762"/>
    </row>
    <row r="1837" spans="4:4" x14ac:dyDescent="0.2">
      <c r="D1837" s="762"/>
    </row>
    <row r="1838" spans="4:4" x14ac:dyDescent="0.2">
      <c r="D1838" s="762"/>
    </row>
    <row r="1839" spans="4:4" x14ac:dyDescent="0.2">
      <c r="D1839" s="762"/>
    </row>
    <row r="1840" spans="4:4" x14ac:dyDescent="0.2">
      <c r="D1840" s="762"/>
    </row>
    <row r="1841" spans="4:4" x14ac:dyDescent="0.2">
      <c r="D1841" s="762"/>
    </row>
    <row r="1842" spans="4:4" x14ac:dyDescent="0.2">
      <c r="D1842" s="762"/>
    </row>
    <row r="1843" spans="4:4" x14ac:dyDescent="0.2">
      <c r="D1843" s="762"/>
    </row>
    <row r="1844" spans="4:4" x14ac:dyDescent="0.2">
      <c r="D1844" s="762"/>
    </row>
    <row r="1845" spans="4:4" x14ac:dyDescent="0.2">
      <c r="D1845" s="762"/>
    </row>
    <row r="1846" spans="4:4" x14ac:dyDescent="0.2">
      <c r="D1846" s="762"/>
    </row>
    <row r="1847" spans="4:4" x14ac:dyDescent="0.2">
      <c r="D1847" s="762"/>
    </row>
    <row r="1848" spans="4:4" x14ac:dyDescent="0.2">
      <c r="D1848" s="762"/>
    </row>
    <row r="1849" spans="4:4" x14ac:dyDescent="0.2">
      <c r="D1849" s="762"/>
    </row>
    <row r="1850" spans="4:4" x14ac:dyDescent="0.2">
      <c r="D1850" s="762"/>
    </row>
    <row r="1851" spans="4:4" x14ac:dyDescent="0.2">
      <c r="D1851" s="762"/>
    </row>
    <row r="1852" spans="4:4" x14ac:dyDescent="0.2">
      <c r="D1852" s="762"/>
    </row>
    <row r="1853" spans="4:4" x14ac:dyDescent="0.2">
      <c r="D1853" s="762"/>
    </row>
    <row r="1854" spans="4:4" x14ac:dyDescent="0.2">
      <c r="D1854" s="762"/>
    </row>
    <row r="1855" spans="4:4" x14ac:dyDescent="0.2">
      <c r="D1855" s="762"/>
    </row>
    <row r="1856" spans="4:4" x14ac:dyDescent="0.2">
      <c r="D1856" s="762"/>
    </row>
    <row r="1857" spans="4:4" x14ac:dyDescent="0.2">
      <c r="D1857" s="762"/>
    </row>
    <row r="1858" spans="4:4" x14ac:dyDescent="0.2">
      <c r="D1858" s="762"/>
    </row>
    <row r="1859" spans="4:4" x14ac:dyDescent="0.2">
      <c r="D1859" s="762"/>
    </row>
    <row r="1860" spans="4:4" x14ac:dyDescent="0.2">
      <c r="D1860" s="762"/>
    </row>
    <row r="1861" spans="4:4" x14ac:dyDescent="0.2">
      <c r="D1861" s="762"/>
    </row>
    <row r="1862" spans="4:4" x14ac:dyDescent="0.2">
      <c r="D1862" s="762"/>
    </row>
    <row r="1863" spans="4:4" x14ac:dyDescent="0.2">
      <c r="D1863" s="762"/>
    </row>
    <row r="1864" spans="4:4" x14ac:dyDescent="0.2">
      <c r="D1864" s="762"/>
    </row>
    <row r="1865" spans="4:4" x14ac:dyDescent="0.2">
      <c r="D1865" s="762"/>
    </row>
    <row r="1866" spans="4:4" x14ac:dyDescent="0.2">
      <c r="D1866" s="762"/>
    </row>
    <row r="1867" spans="4:4" x14ac:dyDescent="0.2">
      <c r="D1867" s="762"/>
    </row>
    <row r="1868" spans="4:4" x14ac:dyDescent="0.2">
      <c r="D1868" s="762"/>
    </row>
    <row r="1869" spans="4:4" x14ac:dyDescent="0.2">
      <c r="D1869" s="762"/>
    </row>
    <row r="1870" spans="4:4" x14ac:dyDescent="0.2">
      <c r="D1870" s="762"/>
    </row>
    <row r="1871" spans="4:4" x14ac:dyDescent="0.2">
      <c r="D1871" s="762"/>
    </row>
    <row r="1872" spans="4:4" x14ac:dyDescent="0.2">
      <c r="D1872" s="762"/>
    </row>
    <row r="1873" spans="4:4" x14ac:dyDescent="0.2">
      <c r="D1873" s="762"/>
    </row>
    <row r="1874" spans="4:4" x14ac:dyDescent="0.2">
      <c r="D1874" s="762"/>
    </row>
    <row r="1875" spans="4:4" x14ac:dyDescent="0.2">
      <c r="D1875" s="762"/>
    </row>
    <row r="1876" spans="4:4" x14ac:dyDescent="0.2">
      <c r="D1876" s="762"/>
    </row>
    <row r="1877" spans="4:4" x14ac:dyDescent="0.2">
      <c r="D1877" s="762"/>
    </row>
    <row r="1878" spans="4:4" x14ac:dyDescent="0.2">
      <c r="D1878" s="762"/>
    </row>
    <row r="1879" spans="4:4" x14ac:dyDescent="0.2">
      <c r="D1879" s="762"/>
    </row>
    <row r="1880" spans="4:4" x14ac:dyDescent="0.2">
      <c r="D1880" s="762"/>
    </row>
    <row r="1881" spans="4:4" x14ac:dyDescent="0.2">
      <c r="D1881" s="762"/>
    </row>
    <row r="1882" spans="4:4" x14ac:dyDescent="0.2">
      <c r="D1882" s="762"/>
    </row>
    <row r="1883" spans="4:4" x14ac:dyDescent="0.2">
      <c r="D1883" s="762"/>
    </row>
    <row r="1884" spans="4:4" x14ac:dyDescent="0.2">
      <c r="D1884" s="762"/>
    </row>
    <row r="1885" spans="4:4" x14ac:dyDescent="0.2">
      <c r="D1885" s="762"/>
    </row>
    <row r="1886" spans="4:4" x14ac:dyDescent="0.2">
      <c r="D1886" s="762"/>
    </row>
    <row r="1887" spans="4:4" x14ac:dyDescent="0.2">
      <c r="D1887" s="762"/>
    </row>
    <row r="1888" spans="4:4" x14ac:dyDescent="0.2">
      <c r="D1888" s="762"/>
    </row>
    <row r="1889" spans="4:4" x14ac:dyDescent="0.2">
      <c r="D1889" s="762"/>
    </row>
    <row r="1890" spans="4:4" x14ac:dyDescent="0.2">
      <c r="D1890" s="762"/>
    </row>
    <row r="1891" spans="4:4" x14ac:dyDescent="0.2">
      <c r="D1891" s="762"/>
    </row>
    <row r="1892" spans="4:4" x14ac:dyDescent="0.2">
      <c r="D1892" s="762"/>
    </row>
    <row r="1893" spans="4:4" x14ac:dyDescent="0.2">
      <c r="D1893" s="762"/>
    </row>
    <row r="1894" spans="4:4" x14ac:dyDescent="0.2">
      <c r="D1894" s="762"/>
    </row>
    <row r="1895" spans="4:4" x14ac:dyDescent="0.2">
      <c r="D1895" s="762"/>
    </row>
    <row r="1896" spans="4:4" x14ac:dyDescent="0.2">
      <c r="D1896" s="762"/>
    </row>
    <row r="1897" spans="4:4" x14ac:dyDescent="0.2">
      <c r="D1897" s="762"/>
    </row>
    <row r="1898" spans="4:4" x14ac:dyDescent="0.2">
      <c r="D1898" s="762"/>
    </row>
    <row r="1899" spans="4:4" x14ac:dyDescent="0.2">
      <c r="D1899" s="762"/>
    </row>
    <row r="1900" spans="4:4" x14ac:dyDescent="0.2">
      <c r="D1900" s="762"/>
    </row>
    <row r="1901" spans="4:4" x14ac:dyDescent="0.2">
      <c r="D1901" s="762"/>
    </row>
    <row r="1902" spans="4:4" x14ac:dyDescent="0.2">
      <c r="D1902" s="762"/>
    </row>
    <row r="1903" spans="4:4" x14ac:dyDescent="0.2">
      <c r="D1903" s="762"/>
    </row>
    <row r="1904" spans="4:4" x14ac:dyDescent="0.2">
      <c r="D1904" s="762"/>
    </row>
    <row r="1905" spans="4:4" x14ac:dyDescent="0.2">
      <c r="D1905" s="762"/>
    </row>
    <row r="1906" spans="4:4" x14ac:dyDescent="0.2">
      <c r="D1906" s="762"/>
    </row>
    <row r="1907" spans="4:4" x14ac:dyDescent="0.2">
      <c r="D1907" s="762"/>
    </row>
    <row r="1908" spans="4:4" x14ac:dyDescent="0.2">
      <c r="D1908" s="762"/>
    </row>
    <row r="1909" spans="4:4" x14ac:dyDescent="0.2">
      <c r="D1909" s="762"/>
    </row>
    <row r="1910" spans="4:4" x14ac:dyDescent="0.2">
      <c r="D1910" s="762"/>
    </row>
    <row r="1911" spans="4:4" x14ac:dyDescent="0.2">
      <c r="D1911" s="762"/>
    </row>
    <row r="1912" spans="4:4" x14ac:dyDescent="0.2">
      <c r="D1912" s="762"/>
    </row>
    <row r="1913" spans="4:4" x14ac:dyDescent="0.2">
      <c r="D1913" s="762"/>
    </row>
    <row r="1914" spans="4:4" x14ac:dyDescent="0.2">
      <c r="D1914" s="762"/>
    </row>
    <row r="1915" spans="4:4" x14ac:dyDescent="0.2">
      <c r="D1915" s="762"/>
    </row>
    <row r="1916" spans="4:4" x14ac:dyDescent="0.2">
      <c r="D1916" s="762"/>
    </row>
    <row r="1917" spans="4:4" x14ac:dyDescent="0.2">
      <c r="D1917" s="762"/>
    </row>
    <row r="1918" spans="4:4" x14ac:dyDescent="0.2">
      <c r="D1918" s="762"/>
    </row>
    <row r="1919" spans="4:4" x14ac:dyDescent="0.2">
      <c r="D1919" s="762"/>
    </row>
    <row r="1920" spans="4:4" x14ac:dyDescent="0.2">
      <c r="D1920" s="762"/>
    </row>
    <row r="1921" spans="4:4" x14ac:dyDescent="0.2">
      <c r="D1921" s="762"/>
    </row>
    <row r="1922" spans="4:4" x14ac:dyDescent="0.2">
      <c r="D1922" s="762"/>
    </row>
    <row r="1923" spans="4:4" x14ac:dyDescent="0.2">
      <c r="D1923" s="762"/>
    </row>
    <row r="1924" spans="4:4" x14ac:dyDescent="0.2">
      <c r="D1924" s="762"/>
    </row>
    <row r="1925" spans="4:4" x14ac:dyDescent="0.2">
      <c r="D1925" s="762"/>
    </row>
    <row r="1926" spans="4:4" x14ac:dyDescent="0.2">
      <c r="D1926" s="762"/>
    </row>
    <row r="1927" spans="4:4" x14ac:dyDescent="0.2">
      <c r="D1927" s="762"/>
    </row>
    <row r="1928" spans="4:4" x14ac:dyDescent="0.2">
      <c r="D1928" s="762"/>
    </row>
    <row r="1929" spans="4:4" x14ac:dyDescent="0.2">
      <c r="D1929" s="762"/>
    </row>
    <row r="1930" spans="4:4" x14ac:dyDescent="0.2">
      <c r="D1930" s="762"/>
    </row>
    <row r="1931" spans="4:4" x14ac:dyDescent="0.2">
      <c r="D1931" s="762"/>
    </row>
    <row r="1932" spans="4:4" x14ac:dyDescent="0.2">
      <c r="D1932" s="762"/>
    </row>
    <row r="1933" spans="4:4" x14ac:dyDescent="0.2">
      <c r="D1933" s="762"/>
    </row>
    <row r="1934" spans="4:4" x14ac:dyDescent="0.2">
      <c r="D1934" s="762"/>
    </row>
    <row r="1935" spans="4:4" x14ac:dyDescent="0.2">
      <c r="D1935" s="762"/>
    </row>
    <row r="1936" spans="4:4" x14ac:dyDescent="0.2">
      <c r="D1936" s="762"/>
    </row>
    <row r="1937" spans="4:4" x14ac:dyDescent="0.2">
      <c r="D1937" s="762"/>
    </row>
    <row r="1938" spans="4:4" x14ac:dyDescent="0.2">
      <c r="D1938" s="762"/>
    </row>
    <row r="1939" spans="4:4" x14ac:dyDescent="0.2">
      <c r="D1939" s="762"/>
    </row>
    <row r="1940" spans="4:4" x14ac:dyDescent="0.2">
      <c r="D1940" s="762"/>
    </row>
    <row r="1941" spans="4:4" x14ac:dyDescent="0.2">
      <c r="D1941" s="762"/>
    </row>
    <row r="1942" spans="4:4" x14ac:dyDescent="0.2">
      <c r="D1942" s="762"/>
    </row>
    <row r="1943" spans="4:4" x14ac:dyDescent="0.2">
      <c r="D1943" s="762"/>
    </row>
    <row r="1944" spans="4:4" x14ac:dyDescent="0.2">
      <c r="D1944" s="762"/>
    </row>
    <row r="1945" spans="4:4" x14ac:dyDescent="0.2">
      <c r="D1945" s="762"/>
    </row>
    <row r="1946" spans="4:4" x14ac:dyDescent="0.2">
      <c r="D1946" s="762"/>
    </row>
    <row r="1947" spans="4:4" x14ac:dyDescent="0.2">
      <c r="D1947" s="762"/>
    </row>
    <row r="1948" spans="4:4" x14ac:dyDescent="0.2">
      <c r="D1948" s="762"/>
    </row>
    <row r="1949" spans="4:4" x14ac:dyDescent="0.2">
      <c r="D1949" s="762"/>
    </row>
    <row r="1950" spans="4:4" x14ac:dyDescent="0.2">
      <c r="D1950" s="762"/>
    </row>
    <row r="1951" spans="4:4" x14ac:dyDescent="0.2">
      <c r="D1951" s="762"/>
    </row>
    <row r="1952" spans="4:4" x14ac:dyDescent="0.2">
      <c r="D1952" s="762"/>
    </row>
    <row r="1953" spans="4:4" x14ac:dyDescent="0.2">
      <c r="D1953" s="762"/>
    </row>
    <row r="1954" spans="4:4" x14ac:dyDescent="0.2">
      <c r="D1954" s="762"/>
    </row>
    <row r="1955" spans="4:4" x14ac:dyDescent="0.2">
      <c r="D1955" s="762"/>
    </row>
    <row r="1956" spans="4:4" x14ac:dyDescent="0.2">
      <c r="D1956" s="762"/>
    </row>
    <row r="1957" spans="4:4" x14ac:dyDescent="0.2">
      <c r="D1957" s="762"/>
    </row>
    <row r="1958" spans="4:4" x14ac:dyDescent="0.2">
      <c r="D1958" s="762"/>
    </row>
    <row r="1959" spans="4:4" x14ac:dyDescent="0.2">
      <c r="D1959" s="762"/>
    </row>
    <row r="1960" spans="4:4" x14ac:dyDescent="0.2">
      <c r="D1960" s="762"/>
    </row>
    <row r="1961" spans="4:4" x14ac:dyDescent="0.2">
      <c r="D1961" s="762"/>
    </row>
    <row r="1962" spans="4:4" x14ac:dyDescent="0.2">
      <c r="D1962" s="762"/>
    </row>
    <row r="1963" spans="4:4" x14ac:dyDescent="0.2">
      <c r="D1963" s="762"/>
    </row>
    <row r="1964" spans="4:4" x14ac:dyDescent="0.2">
      <c r="D1964" s="762"/>
    </row>
    <row r="1965" spans="4:4" x14ac:dyDescent="0.2">
      <c r="D1965" s="762"/>
    </row>
    <row r="1966" spans="4:4" x14ac:dyDescent="0.2">
      <c r="D1966" s="762"/>
    </row>
    <row r="1967" spans="4:4" x14ac:dyDescent="0.2">
      <c r="D1967" s="762"/>
    </row>
    <row r="1968" spans="4:4" x14ac:dyDescent="0.2">
      <c r="D1968" s="762"/>
    </row>
    <row r="1969" spans="4:4" x14ac:dyDescent="0.2">
      <c r="D1969" s="762"/>
    </row>
    <row r="1970" spans="4:4" x14ac:dyDescent="0.2">
      <c r="D1970" s="762"/>
    </row>
    <row r="1971" spans="4:4" x14ac:dyDescent="0.2">
      <c r="D1971" s="762"/>
    </row>
    <row r="1972" spans="4:4" x14ac:dyDescent="0.2">
      <c r="D1972" s="762"/>
    </row>
    <row r="1973" spans="4:4" x14ac:dyDescent="0.2">
      <c r="D1973" s="762"/>
    </row>
    <row r="1974" spans="4:4" x14ac:dyDescent="0.2">
      <c r="D1974" s="762"/>
    </row>
    <row r="1975" spans="4:4" x14ac:dyDescent="0.2">
      <c r="D1975" s="762"/>
    </row>
    <row r="1976" spans="4:4" x14ac:dyDescent="0.2">
      <c r="D1976" s="762"/>
    </row>
    <row r="1977" spans="4:4" x14ac:dyDescent="0.2">
      <c r="D1977" s="762"/>
    </row>
    <row r="1978" spans="4:4" x14ac:dyDescent="0.2">
      <c r="D1978" s="762"/>
    </row>
    <row r="1979" spans="4:4" x14ac:dyDescent="0.2">
      <c r="D1979" s="762"/>
    </row>
    <row r="1980" spans="4:4" x14ac:dyDescent="0.2">
      <c r="D1980" s="762"/>
    </row>
    <row r="1981" spans="4:4" x14ac:dyDescent="0.2">
      <c r="D1981" s="762"/>
    </row>
    <row r="1982" spans="4:4" x14ac:dyDescent="0.2">
      <c r="D1982" s="762"/>
    </row>
    <row r="1983" spans="4:4" x14ac:dyDescent="0.2">
      <c r="D1983" s="762"/>
    </row>
    <row r="1984" spans="4:4" x14ac:dyDescent="0.2">
      <c r="D1984" s="762"/>
    </row>
    <row r="1985" spans="4:4" x14ac:dyDescent="0.2">
      <c r="D1985" s="762"/>
    </row>
    <row r="1986" spans="4:4" x14ac:dyDescent="0.2">
      <c r="D1986" s="762"/>
    </row>
    <row r="1987" spans="4:4" x14ac:dyDescent="0.2">
      <c r="D1987" s="762"/>
    </row>
    <row r="1988" spans="4:4" x14ac:dyDescent="0.2">
      <c r="D1988" s="762"/>
    </row>
    <row r="1989" spans="4:4" x14ac:dyDescent="0.2">
      <c r="D1989" s="762"/>
    </row>
    <row r="1990" spans="4:4" x14ac:dyDescent="0.2">
      <c r="D1990" s="762"/>
    </row>
    <row r="1991" spans="4:4" x14ac:dyDescent="0.2">
      <c r="D1991" s="762"/>
    </row>
    <row r="1992" spans="4:4" x14ac:dyDescent="0.2">
      <c r="D1992" s="762"/>
    </row>
    <row r="1993" spans="4:4" x14ac:dyDescent="0.2">
      <c r="D1993" s="762"/>
    </row>
    <row r="1994" spans="4:4" x14ac:dyDescent="0.2">
      <c r="D1994" s="762"/>
    </row>
    <row r="1995" spans="4:4" x14ac:dyDescent="0.2">
      <c r="D1995" s="762"/>
    </row>
    <row r="1996" spans="4:4" x14ac:dyDescent="0.2">
      <c r="D1996" s="762"/>
    </row>
    <row r="1997" spans="4:4" x14ac:dyDescent="0.2">
      <c r="D1997" s="762"/>
    </row>
    <row r="1998" spans="4:4" x14ac:dyDescent="0.2">
      <c r="D1998" s="762"/>
    </row>
    <row r="1999" spans="4:4" x14ac:dyDescent="0.2">
      <c r="D1999" s="762"/>
    </row>
    <row r="2000" spans="4:4" x14ac:dyDescent="0.2">
      <c r="D2000" s="762"/>
    </row>
    <row r="2001" spans="4:4" x14ac:dyDescent="0.2">
      <c r="D2001" s="762"/>
    </row>
    <row r="2002" spans="4:4" x14ac:dyDescent="0.2">
      <c r="D2002" s="762"/>
    </row>
    <row r="2003" spans="4:4" x14ac:dyDescent="0.2">
      <c r="D2003" s="762"/>
    </row>
    <row r="2004" spans="4:4" x14ac:dyDescent="0.2">
      <c r="D2004" s="762"/>
    </row>
    <row r="2005" spans="4:4" x14ac:dyDescent="0.2">
      <c r="D2005" s="762"/>
    </row>
    <row r="2006" spans="4:4" x14ac:dyDescent="0.2">
      <c r="D2006" s="762"/>
    </row>
    <row r="2007" spans="4:4" x14ac:dyDescent="0.2">
      <c r="D2007" s="762"/>
    </row>
    <row r="2008" spans="4:4" x14ac:dyDescent="0.2">
      <c r="D2008" s="762"/>
    </row>
    <row r="2009" spans="4:4" x14ac:dyDescent="0.2">
      <c r="D2009" s="762"/>
    </row>
    <row r="2010" spans="4:4" x14ac:dyDescent="0.2">
      <c r="D2010" s="762"/>
    </row>
    <row r="2011" spans="4:4" x14ac:dyDescent="0.2">
      <c r="D2011" s="762"/>
    </row>
    <row r="2012" spans="4:4" x14ac:dyDescent="0.2">
      <c r="D2012" s="762"/>
    </row>
    <row r="2013" spans="4:4" x14ac:dyDescent="0.2">
      <c r="D2013" s="762"/>
    </row>
    <row r="2014" spans="4:4" x14ac:dyDescent="0.2">
      <c r="D2014" s="762"/>
    </row>
    <row r="2015" spans="4:4" x14ac:dyDescent="0.2">
      <c r="D2015" s="762"/>
    </row>
    <row r="2016" spans="4:4" x14ac:dyDescent="0.2">
      <c r="D2016" s="762"/>
    </row>
    <row r="2017" spans="4:4" x14ac:dyDescent="0.2">
      <c r="D2017" s="762"/>
    </row>
    <row r="2018" spans="4:4" x14ac:dyDescent="0.2">
      <c r="D2018" s="762"/>
    </row>
    <row r="2019" spans="4:4" x14ac:dyDescent="0.2">
      <c r="D2019" s="762"/>
    </row>
    <row r="2020" spans="4:4" x14ac:dyDescent="0.2">
      <c r="D2020" s="762"/>
    </row>
    <row r="2021" spans="4:4" x14ac:dyDescent="0.2">
      <c r="D2021" s="762"/>
    </row>
    <row r="2022" spans="4:4" x14ac:dyDescent="0.2">
      <c r="D2022" s="762"/>
    </row>
    <row r="2023" spans="4:4" x14ac:dyDescent="0.2">
      <c r="D2023" s="762"/>
    </row>
    <row r="2024" spans="4:4" x14ac:dyDescent="0.2">
      <c r="D2024" s="762"/>
    </row>
    <row r="2025" spans="4:4" x14ac:dyDescent="0.2">
      <c r="D2025" s="762"/>
    </row>
    <row r="2026" spans="4:4" x14ac:dyDescent="0.2">
      <c r="D2026" s="762"/>
    </row>
    <row r="2027" spans="4:4" x14ac:dyDescent="0.2">
      <c r="D2027" s="762"/>
    </row>
    <row r="2028" spans="4:4" x14ac:dyDescent="0.2">
      <c r="D2028" s="762"/>
    </row>
    <row r="2029" spans="4:4" x14ac:dyDescent="0.2">
      <c r="D2029" s="762"/>
    </row>
    <row r="2030" spans="4:4" x14ac:dyDescent="0.2">
      <c r="D2030" s="762"/>
    </row>
    <row r="2031" spans="4:4" x14ac:dyDescent="0.2">
      <c r="D2031" s="762"/>
    </row>
    <row r="2032" spans="4:4" x14ac:dyDescent="0.2">
      <c r="D2032" s="762"/>
    </row>
    <row r="2033" spans="4:4" x14ac:dyDescent="0.2">
      <c r="D2033" s="762"/>
    </row>
    <row r="2034" spans="4:4" x14ac:dyDescent="0.2">
      <c r="D2034" s="762"/>
    </row>
    <row r="2035" spans="4:4" x14ac:dyDescent="0.2">
      <c r="D2035" s="762"/>
    </row>
    <row r="2036" spans="4:4" x14ac:dyDescent="0.2">
      <c r="D2036" s="762"/>
    </row>
    <row r="2037" spans="4:4" x14ac:dyDescent="0.2">
      <c r="D2037" s="762"/>
    </row>
    <row r="2038" spans="4:4" x14ac:dyDescent="0.2">
      <c r="D2038" s="762"/>
    </row>
    <row r="2039" spans="4:4" x14ac:dyDescent="0.2">
      <c r="D2039" s="762"/>
    </row>
    <row r="2040" spans="4:4" x14ac:dyDescent="0.2">
      <c r="D2040" s="762"/>
    </row>
    <row r="2041" spans="4:4" x14ac:dyDescent="0.2">
      <c r="D2041" s="762"/>
    </row>
    <row r="2042" spans="4:4" x14ac:dyDescent="0.2">
      <c r="D2042" s="762"/>
    </row>
    <row r="2043" spans="4:4" x14ac:dyDescent="0.2">
      <c r="D2043" s="762"/>
    </row>
    <row r="2044" spans="4:4" x14ac:dyDescent="0.2">
      <c r="D2044" s="762"/>
    </row>
    <row r="2045" spans="4:4" x14ac:dyDescent="0.2">
      <c r="D2045" s="762"/>
    </row>
    <row r="2046" spans="4:4" x14ac:dyDescent="0.2">
      <c r="D2046" s="762"/>
    </row>
    <row r="2047" spans="4:4" x14ac:dyDescent="0.2">
      <c r="D2047" s="762"/>
    </row>
    <row r="2048" spans="4:4" x14ac:dyDescent="0.2">
      <c r="D2048" s="762"/>
    </row>
    <row r="2049" spans="4:4" x14ac:dyDescent="0.2">
      <c r="D2049" s="762"/>
    </row>
    <row r="2050" spans="4:4" x14ac:dyDescent="0.2">
      <c r="D2050" s="762"/>
    </row>
    <row r="2051" spans="4:4" x14ac:dyDescent="0.2">
      <c r="D2051" s="762"/>
    </row>
    <row r="2052" spans="4:4" x14ac:dyDescent="0.2">
      <c r="D2052" s="762"/>
    </row>
    <row r="2053" spans="4:4" x14ac:dyDescent="0.2">
      <c r="D2053" s="762"/>
    </row>
    <row r="2054" spans="4:4" x14ac:dyDescent="0.2">
      <c r="D2054" s="762"/>
    </row>
    <row r="2055" spans="4:4" x14ac:dyDescent="0.2">
      <c r="D2055" s="762"/>
    </row>
    <row r="2056" spans="4:4" x14ac:dyDescent="0.2">
      <c r="D2056" s="762"/>
    </row>
    <row r="2057" spans="4:4" x14ac:dyDescent="0.2">
      <c r="D2057" s="762"/>
    </row>
    <row r="2058" spans="4:4" x14ac:dyDescent="0.2">
      <c r="D2058" s="762"/>
    </row>
    <row r="2059" spans="4:4" x14ac:dyDescent="0.2">
      <c r="D2059" s="762"/>
    </row>
    <row r="2060" spans="4:4" x14ac:dyDescent="0.2">
      <c r="D2060" s="762"/>
    </row>
    <row r="2061" spans="4:4" x14ac:dyDescent="0.2">
      <c r="D2061" s="762"/>
    </row>
    <row r="2062" spans="4:4" x14ac:dyDescent="0.2">
      <c r="D2062" s="762"/>
    </row>
    <row r="2063" spans="4:4" x14ac:dyDescent="0.2">
      <c r="D2063" s="762"/>
    </row>
    <row r="2064" spans="4:4" x14ac:dyDescent="0.2">
      <c r="D2064" s="762"/>
    </row>
    <row r="2065" spans="4:4" x14ac:dyDescent="0.2">
      <c r="D2065" s="762"/>
    </row>
    <row r="2066" spans="4:4" x14ac:dyDescent="0.2">
      <c r="D2066" s="762"/>
    </row>
    <row r="2067" spans="4:4" x14ac:dyDescent="0.2">
      <c r="D2067" s="762"/>
    </row>
    <row r="2068" spans="4:4" x14ac:dyDescent="0.2">
      <c r="D2068" s="762"/>
    </row>
    <row r="2069" spans="4:4" x14ac:dyDescent="0.2">
      <c r="D2069" s="762"/>
    </row>
    <row r="2070" spans="4:4" x14ac:dyDescent="0.2">
      <c r="D2070" s="762"/>
    </row>
    <row r="2071" spans="4:4" x14ac:dyDescent="0.2">
      <c r="D2071" s="762"/>
    </row>
    <row r="2072" spans="4:4" x14ac:dyDescent="0.2">
      <c r="D2072" s="762"/>
    </row>
    <row r="2073" spans="4:4" x14ac:dyDescent="0.2">
      <c r="D2073" s="762"/>
    </row>
    <row r="2074" spans="4:4" x14ac:dyDescent="0.2">
      <c r="D2074" s="762"/>
    </row>
    <row r="2075" spans="4:4" x14ac:dyDescent="0.2">
      <c r="D2075" s="762"/>
    </row>
    <row r="2076" spans="4:4" x14ac:dyDescent="0.2">
      <c r="D2076" s="762"/>
    </row>
    <row r="2077" spans="4:4" x14ac:dyDescent="0.2">
      <c r="D2077" s="762"/>
    </row>
    <row r="2078" spans="4:4" x14ac:dyDescent="0.2">
      <c r="D2078" s="762"/>
    </row>
    <row r="2079" spans="4:4" x14ac:dyDescent="0.2">
      <c r="D2079" s="762"/>
    </row>
    <row r="2080" spans="4:4" x14ac:dyDescent="0.2">
      <c r="D2080" s="762"/>
    </row>
    <row r="2081" spans="4:4" x14ac:dyDescent="0.2">
      <c r="D2081" s="762"/>
    </row>
    <row r="2082" spans="4:4" x14ac:dyDescent="0.2">
      <c r="D2082" s="762"/>
    </row>
    <row r="2083" spans="4:4" x14ac:dyDescent="0.2">
      <c r="D2083" s="762"/>
    </row>
    <row r="2084" spans="4:4" x14ac:dyDescent="0.2">
      <c r="D2084" s="762"/>
    </row>
    <row r="2085" spans="4:4" x14ac:dyDescent="0.2">
      <c r="D2085" s="762"/>
    </row>
    <row r="2086" spans="4:4" x14ac:dyDescent="0.2">
      <c r="D2086" s="762"/>
    </row>
    <row r="2087" spans="4:4" x14ac:dyDescent="0.2">
      <c r="D2087" s="762"/>
    </row>
    <row r="2088" spans="4:4" x14ac:dyDescent="0.2">
      <c r="D2088" s="762"/>
    </row>
    <row r="2089" spans="4:4" x14ac:dyDescent="0.2">
      <c r="D2089" s="762"/>
    </row>
    <row r="2090" spans="4:4" x14ac:dyDescent="0.2">
      <c r="D2090" s="762"/>
    </row>
    <row r="2091" spans="4:4" x14ac:dyDescent="0.2">
      <c r="D2091" s="762"/>
    </row>
    <row r="2092" spans="4:4" x14ac:dyDescent="0.2">
      <c r="D2092" s="762"/>
    </row>
    <row r="2093" spans="4:4" x14ac:dyDescent="0.2">
      <c r="D2093" s="762"/>
    </row>
    <row r="2094" spans="4:4" x14ac:dyDescent="0.2">
      <c r="D2094" s="762"/>
    </row>
    <row r="2095" spans="4:4" x14ac:dyDescent="0.2">
      <c r="D2095" s="762"/>
    </row>
    <row r="2096" spans="4:4" x14ac:dyDescent="0.2">
      <c r="D2096" s="762"/>
    </row>
    <row r="2097" spans="4:4" x14ac:dyDescent="0.2">
      <c r="D2097" s="762"/>
    </row>
    <row r="2098" spans="4:4" x14ac:dyDescent="0.2">
      <c r="D2098" s="762"/>
    </row>
    <row r="2099" spans="4:4" x14ac:dyDescent="0.2">
      <c r="D2099" s="762"/>
    </row>
    <row r="2100" spans="4:4" x14ac:dyDescent="0.2">
      <c r="D2100" s="762"/>
    </row>
    <row r="2101" spans="4:4" x14ac:dyDescent="0.2">
      <c r="D2101" s="762"/>
    </row>
    <row r="2102" spans="4:4" x14ac:dyDescent="0.2">
      <c r="D2102" s="762"/>
    </row>
    <row r="2103" spans="4:4" x14ac:dyDescent="0.2">
      <c r="D2103" s="762"/>
    </row>
    <row r="2104" spans="4:4" x14ac:dyDescent="0.2">
      <c r="D2104" s="762"/>
    </row>
    <row r="2105" spans="4:4" x14ac:dyDescent="0.2">
      <c r="D2105" s="762"/>
    </row>
    <row r="2106" spans="4:4" x14ac:dyDescent="0.2">
      <c r="D2106" s="762"/>
    </row>
    <row r="2107" spans="4:4" x14ac:dyDescent="0.2">
      <c r="D2107" s="762"/>
    </row>
    <row r="2108" spans="4:4" x14ac:dyDescent="0.2">
      <c r="D2108" s="762"/>
    </row>
    <row r="2109" spans="4:4" x14ac:dyDescent="0.2">
      <c r="D2109" s="762"/>
    </row>
    <row r="2110" spans="4:4" x14ac:dyDescent="0.2">
      <c r="D2110" s="762"/>
    </row>
    <row r="2111" spans="4:4" x14ac:dyDescent="0.2">
      <c r="D2111" s="762"/>
    </row>
    <row r="2112" spans="4:4" x14ac:dyDescent="0.2">
      <c r="D2112" s="762"/>
    </row>
    <row r="2113" spans="4:4" x14ac:dyDescent="0.2">
      <c r="D2113" s="762"/>
    </row>
    <row r="2114" spans="4:4" x14ac:dyDescent="0.2">
      <c r="D2114" s="762"/>
    </row>
    <row r="2115" spans="4:4" x14ac:dyDescent="0.2">
      <c r="D2115" s="762"/>
    </row>
    <row r="2116" spans="4:4" x14ac:dyDescent="0.2">
      <c r="D2116" s="762"/>
    </row>
    <row r="2117" spans="4:4" x14ac:dyDescent="0.2">
      <c r="D2117" s="762"/>
    </row>
    <row r="2118" spans="4:4" x14ac:dyDescent="0.2">
      <c r="D2118" s="762"/>
    </row>
    <row r="2119" spans="4:4" x14ac:dyDescent="0.2">
      <c r="D2119" s="762"/>
    </row>
    <row r="2120" spans="4:4" x14ac:dyDescent="0.2">
      <c r="D2120" s="762"/>
    </row>
    <row r="2121" spans="4:4" x14ac:dyDescent="0.2">
      <c r="D2121" s="762"/>
    </row>
    <row r="2122" spans="4:4" x14ac:dyDescent="0.2">
      <c r="D2122" s="762"/>
    </row>
    <row r="2123" spans="4:4" x14ac:dyDescent="0.2">
      <c r="D2123" s="762"/>
    </row>
    <row r="2124" spans="4:4" x14ac:dyDescent="0.2">
      <c r="D2124" s="762"/>
    </row>
    <row r="2125" spans="4:4" x14ac:dyDescent="0.2">
      <c r="D2125" s="762"/>
    </row>
    <row r="2126" spans="4:4" x14ac:dyDescent="0.2">
      <c r="D2126" s="762"/>
    </row>
    <row r="2127" spans="4:4" x14ac:dyDescent="0.2">
      <c r="D2127" s="762"/>
    </row>
    <row r="2128" spans="4:4" x14ac:dyDescent="0.2">
      <c r="D2128" s="762"/>
    </row>
    <row r="2129" spans="4:4" x14ac:dyDescent="0.2">
      <c r="D2129" s="762"/>
    </row>
    <row r="2130" spans="4:4" x14ac:dyDescent="0.2">
      <c r="D2130" s="762"/>
    </row>
    <row r="2131" spans="4:4" x14ac:dyDescent="0.2">
      <c r="D2131" s="762"/>
    </row>
    <row r="2132" spans="4:4" x14ac:dyDescent="0.2">
      <c r="D2132" s="762"/>
    </row>
    <row r="2133" spans="4:4" x14ac:dyDescent="0.2">
      <c r="D2133" s="762"/>
    </row>
    <row r="2134" spans="4:4" x14ac:dyDescent="0.2">
      <c r="D2134" s="762"/>
    </row>
    <row r="2135" spans="4:4" x14ac:dyDescent="0.2">
      <c r="D2135" s="762"/>
    </row>
    <row r="2136" spans="4:4" x14ac:dyDescent="0.2">
      <c r="D2136" s="762"/>
    </row>
    <row r="2137" spans="4:4" x14ac:dyDescent="0.2">
      <c r="D2137" s="762"/>
    </row>
    <row r="2138" spans="4:4" x14ac:dyDescent="0.2">
      <c r="D2138" s="762"/>
    </row>
    <row r="2139" spans="4:4" x14ac:dyDescent="0.2">
      <c r="D2139" s="762"/>
    </row>
    <row r="2140" spans="4:4" x14ac:dyDescent="0.2">
      <c r="D2140" s="762"/>
    </row>
    <row r="2141" spans="4:4" x14ac:dyDescent="0.2">
      <c r="D2141" s="762"/>
    </row>
    <row r="2142" spans="4:4" x14ac:dyDescent="0.2">
      <c r="D2142" s="762"/>
    </row>
    <row r="2143" spans="4:4" x14ac:dyDescent="0.2">
      <c r="D2143" s="762"/>
    </row>
    <row r="2144" spans="4:4" x14ac:dyDescent="0.2">
      <c r="D2144" s="762"/>
    </row>
    <row r="2145" spans="4:4" x14ac:dyDescent="0.2">
      <c r="D2145" s="762"/>
    </row>
    <row r="2146" spans="4:4" x14ac:dyDescent="0.2">
      <c r="D2146" s="762"/>
    </row>
    <row r="2147" spans="4:4" x14ac:dyDescent="0.2">
      <c r="D2147" s="762"/>
    </row>
    <row r="2148" spans="4:4" x14ac:dyDescent="0.2">
      <c r="D2148" s="762"/>
    </row>
    <row r="2149" spans="4:4" x14ac:dyDescent="0.2">
      <c r="D2149" s="762"/>
    </row>
    <row r="2150" spans="4:4" x14ac:dyDescent="0.2">
      <c r="D2150" s="762"/>
    </row>
    <row r="2151" spans="4:4" x14ac:dyDescent="0.2">
      <c r="D2151" s="762"/>
    </row>
    <row r="2152" spans="4:4" x14ac:dyDescent="0.2">
      <c r="D2152" s="762"/>
    </row>
    <row r="2153" spans="4:4" x14ac:dyDescent="0.2">
      <c r="D2153" s="762"/>
    </row>
    <row r="2154" spans="4:4" x14ac:dyDescent="0.2">
      <c r="D2154" s="762"/>
    </row>
    <row r="2155" spans="4:4" x14ac:dyDescent="0.2">
      <c r="D2155" s="762"/>
    </row>
    <row r="2156" spans="4:4" x14ac:dyDescent="0.2">
      <c r="D2156" s="762"/>
    </row>
    <row r="2157" spans="4:4" x14ac:dyDescent="0.2">
      <c r="D2157" s="762"/>
    </row>
    <row r="2158" spans="4:4" x14ac:dyDescent="0.2">
      <c r="D2158" s="762"/>
    </row>
    <row r="2159" spans="4:4" x14ac:dyDescent="0.2">
      <c r="D2159" s="762"/>
    </row>
    <row r="2160" spans="4:4" x14ac:dyDescent="0.2">
      <c r="D2160" s="762"/>
    </row>
    <row r="2161" spans="4:4" x14ac:dyDescent="0.2">
      <c r="D2161" s="762"/>
    </row>
    <row r="2162" spans="4:4" x14ac:dyDescent="0.2">
      <c r="D2162" s="762"/>
    </row>
    <row r="2163" spans="4:4" x14ac:dyDescent="0.2">
      <c r="D2163" s="762"/>
    </row>
    <row r="2164" spans="4:4" x14ac:dyDescent="0.2">
      <c r="D2164" s="762"/>
    </row>
    <row r="2165" spans="4:4" x14ac:dyDescent="0.2">
      <c r="D2165" s="762"/>
    </row>
    <row r="2166" spans="4:4" x14ac:dyDescent="0.2">
      <c r="D2166" s="762"/>
    </row>
    <row r="2167" spans="4:4" x14ac:dyDescent="0.2">
      <c r="D2167" s="762"/>
    </row>
    <row r="2168" spans="4:4" x14ac:dyDescent="0.2">
      <c r="D2168" s="762"/>
    </row>
    <row r="2169" spans="4:4" x14ac:dyDescent="0.2">
      <c r="D2169" s="762"/>
    </row>
    <row r="2170" spans="4:4" x14ac:dyDescent="0.2">
      <c r="D2170" s="762"/>
    </row>
    <row r="2171" spans="4:4" x14ac:dyDescent="0.2">
      <c r="D2171" s="762"/>
    </row>
    <row r="2172" spans="4:4" x14ac:dyDescent="0.2">
      <c r="D2172" s="762"/>
    </row>
    <row r="2173" spans="4:4" x14ac:dyDescent="0.2">
      <c r="D2173" s="762"/>
    </row>
    <row r="2174" spans="4:4" x14ac:dyDescent="0.2">
      <c r="D2174" s="762"/>
    </row>
    <row r="2175" spans="4:4" x14ac:dyDescent="0.2">
      <c r="D2175" s="762"/>
    </row>
    <row r="2176" spans="4:4" x14ac:dyDescent="0.2">
      <c r="D2176" s="762"/>
    </row>
    <row r="2177" spans="4:4" x14ac:dyDescent="0.2">
      <c r="D2177" s="762"/>
    </row>
    <row r="2178" spans="4:4" x14ac:dyDescent="0.2">
      <c r="D2178" s="762"/>
    </row>
    <row r="2179" spans="4:4" x14ac:dyDescent="0.2">
      <c r="D2179" s="762"/>
    </row>
    <row r="2180" spans="4:4" x14ac:dyDescent="0.2">
      <c r="D2180" s="762"/>
    </row>
    <row r="2181" spans="4:4" x14ac:dyDescent="0.2">
      <c r="D2181" s="762"/>
    </row>
    <row r="2182" spans="4:4" x14ac:dyDescent="0.2">
      <c r="D2182" s="762"/>
    </row>
    <row r="2183" spans="4:4" x14ac:dyDescent="0.2">
      <c r="D2183" s="762"/>
    </row>
    <row r="2184" spans="4:4" x14ac:dyDescent="0.2">
      <c r="D2184" s="762"/>
    </row>
    <row r="2185" spans="4:4" x14ac:dyDescent="0.2">
      <c r="D2185" s="762"/>
    </row>
    <row r="2186" spans="4:4" x14ac:dyDescent="0.2">
      <c r="D2186" s="762"/>
    </row>
    <row r="2187" spans="4:4" x14ac:dyDescent="0.2">
      <c r="D2187" s="762"/>
    </row>
    <row r="2188" spans="4:4" x14ac:dyDescent="0.2">
      <c r="D2188" s="762"/>
    </row>
    <row r="2189" spans="4:4" x14ac:dyDescent="0.2">
      <c r="D2189" s="762"/>
    </row>
    <row r="2190" spans="4:4" x14ac:dyDescent="0.2">
      <c r="D2190" s="762"/>
    </row>
    <row r="2191" spans="4:4" x14ac:dyDescent="0.2">
      <c r="D2191" s="762"/>
    </row>
    <row r="2192" spans="4:4" x14ac:dyDescent="0.2">
      <c r="D2192" s="762"/>
    </row>
    <row r="2193" spans="4:4" x14ac:dyDescent="0.2">
      <c r="D2193" s="762"/>
    </row>
    <row r="2194" spans="4:4" x14ac:dyDescent="0.2">
      <c r="D2194" s="762"/>
    </row>
    <row r="2195" spans="4:4" x14ac:dyDescent="0.2">
      <c r="D2195" s="762"/>
    </row>
    <row r="2196" spans="4:4" x14ac:dyDescent="0.2">
      <c r="D2196" s="762"/>
    </row>
    <row r="2197" spans="4:4" x14ac:dyDescent="0.2">
      <c r="D2197" s="762"/>
    </row>
    <row r="2198" spans="4:4" x14ac:dyDescent="0.2">
      <c r="D2198" s="762"/>
    </row>
    <row r="2199" spans="4:4" x14ac:dyDescent="0.2">
      <c r="D2199" s="762"/>
    </row>
    <row r="2200" spans="4:4" x14ac:dyDescent="0.2">
      <c r="D2200" s="762"/>
    </row>
    <row r="2201" spans="4:4" x14ac:dyDescent="0.2">
      <c r="D2201" s="762"/>
    </row>
    <row r="2202" spans="4:4" x14ac:dyDescent="0.2">
      <c r="D2202" s="762"/>
    </row>
    <row r="2203" spans="4:4" x14ac:dyDescent="0.2">
      <c r="D2203" s="762"/>
    </row>
    <row r="2204" spans="4:4" x14ac:dyDescent="0.2">
      <c r="D2204" s="762"/>
    </row>
    <row r="2205" spans="4:4" x14ac:dyDescent="0.2">
      <c r="D2205" s="762"/>
    </row>
    <row r="2206" spans="4:4" x14ac:dyDescent="0.2">
      <c r="D2206" s="762"/>
    </row>
    <row r="2207" spans="4:4" x14ac:dyDescent="0.2">
      <c r="D2207" s="762"/>
    </row>
    <row r="2208" spans="4:4" x14ac:dyDescent="0.2">
      <c r="D2208" s="762"/>
    </row>
    <row r="2209" spans="4:4" x14ac:dyDescent="0.2">
      <c r="D2209" s="762"/>
    </row>
    <row r="2210" spans="4:4" x14ac:dyDescent="0.2">
      <c r="D2210" s="762"/>
    </row>
    <row r="2211" spans="4:4" x14ac:dyDescent="0.2">
      <c r="D2211" s="762"/>
    </row>
    <row r="2212" spans="4:4" x14ac:dyDescent="0.2">
      <c r="D2212" s="762"/>
    </row>
    <row r="2213" spans="4:4" x14ac:dyDescent="0.2">
      <c r="D2213" s="762"/>
    </row>
    <row r="2214" spans="4:4" x14ac:dyDescent="0.2">
      <c r="D2214" s="762"/>
    </row>
    <row r="2215" spans="4:4" x14ac:dyDescent="0.2">
      <c r="D2215" s="762"/>
    </row>
    <row r="2216" spans="4:4" x14ac:dyDescent="0.2">
      <c r="D2216" s="762"/>
    </row>
    <row r="2217" spans="4:4" x14ac:dyDescent="0.2">
      <c r="D2217" s="762"/>
    </row>
    <row r="2218" spans="4:4" x14ac:dyDescent="0.2">
      <c r="D2218" s="762"/>
    </row>
    <row r="2219" spans="4:4" x14ac:dyDescent="0.2">
      <c r="D2219" s="762"/>
    </row>
    <row r="2220" spans="4:4" x14ac:dyDescent="0.2">
      <c r="D2220" s="762"/>
    </row>
    <row r="2221" spans="4:4" x14ac:dyDescent="0.2">
      <c r="D2221" s="762"/>
    </row>
    <row r="2222" spans="4:4" x14ac:dyDescent="0.2">
      <c r="D2222" s="762"/>
    </row>
    <row r="2223" spans="4:4" x14ac:dyDescent="0.2">
      <c r="D2223" s="762"/>
    </row>
    <row r="2224" spans="4:4" x14ac:dyDescent="0.2">
      <c r="D2224" s="762"/>
    </row>
    <row r="2225" spans="4:4" x14ac:dyDescent="0.2">
      <c r="D2225" s="762"/>
    </row>
    <row r="2226" spans="4:4" x14ac:dyDescent="0.2">
      <c r="D2226" s="762"/>
    </row>
    <row r="2227" spans="4:4" x14ac:dyDescent="0.2">
      <c r="D2227" s="762"/>
    </row>
    <row r="2228" spans="4:4" x14ac:dyDescent="0.2">
      <c r="D2228" s="762"/>
    </row>
    <row r="2229" spans="4:4" x14ac:dyDescent="0.2">
      <c r="D2229" s="762"/>
    </row>
    <row r="2230" spans="4:4" x14ac:dyDescent="0.2">
      <c r="D2230" s="762"/>
    </row>
    <row r="2231" spans="4:4" x14ac:dyDescent="0.2">
      <c r="D2231" s="762"/>
    </row>
    <row r="2232" spans="4:4" x14ac:dyDescent="0.2">
      <c r="D2232" s="762"/>
    </row>
    <row r="2233" spans="4:4" x14ac:dyDescent="0.2">
      <c r="D2233" s="762"/>
    </row>
    <row r="2234" spans="4:4" x14ac:dyDescent="0.2">
      <c r="D2234" s="762"/>
    </row>
    <row r="2235" spans="4:4" x14ac:dyDescent="0.2">
      <c r="D2235" s="762"/>
    </row>
    <row r="2236" spans="4:4" x14ac:dyDescent="0.2">
      <c r="D2236" s="762"/>
    </row>
    <row r="2237" spans="4:4" x14ac:dyDescent="0.2">
      <c r="D2237" s="762"/>
    </row>
    <row r="2238" spans="4:4" x14ac:dyDescent="0.2">
      <c r="D2238" s="762"/>
    </row>
    <row r="2239" spans="4:4" x14ac:dyDescent="0.2">
      <c r="D2239" s="762"/>
    </row>
    <row r="2240" spans="4:4" x14ac:dyDescent="0.2">
      <c r="D2240" s="762"/>
    </row>
    <row r="2241" spans="4:4" x14ac:dyDescent="0.2">
      <c r="D2241" s="762"/>
    </row>
    <row r="2242" spans="4:4" x14ac:dyDescent="0.2">
      <c r="D2242" s="762"/>
    </row>
    <row r="2243" spans="4:4" x14ac:dyDescent="0.2">
      <c r="D2243" s="762"/>
    </row>
    <row r="2244" spans="4:4" x14ac:dyDescent="0.2">
      <c r="D2244" s="762"/>
    </row>
    <row r="2245" spans="4:4" x14ac:dyDescent="0.2">
      <c r="D2245" s="762"/>
    </row>
    <row r="2246" spans="4:4" x14ac:dyDescent="0.2">
      <c r="D2246" s="762"/>
    </row>
    <row r="2247" spans="4:4" x14ac:dyDescent="0.2">
      <c r="D2247" s="762"/>
    </row>
    <row r="2248" spans="4:4" x14ac:dyDescent="0.2">
      <c r="D2248" s="762"/>
    </row>
    <row r="2249" spans="4:4" x14ac:dyDescent="0.2">
      <c r="D2249" s="762"/>
    </row>
    <row r="2250" spans="4:4" x14ac:dyDescent="0.2">
      <c r="D2250" s="762"/>
    </row>
    <row r="2251" spans="4:4" x14ac:dyDescent="0.2">
      <c r="D2251" s="762"/>
    </row>
    <row r="2252" spans="4:4" x14ac:dyDescent="0.2">
      <c r="D2252" s="762"/>
    </row>
    <row r="2253" spans="4:4" x14ac:dyDescent="0.2">
      <c r="D2253" s="762"/>
    </row>
    <row r="2254" spans="4:4" x14ac:dyDescent="0.2">
      <c r="D2254" s="762"/>
    </row>
    <row r="2255" spans="4:4" x14ac:dyDescent="0.2">
      <c r="D2255" s="762"/>
    </row>
    <row r="2256" spans="4:4" x14ac:dyDescent="0.2">
      <c r="D2256" s="762"/>
    </row>
    <row r="2257" spans="4:4" x14ac:dyDescent="0.2">
      <c r="D2257" s="762"/>
    </row>
    <row r="2258" spans="4:4" x14ac:dyDescent="0.2">
      <c r="D2258" s="762"/>
    </row>
    <row r="2259" spans="4:4" x14ac:dyDescent="0.2">
      <c r="D2259" s="762"/>
    </row>
    <row r="2260" spans="4:4" x14ac:dyDescent="0.2">
      <c r="D2260" s="762"/>
    </row>
    <row r="2261" spans="4:4" x14ac:dyDescent="0.2">
      <c r="D2261" s="762"/>
    </row>
    <row r="2262" spans="4:4" x14ac:dyDescent="0.2">
      <c r="D2262" s="762"/>
    </row>
    <row r="2263" spans="4:4" x14ac:dyDescent="0.2">
      <c r="D2263" s="762"/>
    </row>
    <row r="2264" spans="4:4" x14ac:dyDescent="0.2">
      <c r="D2264" s="762"/>
    </row>
    <row r="2265" spans="4:4" x14ac:dyDescent="0.2">
      <c r="D2265" s="762"/>
    </row>
    <row r="2266" spans="4:4" x14ac:dyDescent="0.2">
      <c r="D2266" s="762"/>
    </row>
    <row r="2267" spans="4:4" x14ac:dyDescent="0.2">
      <c r="D2267" s="762"/>
    </row>
    <row r="2268" spans="4:4" x14ac:dyDescent="0.2">
      <c r="D2268" s="762"/>
    </row>
    <row r="2269" spans="4:4" x14ac:dyDescent="0.2">
      <c r="D2269" s="762"/>
    </row>
    <row r="2270" spans="4:4" x14ac:dyDescent="0.2">
      <c r="D2270" s="762"/>
    </row>
    <row r="2271" spans="4:4" x14ac:dyDescent="0.2">
      <c r="D2271" s="762"/>
    </row>
    <row r="2272" spans="4:4" x14ac:dyDescent="0.2">
      <c r="D2272" s="762"/>
    </row>
    <row r="2273" spans="4:4" x14ac:dyDescent="0.2">
      <c r="D2273" s="762"/>
    </row>
    <row r="2274" spans="4:4" x14ac:dyDescent="0.2">
      <c r="D2274" s="762"/>
    </row>
    <row r="2275" spans="4:4" x14ac:dyDescent="0.2">
      <c r="D2275" s="762"/>
    </row>
    <row r="2276" spans="4:4" x14ac:dyDescent="0.2">
      <c r="D2276" s="762"/>
    </row>
    <row r="2277" spans="4:4" x14ac:dyDescent="0.2">
      <c r="D2277" s="762"/>
    </row>
    <row r="2278" spans="4:4" x14ac:dyDescent="0.2">
      <c r="D2278" s="762"/>
    </row>
    <row r="2279" spans="4:4" x14ac:dyDescent="0.2">
      <c r="D2279" s="762"/>
    </row>
    <row r="2280" spans="4:4" x14ac:dyDescent="0.2">
      <c r="D2280" s="762"/>
    </row>
    <row r="2281" spans="4:4" x14ac:dyDescent="0.2">
      <c r="D2281" s="762"/>
    </row>
    <row r="2282" spans="4:4" x14ac:dyDescent="0.2">
      <c r="D2282" s="762"/>
    </row>
    <row r="2283" spans="4:4" x14ac:dyDescent="0.2">
      <c r="D2283" s="762"/>
    </row>
    <row r="2284" spans="4:4" x14ac:dyDescent="0.2">
      <c r="D2284" s="762"/>
    </row>
    <row r="2285" spans="4:4" x14ac:dyDescent="0.2">
      <c r="D2285" s="762"/>
    </row>
    <row r="2286" spans="4:4" x14ac:dyDescent="0.2">
      <c r="D2286" s="762"/>
    </row>
    <row r="2287" spans="4:4" x14ac:dyDescent="0.2">
      <c r="D2287" s="762"/>
    </row>
    <row r="2288" spans="4:4" x14ac:dyDescent="0.2">
      <c r="D2288" s="762"/>
    </row>
    <row r="2289" spans="4:4" x14ac:dyDescent="0.2">
      <c r="D2289" s="762"/>
    </row>
    <row r="2290" spans="4:4" x14ac:dyDescent="0.2">
      <c r="D2290" s="762"/>
    </row>
    <row r="2291" spans="4:4" x14ac:dyDescent="0.2">
      <c r="D2291" s="762"/>
    </row>
    <row r="2292" spans="4:4" x14ac:dyDescent="0.2">
      <c r="D2292" s="762"/>
    </row>
    <row r="2293" spans="4:4" x14ac:dyDescent="0.2">
      <c r="D2293" s="762"/>
    </row>
    <row r="2294" spans="4:4" x14ac:dyDescent="0.2">
      <c r="D2294" s="762"/>
    </row>
    <row r="2295" spans="4:4" x14ac:dyDescent="0.2">
      <c r="D2295" s="762"/>
    </row>
    <row r="2296" spans="4:4" x14ac:dyDescent="0.2">
      <c r="D2296" s="762"/>
    </row>
    <row r="2297" spans="4:4" x14ac:dyDescent="0.2">
      <c r="D2297" s="762"/>
    </row>
    <row r="2298" spans="4:4" x14ac:dyDescent="0.2">
      <c r="D2298" s="762"/>
    </row>
    <row r="2299" spans="4:4" x14ac:dyDescent="0.2">
      <c r="D2299" s="762"/>
    </row>
    <row r="2300" spans="4:4" x14ac:dyDescent="0.2">
      <c r="D2300" s="762"/>
    </row>
    <row r="2301" spans="4:4" x14ac:dyDescent="0.2">
      <c r="D2301" s="762"/>
    </row>
    <row r="2302" spans="4:4" x14ac:dyDescent="0.2">
      <c r="D2302" s="762"/>
    </row>
    <row r="2303" spans="4:4" x14ac:dyDescent="0.2">
      <c r="D2303" s="762"/>
    </row>
    <row r="2304" spans="4:4" x14ac:dyDescent="0.2">
      <c r="D2304" s="762"/>
    </row>
    <row r="2305" spans="4:4" x14ac:dyDescent="0.2">
      <c r="D2305" s="762"/>
    </row>
    <row r="2306" spans="4:4" x14ac:dyDescent="0.2">
      <c r="D2306" s="762"/>
    </row>
    <row r="2307" spans="4:4" x14ac:dyDescent="0.2">
      <c r="D2307" s="762"/>
    </row>
    <row r="2308" spans="4:4" x14ac:dyDescent="0.2">
      <c r="D2308" s="762"/>
    </row>
    <row r="2309" spans="4:4" x14ac:dyDescent="0.2">
      <c r="D2309" s="762"/>
    </row>
    <row r="2310" spans="4:4" x14ac:dyDescent="0.2">
      <c r="D2310" s="762"/>
    </row>
    <row r="2311" spans="4:4" x14ac:dyDescent="0.2">
      <c r="D2311" s="762"/>
    </row>
    <row r="2312" spans="4:4" x14ac:dyDescent="0.2">
      <c r="D2312" s="762"/>
    </row>
    <row r="2313" spans="4:4" x14ac:dyDescent="0.2">
      <c r="D2313" s="762"/>
    </row>
    <row r="2314" spans="4:4" x14ac:dyDescent="0.2">
      <c r="D2314" s="762"/>
    </row>
    <row r="2315" spans="4:4" x14ac:dyDescent="0.2">
      <c r="D2315" s="762"/>
    </row>
    <row r="2316" spans="4:4" x14ac:dyDescent="0.2">
      <c r="D2316" s="762"/>
    </row>
    <row r="2317" spans="4:4" x14ac:dyDescent="0.2">
      <c r="D2317" s="762"/>
    </row>
    <row r="2318" spans="4:4" x14ac:dyDescent="0.2">
      <c r="D2318" s="762"/>
    </row>
    <row r="2319" spans="4:4" x14ac:dyDescent="0.2">
      <c r="D2319" s="762"/>
    </row>
    <row r="2320" spans="4:4" x14ac:dyDescent="0.2">
      <c r="D2320" s="762"/>
    </row>
    <row r="2321" spans="4:4" x14ac:dyDescent="0.2">
      <c r="D2321" s="762"/>
    </row>
    <row r="2322" spans="4:4" x14ac:dyDescent="0.2">
      <c r="D2322" s="762"/>
    </row>
    <row r="2323" spans="4:4" x14ac:dyDescent="0.2">
      <c r="D2323" s="762"/>
    </row>
    <row r="2324" spans="4:4" x14ac:dyDescent="0.2">
      <c r="D2324" s="762"/>
    </row>
    <row r="2325" spans="4:4" x14ac:dyDescent="0.2">
      <c r="D2325" s="762"/>
    </row>
    <row r="2326" spans="4:4" x14ac:dyDescent="0.2">
      <c r="D2326" s="762"/>
    </row>
    <row r="2327" spans="4:4" x14ac:dyDescent="0.2">
      <c r="D2327" s="762"/>
    </row>
    <row r="2328" spans="4:4" x14ac:dyDescent="0.2">
      <c r="D2328" s="762"/>
    </row>
    <row r="2329" spans="4:4" x14ac:dyDescent="0.2">
      <c r="D2329" s="762"/>
    </row>
    <row r="2330" spans="4:4" x14ac:dyDescent="0.2">
      <c r="D2330" s="762"/>
    </row>
    <row r="2331" spans="4:4" x14ac:dyDescent="0.2">
      <c r="D2331" s="762"/>
    </row>
    <row r="2332" spans="4:4" x14ac:dyDescent="0.2">
      <c r="D2332" s="762"/>
    </row>
    <row r="2333" spans="4:4" x14ac:dyDescent="0.2">
      <c r="D2333" s="762"/>
    </row>
    <row r="2334" spans="4:4" x14ac:dyDescent="0.2">
      <c r="D2334" s="762"/>
    </row>
    <row r="2335" spans="4:4" x14ac:dyDescent="0.2">
      <c r="D2335" s="762"/>
    </row>
    <row r="2336" spans="4:4" x14ac:dyDescent="0.2">
      <c r="D2336" s="762"/>
    </row>
    <row r="2337" spans="4:4" x14ac:dyDescent="0.2">
      <c r="D2337" s="762"/>
    </row>
    <row r="2338" spans="4:4" x14ac:dyDescent="0.2">
      <c r="D2338" s="762"/>
    </row>
    <row r="2339" spans="4:4" x14ac:dyDescent="0.2">
      <c r="D2339" s="762"/>
    </row>
    <row r="2340" spans="4:4" x14ac:dyDescent="0.2">
      <c r="D2340" s="762"/>
    </row>
    <row r="2341" spans="4:4" x14ac:dyDescent="0.2">
      <c r="D2341" s="762"/>
    </row>
    <row r="2342" spans="4:4" x14ac:dyDescent="0.2">
      <c r="D2342" s="762"/>
    </row>
    <row r="2343" spans="4:4" x14ac:dyDescent="0.2">
      <c r="D2343" s="762"/>
    </row>
    <row r="2344" spans="4:4" x14ac:dyDescent="0.2">
      <c r="D2344" s="762"/>
    </row>
    <row r="2345" spans="4:4" x14ac:dyDescent="0.2">
      <c r="D2345" s="762"/>
    </row>
    <row r="2346" spans="4:4" x14ac:dyDescent="0.2">
      <c r="D2346" s="762"/>
    </row>
    <row r="2347" spans="4:4" x14ac:dyDescent="0.2">
      <c r="D2347" s="762"/>
    </row>
    <row r="2348" spans="4:4" x14ac:dyDescent="0.2">
      <c r="D2348" s="762"/>
    </row>
    <row r="2349" spans="4:4" x14ac:dyDescent="0.2">
      <c r="D2349" s="762"/>
    </row>
    <row r="2350" spans="4:4" x14ac:dyDescent="0.2">
      <c r="D2350" s="762"/>
    </row>
    <row r="2351" spans="4:4" x14ac:dyDescent="0.2">
      <c r="D2351" s="762"/>
    </row>
    <row r="2352" spans="4:4" x14ac:dyDescent="0.2">
      <c r="D2352" s="762"/>
    </row>
    <row r="2353" spans="4:4" x14ac:dyDescent="0.2">
      <c r="D2353" s="762"/>
    </row>
    <row r="2354" spans="4:4" x14ac:dyDescent="0.2">
      <c r="D2354" s="762"/>
    </row>
    <row r="2355" spans="4:4" x14ac:dyDescent="0.2">
      <c r="D2355" s="762"/>
    </row>
    <row r="2356" spans="4:4" x14ac:dyDescent="0.2">
      <c r="D2356" s="762"/>
    </row>
    <row r="2357" spans="4:4" x14ac:dyDescent="0.2">
      <c r="D2357" s="762"/>
    </row>
    <row r="2358" spans="4:4" x14ac:dyDescent="0.2">
      <c r="D2358" s="762"/>
    </row>
    <row r="2359" spans="4:4" x14ac:dyDescent="0.2">
      <c r="D2359" s="762"/>
    </row>
    <row r="2360" spans="4:4" x14ac:dyDescent="0.2">
      <c r="D2360" s="762"/>
    </row>
    <row r="2361" spans="4:4" x14ac:dyDescent="0.2">
      <c r="D2361" s="762"/>
    </row>
    <row r="2362" spans="4:4" x14ac:dyDescent="0.2">
      <c r="D2362" s="762"/>
    </row>
    <row r="2363" spans="4:4" x14ac:dyDescent="0.2">
      <c r="D2363" s="762"/>
    </row>
    <row r="2364" spans="4:4" x14ac:dyDescent="0.2">
      <c r="D2364" s="762"/>
    </row>
    <row r="2365" spans="4:4" x14ac:dyDescent="0.2">
      <c r="D2365" s="762"/>
    </row>
    <row r="2366" spans="4:4" x14ac:dyDescent="0.2">
      <c r="D2366" s="762"/>
    </row>
    <row r="2367" spans="4:4" x14ac:dyDescent="0.2">
      <c r="D2367" s="762"/>
    </row>
    <row r="2368" spans="4:4" x14ac:dyDescent="0.2">
      <c r="D2368" s="762"/>
    </row>
    <row r="2369" spans="4:4" x14ac:dyDescent="0.2">
      <c r="D2369" s="762"/>
    </row>
    <row r="2370" spans="4:4" x14ac:dyDescent="0.2">
      <c r="D2370" s="762"/>
    </row>
    <row r="2371" spans="4:4" x14ac:dyDescent="0.2">
      <c r="D2371" s="762"/>
    </row>
    <row r="2372" spans="4:4" x14ac:dyDescent="0.2">
      <c r="D2372" s="762"/>
    </row>
    <row r="2373" spans="4:4" x14ac:dyDescent="0.2">
      <c r="D2373" s="762"/>
    </row>
    <row r="2374" spans="4:4" x14ac:dyDescent="0.2">
      <c r="D2374" s="762"/>
    </row>
    <row r="2375" spans="4:4" x14ac:dyDescent="0.2">
      <c r="D2375" s="762"/>
    </row>
    <row r="2376" spans="4:4" x14ac:dyDescent="0.2">
      <c r="D2376" s="762"/>
    </row>
    <row r="2377" spans="4:4" x14ac:dyDescent="0.2">
      <c r="D2377" s="762"/>
    </row>
    <row r="2378" spans="4:4" x14ac:dyDescent="0.2">
      <c r="D2378" s="762"/>
    </row>
    <row r="2379" spans="4:4" x14ac:dyDescent="0.2">
      <c r="D2379" s="762"/>
    </row>
    <row r="2380" spans="4:4" x14ac:dyDescent="0.2">
      <c r="D2380" s="762"/>
    </row>
    <row r="2381" spans="4:4" x14ac:dyDescent="0.2">
      <c r="D2381" s="762"/>
    </row>
    <row r="2382" spans="4:4" x14ac:dyDescent="0.2">
      <c r="D2382" s="762"/>
    </row>
    <row r="2383" spans="4:4" x14ac:dyDescent="0.2">
      <c r="D2383" s="762"/>
    </row>
    <row r="2384" spans="4:4" x14ac:dyDescent="0.2">
      <c r="D2384" s="762"/>
    </row>
    <row r="2385" spans="4:4" x14ac:dyDescent="0.2">
      <c r="D2385" s="762"/>
    </row>
    <row r="2386" spans="4:4" x14ac:dyDescent="0.2">
      <c r="D2386" s="762"/>
    </row>
    <row r="2387" spans="4:4" x14ac:dyDescent="0.2">
      <c r="D2387" s="762"/>
    </row>
    <row r="2388" spans="4:4" x14ac:dyDescent="0.2">
      <c r="D2388" s="762"/>
    </row>
    <row r="2389" spans="4:4" x14ac:dyDescent="0.2">
      <c r="D2389" s="762"/>
    </row>
    <row r="2390" spans="4:4" x14ac:dyDescent="0.2">
      <c r="D2390" s="762"/>
    </row>
    <row r="2391" spans="4:4" x14ac:dyDescent="0.2">
      <c r="D2391" s="762"/>
    </row>
    <row r="2392" spans="4:4" x14ac:dyDescent="0.2">
      <c r="D2392" s="762"/>
    </row>
    <row r="2393" spans="4:4" x14ac:dyDescent="0.2">
      <c r="D2393" s="762"/>
    </row>
    <row r="2394" spans="4:4" x14ac:dyDescent="0.2">
      <c r="D2394" s="762"/>
    </row>
    <row r="2395" spans="4:4" x14ac:dyDescent="0.2">
      <c r="D2395" s="762"/>
    </row>
    <row r="2396" spans="4:4" x14ac:dyDescent="0.2">
      <c r="D2396" s="762"/>
    </row>
    <row r="2397" spans="4:4" x14ac:dyDescent="0.2">
      <c r="D2397" s="762"/>
    </row>
    <row r="2398" spans="4:4" x14ac:dyDescent="0.2">
      <c r="D2398" s="762"/>
    </row>
    <row r="2399" spans="4:4" x14ac:dyDescent="0.2">
      <c r="D2399" s="762"/>
    </row>
    <row r="2400" spans="4:4" x14ac:dyDescent="0.2">
      <c r="D2400" s="762"/>
    </row>
    <row r="2401" spans="4:4" x14ac:dyDescent="0.2">
      <c r="D2401" s="762"/>
    </row>
    <row r="2402" spans="4:4" x14ac:dyDescent="0.2">
      <c r="D2402" s="762"/>
    </row>
    <row r="2403" spans="4:4" x14ac:dyDescent="0.2">
      <c r="D2403" s="762"/>
    </row>
    <row r="2404" spans="4:4" x14ac:dyDescent="0.2">
      <c r="D2404" s="762"/>
    </row>
    <row r="2405" spans="4:4" x14ac:dyDescent="0.2">
      <c r="D2405" s="762"/>
    </row>
    <row r="2406" spans="4:4" x14ac:dyDescent="0.2">
      <c r="D2406" s="762"/>
    </row>
    <row r="2407" spans="4:4" x14ac:dyDescent="0.2">
      <c r="D2407" s="762"/>
    </row>
    <row r="2408" spans="4:4" x14ac:dyDescent="0.2">
      <c r="D2408" s="762"/>
    </row>
    <row r="2409" spans="4:4" x14ac:dyDescent="0.2">
      <c r="D2409" s="762"/>
    </row>
    <row r="2410" spans="4:4" x14ac:dyDescent="0.2">
      <c r="D2410" s="762"/>
    </row>
    <row r="2411" spans="4:4" x14ac:dyDescent="0.2">
      <c r="D2411" s="762"/>
    </row>
    <row r="2412" spans="4:4" x14ac:dyDescent="0.2">
      <c r="D2412" s="762"/>
    </row>
    <row r="2413" spans="4:4" x14ac:dyDescent="0.2">
      <c r="D2413" s="762"/>
    </row>
    <row r="2414" spans="4:4" x14ac:dyDescent="0.2">
      <c r="D2414" s="762"/>
    </row>
    <row r="2415" spans="4:4" x14ac:dyDescent="0.2">
      <c r="D2415" s="762"/>
    </row>
    <row r="2416" spans="4:4" x14ac:dyDescent="0.2">
      <c r="D2416" s="762"/>
    </row>
    <row r="2417" spans="4:4" x14ac:dyDescent="0.2">
      <c r="D2417" s="762"/>
    </row>
    <row r="2418" spans="4:4" x14ac:dyDescent="0.2">
      <c r="D2418" s="762"/>
    </row>
    <row r="2419" spans="4:4" x14ac:dyDescent="0.2">
      <c r="D2419" s="762"/>
    </row>
    <row r="2420" spans="4:4" x14ac:dyDescent="0.2">
      <c r="D2420" s="762"/>
    </row>
    <row r="2421" spans="4:4" x14ac:dyDescent="0.2">
      <c r="D2421" s="762"/>
    </row>
    <row r="2422" spans="4:4" x14ac:dyDescent="0.2">
      <c r="D2422" s="762"/>
    </row>
    <row r="2423" spans="4:4" x14ac:dyDescent="0.2">
      <c r="D2423" s="762"/>
    </row>
    <row r="2424" spans="4:4" x14ac:dyDescent="0.2">
      <c r="D2424" s="762"/>
    </row>
    <row r="2425" spans="4:4" x14ac:dyDescent="0.2">
      <c r="D2425" s="762"/>
    </row>
    <row r="2426" spans="4:4" x14ac:dyDescent="0.2">
      <c r="D2426" s="762"/>
    </row>
    <row r="2427" spans="4:4" x14ac:dyDescent="0.2">
      <c r="D2427" s="762"/>
    </row>
    <row r="2428" spans="4:4" x14ac:dyDescent="0.2">
      <c r="D2428" s="762"/>
    </row>
    <row r="2429" spans="4:4" x14ac:dyDescent="0.2">
      <c r="D2429" s="762"/>
    </row>
    <row r="2430" spans="4:4" x14ac:dyDescent="0.2">
      <c r="D2430" s="762"/>
    </row>
    <row r="2431" spans="4:4" x14ac:dyDescent="0.2">
      <c r="D2431" s="762"/>
    </row>
    <row r="2432" spans="4:4" x14ac:dyDescent="0.2">
      <c r="D2432" s="762"/>
    </row>
    <row r="2433" spans="4:4" x14ac:dyDescent="0.2">
      <c r="D2433" s="762"/>
    </row>
    <row r="2434" spans="4:4" x14ac:dyDescent="0.2">
      <c r="D2434" s="762"/>
    </row>
    <row r="2435" spans="4:4" x14ac:dyDescent="0.2">
      <c r="D2435" s="762"/>
    </row>
    <row r="2436" spans="4:4" x14ac:dyDescent="0.2">
      <c r="D2436" s="762"/>
    </row>
    <row r="2437" spans="4:4" x14ac:dyDescent="0.2">
      <c r="D2437" s="762"/>
    </row>
    <row r="2438" spans="4:4" x14ac:dyDescent="0.2">
      <c r="D2438" s="762"/>
    </row>
    <row r="2439" spans="4:4" x14ac:dyDescent="0.2">
      <c r="D2439" s="762"/>
    </row>
    <row r="2440" spans="4:4" x14ac:dyDescent="0.2">
      <c r="D2440" s="762"/>
    </row>
    <row r="2441" spans="4:4" x14ac:dyDescent="0.2">
      <c r="D2441" s="762"/>
    </row>
    <row r="2442" spans="4:4" x14ac:dyDescent="0.2">
      <c r="D2442" s="762"/>
    </row>
    <row r="2443" spans="4:4" x14ac:dyDescent="0.2">
      <c r="D2443" s="762"/>
    </row>
    <row r="2444" spans="4:4" x14ac:dyDescent="0.2">
      <c r="D2444" s="762"/>
    </row>
    <row r="2445" spans="4:4" x14ac:dyDescent="0.2">
      <c r="D2445" s="762"/>
    </row>
    <row r="2446" spans="4:4" x14ac:dyDescent="0.2">
      <c r="D2446" s="762"/>
    </row>
    <row r="2447" spans="4:4" x14ac:dyDescent="0.2">
      <c r="D2447" s="762"/>
    </row>
    <row r="2448" spans="4:4" x14ac:dyDescent="0.2">
      <c r="D2448" s="762"/>
    </row>
    <row r="2449" spans="4:4" x14ac:dyDescent="0.2">
      <c r="D2449" s="762"/>
    </row>
    <row r="2450" spans="4:4" x14ac:dyDescent="0.2">
      <c r="D2450" s="762"/>
    </row>
    <row r="2451" spans="4:4" x14ac:dyDescent="0.2">
      <c r="D2451" s="762"/>
    </row>
    <row r="2452" spans="4:4" x14ac:dyDescent="0.2">
      <c r="D2452" s="762"/>
    </row>
    <row r="2453" spans="4:4" x14ac:dyDescent="0.2">
      <c r="D2453" s="762"/>
    </row>
    <row r="2454" spans="4:4" x14ac:dyDescent="0.2">
      <c r="D2454" s="762"/>
    </row>
    <row r="2455" spans="4:4" x14ac:dyDescent="0.2">
      <c r="D2455" s="762"/>
    </row>
    <row r="2456" spans="4:4" x14ac:dyDescent="0.2">
      <c r="D2456" s="762"/>
    </row>
    <row r="2457" spans="4:4" x14ac:dyDescent="0.2">
      <c r="D2457" s="762"/>
    </row>
    <row r="2458" spans="4:4" x14ac:dyDescent="0.2">
      <c r="D2458" s="762"/>
    </row>
    <row r="2459" spans="4:4" x14ac:dyDescent="0.2">
      <c r="D2459" s="762"/>
    </row>
    <row r="2460" spans="4:4" x14ac:dyDescent="0.2">
      <c r="D2460" s="762"/>
    </row>
    <row r="2461" spans="4:4" x14ac:dyDescent="0.2">
      <c r="D2461" s="762"/>
    </row>
    <row r="2462" spans="4:4" x14ac:dyDescent="0.2">
      <c r="D2462" s="762"/>
    </row>
    <row r="2463" spans="4:4" x14ac:dyDescent="0.2">
      <c r="D2463" s="762"/>
    </row>
    <row r="2464" spans="4:4" x14ac:dyDescent="0.2">
      <c r="D2464" s="762"/>
    </row>
    <row r="2465" spans="4:4" x14ac:dyDescent="0.2">
      <c r="D2465" s="762"/>
    </row>
    <row r="2466" spans="4:4" x14ac:dyDescent="0.2">
      <c r="D2466" s="762"/>
    </row>
    <row r="2467" spans="4:4" x14ac:dyDescent="0.2">
      <c r="D2467" s="762"/>
    </row>
    <row r="2468" spans="4:4" x14ac:dyDescent="0.2">
      <c r="D2468" s="762"/>
    </row>
    <row r="2469" spans="4:4" x14ac:dyDescent="0.2">
      <c r="D2469" s="762"/>
    </row>
    <row r="2470" spans="4:4" x14ac:dyDescent="0.2">
      <c r="D2470" s="762"/>
    </row>
    <row r="2471" spans="4:4" x14ac:dyDescent="0.2">
      <c r="D2471" s="762"/>
    </row>
    <row r="2472" spans="4:4" x14ac:dyDescent="0.2">
      <c r="D2472" s="762"/>
    </row>
    <row r="2473" spans="4:4" x14ac:dyDescent="0.2">
      <c r="D2473" s="762"/>
    </row>
    <row r="2474" spans="4:4" x14ac:dyDescent="0.2">
      <c r="D2474" s="762"/>
    </row>
    <row r="2475" spans="4:4" x14ac:dyDescent="0.2">
      <c r="D2475" s="762"/>
    </row>
    <row r="2476" spans="4:4" x14ac:dyDescent="0.2">
      <c r="D2476" s="762"/>
    </row>
    <row r="2477" spans="4:4" x14ac:dyDescent="0.2">
      <c r="D2477" s="762"/>
    </row>
    <row r="2478" spans="4:4" x14ac:dyDescent="0.2">
      <c r="D2478" s="762"/>
    </row>
    <row r="2479" spans="4:4" x14ac:dyDescent="0.2">
      <c r="D2479" s="762"/>
    </row>
    <row r="2480" spans="4:4" x14ac:dyDescent="0.2">
      <c r="D2480" s="762"/>
    </row>
    <row r="2481" spans="4:4" x14ac:dyDescent="0.2">
      <c r="D2481" s="762"/>
    </row>
    <row r="2482" spans="4:4" x14ac:dyDescent="0.2">
      <c r="D2482" s="762"/>
    </row>
    <row r="2483" spans="4:4" x14ac:dyDescent="0.2">
      <c r="D2483" s="762"/>
    </row>
    <row r="2484" spans="4:4" x14ac:dyDescent="0.2">
      <c r="D2484" s="762"/>
    </row>
    <row r="2485" spans="4:4" x14ac:dyDescent="0.2">
      <c r="D2485" s="762"/>
    </row>
    <row r="2486" spans="4:4" x14ac:dyDescent="0.2">
      <c r="D2486" s="762"/>
    </row>
    <row r="2487" spans="4:4" x14ac:dyDescent="0.2">
      <c r="D2487" s="762"/>
    </row>
    <row r="2488" spans="4:4" x14ac:dyDescent="0.2">
      <c r="D2488" s="762"/>
    </row>
    <row r="2489" spans="4:4" x14ac:dyDescent="0.2">
      <c r="D2489" s="762"/>
    </row>
    <row r="2490" spans="4:4" x14ac:dyDescent="0.2">
      <c r="D2490" s="762"/>
    </row>
    <row r="2491" spans="4:4" x14ac:dyDescent="0.2">
      <c r="D2491" s="762"/>
    </row>
    <row r="2492" spans="4:4" x14ac:dyDescent="0.2">
      <c r="D2492" s="762"/>
    </row>
    <row r="2493" spans="4:4" x14ac:dyDescent="0.2">
      <c r="D2493" s="762"/>
    </row>
    <row r="2494" spans="4:4" x14ac:dyDescent="0.2">
      <c r="D2494" s="762"/>
    </row>
    <row r="2495" spans="4:4" x14ac:dyDescent="0.2">
      <c r="D2495" s="762"/>
    </row>
    <row r="2496" spans="4:4" x14ac:dyDescent="0.2">
      <c r="D2496" s="762"/>
    </row>
    <row r="2497" spans="4:4" x14ac:dyDescent="0.2">
      <c r="D2497" s="762"/>
    </row>
    <row r="2498" spans="4:4" x14ac:dyDescent="0.2">
      <c r="D2498" s="762"/>
    </row>
    <row r="2499" spans="4:4" x14ac:dyDescent="0.2">
      <c r="D2499" s="762"/>
    </row>
    <row r="2500" spans="4:4" x14ac:dyDescent="0.2">
      <c r="D2500" s="762"/>
    </row>
    <row r="2501" spans="4:4" x14ac:dyDescent="0.2">
      <c r="D2501" s="762"/>
    </row>
    <row r="2502" spans="4:4" x14ac:dyDescent="0.2">
      <c r="D2502" s="762"/>
    </row>
    <row r="2503" spans="4:4" x14ac:dyDescent="0.2">
      <c r="D2503" s="762"/>
    </row>
    <row r="2504" spans="4:4" x14ac:dyDescent="0.2">
      <c r="D2504" s="762"/>
    </row>
    <row r="2505" spans="4:4" x14ac:dyDescent="0.2">
      <c r="D2505" s="762"/>
    </row>
    <row r="2506" spans="4:4" x14ac:dyDescent="0.2">
      <c r="D2506" s="762"/>
    </row>
    <row r="2507" spans="4:4" x14ac:dyDescent="0.2">
      <c r="D2507" s="762"/>
    </row>
    <row r="2508" spans="4:4" x14ac:dyDescent="0.2">
      <c r="D2508" s="762"/>
    </row>
    <row r="2509" spans="4:4" x14ac:dyDescent="0.2">
      <c r="D2509" s="762"/>
    </row>
    <row r="2510" spans="4:4" x14ac:dyDescent="0.2">
      <c r="D2510" s="762"/>
    </row>
    <row r="2511" spans="4:4" x14ac:dyDescent="0.2">
      <c r="D2511" s="762"/>
    </row>
    <row r="2512" spans="4:4" x14ac:dyDescent="0.2">
      <c r="D2512" s="762"/>
    </row>
    <row r="2513" spans="4:4" x14ac:dyDescent="0.2">
      <c r="D2513" s="762"/>
    </row>
    <row r="2514" spans="4:4" x14ac:dyDescent="0.2">
      <c r="D2514" s="762"/>
    </row>
    <row r="2515" spans="4:4" x14ac:dyDescent="0.2">
      <c r="D2515" s="762"/>
    </row>
    <row r="2516" spans="4:4" x14ac:dyDescent="0.2">
      <c r="D2516" s="762"/>
    </row>
    <row r="2517" spans="4:4" x14ac:dyDescent="0.2">
      <c r="D2517" s="762"/>
    </row>
    <row r="2518" spans="4:4" x14ac:dyDescent="0.2">
      <c r="D2518" s="762"/>
    </row>
    <row r="2519" spans="4:4" x14ac:dyDescent="0.2">
      <c r="D2519" s="762"/>
    </row>
    <row r="2520" spans="4:4" x14ac:dyDescent="0.2">
      <c r="D2520" s="762"/>
    </row>
    <row r="2521" spans="4:4" x14ac:dyDescent="0.2">
      <c r="D2521" s="762"/>
    </row>
    <row r="2522" spans="4:4" x14ac:dyDescent="0.2">
      <c r="D2522" s="762"/>
    </row>
    <row r="2523" spans="4:4" x14ac:dyDescent="0.2">
      <c r="D2523" s="762"/>
    </row>
    <row r="2524" spans="4:4" x14ac:dyDescent="0.2">
      <c r="D2524" s="762"/>
    </row>
    <row r="2525" spans="4:4" x14ac:dyDescent="0.2">
      <c r="D2525" s="762"/>
    </row>
    <row r="2526" spans="4:4" x14ac:dyDescent="0.2">
      <c r="D2526" s="762"/>
    </row>
    <row r="2527" spans="4:4" x14ac:dyDescent="0.2">
      <c r="D2527" s="762"/>
    </row>
    <row r="2528" spans="4:4" x14ac:dyDescent="0.2">
      <c r="D2528" s="762"/>
    </row>
    <row r="2529" spans="4:4" x14ac:dyDescent="0.2">
      <c r="D2529" s="762"/>
    </row>
    <row r="2530" spans="4:4" x14ac:dyDescent="0.2">
      <c r="D2530" s="762"/>
    </row>
    <row r="2531" spans="4:4" x14ac:dyDescent="0.2">
      <c r="D2531" s="762"/>
    </row>
    <row r="2532" spans="4:4" x14ac:dyDescent="0.2">
      <c r="D2532" s="762"/>
    </row>
    <row r="2533" spans="4:4" x14ac:dyDescent="0.2">
      <c r="D2533" s="762"/>
    </row>
    <row r="2534" spans="4:4" x14ac:dyDescent="0.2">
      <c r="D2534" s="762"/>
    </row>
    <row r="2535" spans="4:4" x14ac:dyDescent="0.2">
      <c r="D2535" s="762"/>
    </row>
    <row r="2536" spans="4:4" x14ac:dyDescent="0.2">
      <c r="D2536" s="762"/>
    </row>
    <row r="2537" spans="4:4" x14ac:dyDescent="0.2">
      <c r="D2537" s="762"/>
    </row>
    <row r="2538" spans="4:4" x14ac:dyDescent="0.2">
      <c r="D2538" s="762"/>
    </row>
    <row r="2539" spans="4:4" x14ac:dyDescent="0.2">
      <c r="D2539" s="762"/>
    </row>
    <row r="2540" spans="4:4" x14ac:dyDescent="0.2">
      <c r="D2540" s="762"/>
    </row>
    <row r="2541" spans="4:4" x14ac:dyDescent="0.2">
      <c r="D2541" s="762"/>
    </row>
    <row r="2542" spans="4:4" x14ac:dyDescent="0.2">
      <c r="D2542" s="762"/>
    </row>
    <row r="2543" spans="4:4" x14ac:dyDescent="0.2">
      <c r="D2543" s="762"/>
    </row>
    <row r="2544" spans="4:4" x14ac:dyDescent="0.2">
      <c r="D2544" s="762"/>
    </row>
    <row r="2545" spans="4:4" x14ac:dyDescent="0.2">
      <c r="D2545" s="762"/>
    </row>
    <row r="2546" spans="4:4" x14ac:dyDescent="0.2">
      <c r="D2546" s="762"/>
    </row>
    <row r="2547" spans="4:4" x14ac:dyDescent="0.2">
      <c r="D2547" s="762"/>
    </row>
    <row r="2548" spans="4:4" x14ac:dyDescent="0.2">
      <c r="D2548" s="762"/>
    </row>
    <row r="2549" spans="4:4" x14ac:dyDescent="0.2">
      <c r="D2549" s="762"/>
    </row>
    <row r="2550" spans="4:4" x14ac:dyDescent="0.2">
      <c r="D2550" s="762"/>
    </row>
    <row r="2551" spans="4:4" x14ac:dyDescent="0.2">
      <c r="D2551" s="762"/>
    </row>
    <row r="2552" spans="4:4" x14ac:dyDescent="0.2">
      <c r="D2552" s="762"/>
    </row>
    <row r="2553" spans="4:4" x14ac:dyDescent="0.2">
      <c r="D2553" s="762"/>
    </row>
    <row r="2554" spans="4:4" x14ac:dyDescent="0.2">
      <c r="D2554" s="762"/>
    </row>
    <row r="2555" spans="4:4" x14ac:dyDescent="0.2">
      <c r="D2555" s="762"/>
    </row>
    <row r="2556" spans="4:4" x14ac:dyDescent="0.2">
      <c r="D2556" s="762"/>
    </row>
    <row r="2557" spans="4:4" x14ac:dyDescent="0.2">
      <c r="D2557" s="762"/>
    </row>
    <row r="2558" spans="4:4" x14ac:dyDescent="0.2">
      <c r="D2558" s="762"/>
    </row>
    <row r="2559" spans="4:4" x14ac:dyDescent="0.2">
      <c r="D2559" s="762"/>
    </row>
    <row r="2560" spans="4:4" x14ac:dyDescent="0.2">
      <c r="D2560" s="762"/>
    </row>
    <row r="2561" spans="4:4" x14ac:dyDescent="0.2">
      <c r="D2561" s="762"/>
    </row>
    <row r="2562" spans="4:4" x14ac:dyDescent="0.2">
      <c r="D2562" s="762"/>
    </row>
    <row r="2563" spans="4:4" x14ac:dyDescent="0.2">
      <c r="D2563" s="762"/>
    </row>
    <row r="2564" spans="4:4" x14ac:dyDescent="0.2">
      <c r="D2564" s="762"/>
    </row>
    <row r="2565" spans="4:4" x14ac:dyDescent="0.2">
      <c r="D2565" s="762"/>
    </row>
    <row r="2566" spans="4:4" x14ac:dyDescent="0.2">
      <c r="D2566" s="762"/>
    </row>
    <row r="2567" spans="4:4" x14ac:dyDescent="0.2">
      <c r="D2567" s="762"/>
    </row>
    <row r="2568" spans="4:4" x14ac:dyDescent="0.2">
      <c r="D2568" s="762"/>
    </row>
    <row r="2569" spans="4:4" x14ac:dyDescent="0.2">
      <c r="D2569" s="762"/>
    </row>
    <row r="2570" spans="4:4" x14ac:dyDescent="0.2">
      <c r="D2570" s="762"/>
    </row>
    <row r="2571" spans="4:4" x14ac:dyDescent="0.2">
      <c r="D2571" s="762"/>
    </row>
    <row r="2572" spans="4:4" x14ac:dyDescent="0.2">
      <c r="D2572" s="762"/>
    </row>
    <row r="2573" spans="4:4" x14ac:dyDescent="0.2">
      <c r="D2573" s="762"/>
    </row>
    <row r="2574" spans="4:4" x14ac:dyDescent="0.2">
      <c r="D2574" s="762"/>
    </row>
    <row r="2575" spans="4:4" x14ac:dyDescent="0.2">
      <c r="D2575" s="762"/>
    </row>
    <row r="2576" spans="4:4" x14ac:dyDescent="0.2">
      <c r="D2576" s="762"/>
    </row>
    <row r="2577" spans="4:4" x14ac:dyDescent="0.2">
      <c r="D2577" s="762"/>
    </row>
    <row r="2578" spans="4:4" x14ac:dyDescent="0.2">
      <c r="D2578" s="762"/>
    </row>
    <row r="2579" spans="4:4" x14ac:dyDescent="0.2">
      <c r="D2579" s="762"/>
    </row>
    <row r="2580" spans="4:4" x14ac:dyDescent="0.2">
      <c r="D2580" s="762"/>
    </row>
    <row r="2581" spans="4:4" x14ac:dyDescent="0.2">
      <c r="D2581" s="762"/>
    </row>
    <row r="2582" spans="4:4" x14ac:dyDescent="0.2">
      <c r="D2582" s="762"/>
    </row>
    <row r="2583" spans="4:4" x14ac:dyDescent="0.2">
      <c r="D2583" s="762"/>
    </row>
    <row r="2584" spans="4:4" x14ac:dyDescent="0.2">
      <c r="D2584" s="762"/>
    </row>
    <row r="2585" spans="4:4" x14ac:dyDescent="0.2">
      <c r="D2585" s="762"/>
    </row>
    <row r="2586" spans="4:4" x14ac:dyDescent="0.2">
      <c r="D2586" s="762"/>
    </row>
    <row r="2587" spans="4:4" x14ac:dyDescent="0.2">
      <c r="D2587" s="762"/>
    </row>
    <row r="2588" spans="4:4" x14ac:dyDescent="0.2">
      <c r="D2588" s="762"/>
    </row>
    <row r="2589" spans="4:4" x14ac:dyDescent="0.2">
      <c r="D2589" s="762"/>
    </row>
    <row r="2590" spans="4:4" x14ac:dyDescent="0.2">
      <c r="D2590" s="762"/>
    </row>
    <row r="2591" spans="4:4" x14ac:dyDescent="0.2">
      <c r="D2591" s="762"/>
    </row>
    <row r="2592" spans="4:4" x14ac:dyDescent="0.2">
      <c r="D2592" s="762"/>
    </row>
    <row r="2593" spans="4:4" x14ac:dyDescent="0.2">
      <c r="D2593" s="762"/>
    </row>
    <row r="2594" spans="4:4" x14ac:dyDescent="0.2">
      <c r="D2594" s="762"/>
    </row>
    <row r="2595" spans="4:4" x14ac:dyDescent="0.2">
      <c r="D2595" s="762"/>
    </row>
    <row r="2596" spans="4:4" x14ac:dyDescent="0.2">
      <c r="D2596" s="762"/>
    </row>
    <row r="2597" spans="4:4" x14ac:dyDescent="0.2">
      <c r="D2597" s="762"/>
    </row>
    <row r="2598" spans="4:4" x14ac:dyDescent="0.2">
      <c r="D2598" s="762"/>
    </row>
    <row r="2599" spans="4:4" x14ac:dyDescent="0.2">
      <c r="D2599" s="762"/>
    </row>
    <row r="2600" spans="4:4" x14ac:dyDescent="0.2">
      <c r="D2600" s="762"/>
    </row>
    <row r="2601" spans="4:4" x14ac:dyDescent="0.2">
      <c r="D2601" s="762"/>
    </row>
    <row r="2602" spans="4:4" x14ac:dyDescent="0.2">
      <c r="D2602" s="762"/>
    </row>
    <row r="2603" spans="4:4" x14ac:dyDescent="0.2">
      <c r="D2603" s="762"/>
    </row>
    <row r="2604" spans="4:4" x14ac:dyDescent="0.2">
      <c r="D2604" s="762"/>
    </row>
    <row r="2605" spans="4:4" x14ac:dyDescent="0.2">
      <c r="D2605" s="762"/>
    </row>
    <row r="2606" spans="4:4" x14ac:dyDescent="0.2">
      <c r="D2606" s="762"/>
    </row>
    <row r="2607" spans="4:4" x14ac:dyDescent="0.2">
      <c r="D2607" s="762"/>
    </row>
    <row r="2608" spans="4:4" x14ac:dyDescent="0.2">
      <c r="D2608" s="762"/>
    </row>
    <row r="2609" spans="4:4" x14ac:dyDescent="0.2">
      <c r="D2609" s="762"/>
    </row>
    <row r="2610" spans="4:4" x14ac:dyDescent="0.2">
      <c r="D2610" s="762"/>
    </row>
    <row r="2611" spans="4:4" x14ac:dyDescent="0.2">
      <c r="D2611" s="762"/>
    </row>
    <row r="2612" spans="4:4" x14ac:dyDescent="0.2">
      <c r="D2612" s="762"/>
    </row>
    <row r="2613" spans="4:4" x14ac:dyDescent="0.2">
      <c r="D2613" s="762"/>
    </row>
    <row r="2614" spans="4:4" x14ac:dyDescent="0.2">
      <c r="D2614" s="762"/>
    </row>
    <row r="2615" spans="4:4" x14ac:dyDescent="0.2">
      <c r="D2615" s="762"/>
    </row>
    <row r="2616" spans="4:4" x14ac:dyDescent="0.2">
      <c r="D2616" s="762"/>
    </row>
    <row r="2617" spans="4:4" x14ac:dyDescent="0.2">
      <c r="D2617" s="762"/>
    </row>
    <row r="2618" spans="4:4" x14ac:dyDescent="0.2">
      <c r="D2618" s="762"/>
    </row>
    <row r="2619" spans="4:4" x14ac:dyDescent="0.2">
      <c r="D2619" s="762"/>
    </row>
    <row r="2620" spans="4:4" x14ac:dyDescent="0.2">
      <c r="D2620" s="762"/>
    </row>
    <row r="2621" spans="4:4" x14ac:dyDescent="0.2">
      <c r="D2621" s="762"/>
    </row>
    <row r="2622" spans="4:4" x14ac:dyDescent="0.2">
      <c r="D2622" s="762"/>
    </row>
    <row r="2623" spans="4:4" x14ac:dyDescent="0.2">
      <c r="D2623" s="762"/>
    </row>
    <row r="2624" spans="4:4" x14ac:dyDescent="0.2">
      <c r="D2624" s="762"/>
    </row>
    <row r="2625" spans="4:4" x14ac:dyDescent="0.2">
      <c r="D2625" s="762"/>
    </row>
    <row r="2626" spans="4:4" x14ac:dyDescent="0.2">
      <c r="D2626" s="762"/>
    </row>
    <row r="2627" spans="4:4" x14ac:dyDescent="0.2">
      <c r="D2627" s="762"/>
    </row>
    <row r="2628" spans="4:4" x14ac:dyDescent="0.2">
      <c r="D2628" s="762"/>
    </row>
    <row r="2629" spans="4:4" x14ac:dyDescent="0.2">
      <c r="D2629" s="762"/>
    </row>
    <row r="2630" spans="4:4" x14ac:dyDescent="0.2">
      <c r="D2630" s="762"/>
    </row>
    <row r="2631" spans="4:4" x14ac:dyDescent="0.2">
      <c r="D2631" s="762"/>
    </row>
    <row r="2632" spans="4:4" x14ac:dyDescent="0.2">
      <c r="D2632" s="762"/>
    </row>
    <row r="2633" spans="4:4" x14ac:dyDescent="0.2">
      <c r="D2633" s="762"/>
    </row>
    <row r="2634" spans="4:4" x14ac:dyDescent="0.2">
      <c r="D2634" s="762"/>
    </row>
    <row r="2635" spans="4:4" x14ac:dyDescent="0.2">
      <c r="D2635" s="762"/>
    </row>
    <row r="2636" spans="4:4" x14ac:dyDescent="0.2">
      <c r="D2636" s="762"/>
    </row>
    <row r="2637" spans="4:4" x14ac:dyDescent="0.2">
      <c r="D2637" s="762"/>
    </row>
    <row r="2638" spans="4:4" x14ac:dyDescent="0.2">
      <c r="D2638" s="762"/>
    </row>
    <row r="2639" spans="4:4" x14ac:dyDescent="0.2">
      <c r="D2639" s="762"/>
    </row>
    <row r="2640" spans="4:4" x14ac:dyDescent="0.2">
      <c r="D2640" s="762"/>
    </row>
    <row r="2641" spans="4:4" x14ac:dyDescent="0.2">
      <c r="D2641" s="762"/>
    </row>
    <row r="2642" spans="4:4" x14ac:dyDescent="0.2">
      <c r="D2642" s="762"/>
    </row>
    <row r="2643" spans="4:4" x14ac:dyDescent="0.2">
      <c r="D2643" s="762"/>
    </row>
    <row r="2644" spans="4:4" x14ac:dyDescent="0.2">
      <c r="D2644" s="762"/>
    </row>
    <row r="2645" spans="4:4" x14ac:dyDescent="0.2">
      <c r="D2645" s="762"/>
    </row>
    <row r="2646" spans="4:4" x14ac:dyDescent="0.2">
      <c r="D2646" s="762"/>
    </row>
    <row r="2647" spans="4:4" x14ac:dyDescent="0.2">
      <c r="D2647" s="762"/>
    </row>
    <row r="2648" spans="4:4" x14ac:dyDescent="0.2">
      <c r="D2648" s="762"/>
    </row>
    <row r="2649" spans="4:4" x14ac:dyDescent="0.2">
      <c r="D2649" s="762"/>
    </row>
    <row r="2650" spans="4:4" x14ac:dyDescent="0.2">
      <c r="D2650" s="762"/>
    </row>
    <row r="2651" spans="4:4" x14ac:dyDescent="0.2">
      <c r="D2651" s="762"/>
    </row>
    <row r="2652" spans="4:4" x14ac:dyDescent="0.2">
      <c r="D2652" s="762"/>
    </row>
    <row r="2653" spans="4:4" x14ac:dyDescent="0.2">
      <c r="D2653" s="762"/>
    </row>
    <row r="2654" spans="4:4" x14ac:dyDescent="0.2">
      <c r="D2654" s="762"/>
    </row>
    <row r="2655" spans="4:4" x14ac:dyDescent="0.2">
      <c r="D2655" s="762"/>
    </row>
    <row r="2656" spans="4:4" x14ac:dyDescent="0.2">
      <c r="D2656" s="762"/>
    </row>
    <row r="2657" spans="4:4" x14ac:dyDescent="0.2">
      <c r="D2657" s="762"/>
    </row>
    <row r="2658" spans="4:4" x14ac:dyDescent="0.2">
      <c r="D2658" s="762"/>
    </row>
    <row r="2659" spans="4:4" x14ac:dyDescent="0.2">
      <c r="D2659" s="762"/>
    </row>
    <row r="2660" spans="4:4" x14ac:dyDescent="0.2">
      <c r="D2660" s="762"/>
    </row>
    <row r="2661" spans="4:4" x14ac:dyDescent="0.2">
      <c r="D2661" s="762"/>
    </row>
    <row r="2662" spans="4:4" x14ac:dyDescent="0.2">
      <c r="D2662" s="762"/>
    </row>
    <row r="2663" spans="4:4" x14ac:dyDescent="0.2">
      <c r="D2663" s="762"/>
    </row>
    <row r="2664" spans="4:4" x14ac:dyDescent="0.2">
      <c r="D2664" s="762"/>
    </row>
    <row r="2665" spans="4:4" x14ac:dyDescent="0.2">
      <c r="D2665" s="762"/>
    </row>
    <row r="2666" spans="4:4" x14ac:dyDescent="0.2">
      <c r="D2666" s="762"/>
    </row>
    <row r="2667" spans="4:4" x14ac:dyDescent="0.2">
      <c r="D2667" s="762"/>
    </row>
    <row r="2668" spans="4:4" x14ac:dyDescent="0.2">
      <c r="D2668" s="762"/>
    </row>
    <row r="2669" spans="4:4" x14ac:dyDescent="0.2">
      <c r="D2669" s="762"/>
    </row>
    <row r="2670" spans="4:4" x14ac:dyDescent="0.2">
      <c r="D2670" s="762"/>
    </row>
    <row r="2671" spans="4:4" x14ac:dyDescent="0.2">
      <c r="D2671" s="762"/>
    </row>
    <row r="2672" spans="4:4" x14ac:dyDescent="0.2">
      <c r="D2672" s="762"/>
    </row>
    <row r="2673" spans="4:4" x14ac:dyDescent="0.2">
      <c r="D2673" s="762"/>
    </row>
    <row r="2674" spans="4:4" x14ac:dyDescent="0.2">
      <c r="D2674" s="762"/>
    </row>
    <row r="2675" spans="4:4" x14ac:dyDescent="0.2">
      <c r="D2675" s="762"/>
    </row>
    <row r="2676" spans="4:4" x14ac:dyDescent="0.2">
      <c r="D2676" s="762"/>
    </row>
    <row r="2677" spans="4:4" x14ac:dyDescent="0.2">
      <c r="D2677" s="762"/>
    </row>
    <row r="2678" spans="4:4" x14ac:dyDescent="0.2">
      <c r="D2678" s="762"/>
    </row>
    <row r="2679" spans="4:4" x14ac:dyDescent="0.2">
      <c r="D2679" s="762"/>
    </row>
    <row r="2680" spans="4:4" x14ac:dyDescent="0.2">
      <c r="D2680" s="762"/>
    </row>
    <row r="2681" spans="4:4" x14ac:dyDescent="0.2">
      <c r="D2681" s="762"/>
    </row>
    <row r="2682" spans="4:4" x14ac:dyDescent="0.2">
      <c r="D2682" s="762"/>
    </row>
    <row r="2683" spans="4:4" x14ac:dyDescent="0.2">
      <c r="D2683" s="762"/>
    </row>
    <row r="2684" spans="4:4" x14ac:dyDescent="0.2">
      <c r="D2684" s="762"/>
    </row>
    <row r="2685" spans="4:4" x14ac:dyDescent="0.2">
      <c r="D2685" s="762"/>
    </row>
    <row r="2686" spans="4:4" x14ac:dyDescent="0.2">
      <c r="D2686" s="762"/>
    </row>
    <row r="2687" spans="4:4" x14ac:dyDescent="0.2">
      <c r="D2687" s="762"/>
    </row>
    <row r="2688" spans="4:4" x14ac:dyDescent="0.2">
      <c r="D2688" s="762"/>
    </row>
    <row r="2689" spans="4:4" x14ac:dyDescent="0.2">
      <c r="D2689" s="762"/>
    </row>
    <row r="2690" spans="4:4" x14ac:dyDescent="0.2">
      <c r="D2690" s="762"/>
    </row>
    <row r="2691" spans="4:4" x14ac:dyDescent="0.2">
      <c r="D2691" s="762"/>
    </row>
    <row r="2692" spans="4:4" x14ac:dyDescent="0.2">
      <c r="D2692" s="762"/>
    </row>
    <row r="2693" spans="4:4" x14ac:dyDescent="0.2">
      <c r="D2693" s="762"/>
    </row>
    <row r="2694" spans="4:4" x14ac:dyDescent="0.2">
      <c r="D2694" s="762"/>
    </row>
    <row r="2695" spans="4:4" x14ac:dyDescent="0.2">
      <c r="D2695" s="762"/>
    </row>
    <row r="2696" spans="4:4" x14ac:dyDescent="0.2">
      <c r="D2696" s="762"/>
    </row>
    <row r="2697" spans="4:4" x14ac:dyDescent="0.2">
      <c r="D2697" s="762"/>
    </row>
    <row r="2698" spans="4:4" x14ac:dyDescent="0.2">
      <c r="D2698" s="762"/>
    </row>
    <row r="2699" spans="4:4" x14ac:dyDescent="0.2">
      <c r="D2699" s="762"/>
    </row>
    <row r="2700" spans="4:4" x14ac:dyDescent="0.2">
      <c r="D2700" s="762"/>
    </row>
    <row r="2701" spans="4:4" x14ac:dyDescent="0.2">
      <c r="D2701" s="762"/>
    </row>
    <row r="2702" spans="4:4" x14ac:dyDescent="0.2">
      <c r="D2702" s="762"/>
    </row>
    <row r="2703" spans="4:4" x14ac:dyDescent="0.2">
      <c r="D2703" s="762"/>
    </row>
    <row r="2704" spans="4:4" x14ac:dyDescent="0.2">
      <c r="D2704" s="762"/>
    </row>
    <row r="2705" spans="4:4" x14ac:dyDescent="0.2">
      <c r="D2705" s="762"/>
    </row>
    <row r="2706" spans="4:4" x14ac:dyDescent="0.2">
      <c r="D2706" s="762"/>
    </row>
    <row r="2707" spans="4:4" x14ac:dyDescent="0.2">
      <c r="D2707" s="762"/>
    </row>
    <row r="2708" spans="4:4" x14ac:dyDescent="0.2">
      <c r="D2708" s="762"/>
    </row>
    <row r="2709" spans="4:4" x14ac:dyDescent="0.2">
      <c r="D2709" s="762"/>
    </row>
    <row r="2710" spans="4:4" x14ac:dyDescent="0.2">
      <c r="D2710" s="762"/>
    </row>
    <row r="2711" spans="4:4" x14ac:dyDescent="0.2">
      <c r="D2711" s="762"/>
    </row>
    <row r="2712" spans="4:4" x14ac:dyDescent="0.2">
      <c r="D2712" s="762"/>
    </row>
    <row r="2713" spans="4:4" x14ac:dyDescent="0.2">
      <c r="D2713" s="762"/>
    </row>
    <row r="2714" spans="4:4" x14ac:dyDescent="0.2">
      <c r="D2714" s="762"/>
    </row>
    <row r="2715" spans="4:4" x14ac:dyDescent="0.2">
      <c r="D2715" s="762"/>
    </row>
    <row r="2716" spans="4:4" x14ac:dyDescent="0.2">
      <c r="D2716" s="762"/>
    </row>
    <row r="2717" spans="4:4" x14ac:dyDescent="0.2">
      <c r="D2717" s="762"/>
    </row>
    <row r="2718" spans="4:4" x14ac:dyDescent="0.2">
      <c r="D2718" s="762"/>
    </row>
    <row r="2719" spans="4:4" x14ac:dyDescent="0.2">
      <c r="D2719" s="762"/>
    </row>
    <row r="2720" spans="4:4" x14ac:dyDescent="0.2">
      <c r="D2720" s="762"/>
    </row>
    <row r="2721" spans="4:4" x14ac:dyDescent="0.2">
      <c r="D2721" s="762"/>
    </row>
    <row r="2722" spans="4:4" x14ac:dyDescent="0.2">
      <c r="D2722" s="762"/>
    </row>
    <row r="2723" spans="4:4" x14ac:dyDescent="0.2">
      <c r="D2723" s="762"/>
    </row>
    <row r="2724" spans="4:4" x14ac:dyDescent="0.2">
      <c r="D2724" s="762"/>
    </row>
    <row r="2725" spans="4:4" x14ac:dyDescent="0.2">
      <c r="D2725" s="762"/>
    </row>
    <row r="2726" spans="4:4" x14ac:dyDescent="0.2">
      <c r="D2726" s="762"/>
    </row>
    <row r="2727" spans="4:4" x14ac:dyDescent="0.2">
      <c r="D2727" s="762"/>
    </row>
    <row r="2728" spans="4:4" x14ac:dyDescent="0.2">
      <c r="D2728" s="762"/>
    </row>
    <row r="2729" spans="4:4" x14ac:dyDescent="0.2">
      <c r="D2729" s="762"/>
    </row>
    <row r="2730" spans="4:4" x14ac:dyDescent="0.2">
      <c r="D2730" s="762"/>
    </row>
    <row r="2731" spans="4:4" x14ac:dyDescent="0.2">
      <c r="D2731" s="762"/>
    </row>
    <row r="2732" spans="4:4" x14ac:dyDescent="0.2">
      <c r="D2732" s="762"/>
    </row>
    <row r="2733" spans="4:4" x14ac:dyDescent="0.2">
      <c r="D2733" s="762"/>
    </row>
    <row r="2734" spans="4:4" x14ac:dyDescent="0.2">
      <c r="D2734" s="762"/>
    </row>
    <row r="2735" spans="4:4" x14ac:dyDescent="0.2">
      <c r="D2735" s="762"/>
    </row>
    <row r="2736" spans="4:4" x14ac:dyDescent="0.2">
      <c r="D2736" s="762"/>
    </row>
    <row r="2737" spans="4:4" x14ac:dyDescent="0.2">
      <c r="D2737" s="762"/>
    </row>
    <row r="2738" spans="4:4" x14ac:dyDescent="0.2">
      <c r="D2738" s="762"/>
    </row>
    <row r="2739" spans="4:4" x14ac:dyDescent="0.2">
      <c r="D2739" s="762"/>
    </row>
    <row r="2740" spans="4:4" x14ac:dyDescent="0.2">
      <c r="D2740" s="762"/>
    </row>
    <row r="2741" spans="4:4" x14ac:dyDescent="0.2">
      <c r="D2741" s="762"/>
    </row>
    <row r="2742" spans="4:4" x14ac:dyDescent="0.2">
      <c r="D2742" s="762"/>
    </row>
    <row r="2743" spans="4:4" x14ac:dyDescent="0.2">
      <c r="D2743" s="762"/>
    </row>
    <row r="2744" spans="4:4" x14ac:dyDescent="0.2">
      <c r="D2744" s="762"/>
    </row>
    <row r="2745" spans="4:4" x14ac:dyDescent="0.2">
      <c r="D2745" s="762"/>
    </row>
    <row r="2746" spans="4:4" x14ac:dyDescent="0.2">
      <c r="D2746" s="762"/>
    </row>
    <row r="2747" spans="4:4" x14ac:dyDescent="0.2">
      <c r="D2747" s="762"/>
    </row>
    <row r="2748" spans="4:4" x14ac:dyDescent="0.2">
      <c r="D2748" s="762"/>
    </row>
    <row r="2749" spans="4:4" x14ac:dyDescent="0.2">
      <c r="D2749" s="762"/>
    </row>
    <row r="2750" spans="4:4" x14ac:dyDescent="0.2">
      <c r="D2750" s="762"/>
    </row>
    <row r="2751" spans="4:4" x14ac:dyDescent="0.2">
      <c r="D2751" s="762"/>
    </row>
    <row r="2752" spans="4:4" x14ac:dyDescent="0.2">
      <c r="D2752" s="762"/>
    </row>
    <row r="2753" spans="4:4" x14ac:dyDescent="0.2">
      <c r="D2753" s="762"/>
    </row>
    <row r="2754" spans="4:4" x14ac:dyDescent="0.2">
      <c r="D2754" s="762"/>
    </row>
    <row r="2755" spans="4:4" x14ac:dyDescent="0.2">
      <c r="D2755" s="762"/>
    </row>
    <row r="2756" spans="4:4" x14ac:dyDescent="0.2">
      <c r="D2756" s="762"/>
    </row>
    <row r="2757" spans="4:4" x14ac:dyDescent="0.2">
      <c r="D2757" s="762"/>
    </row>
    <row r="2758" spans="4:4" x14ac:dyDescent="0.2">
      <c r="D2758" s="762"/>
    </row>
    <row r="2759" spans="4:4" x14ac:dyDescent="0.2">
      <c r="D2759" s="762"/>
    </row>
    <row r="2760" spans="4:4" x14ac:dyDescent="0.2">
      <c r="D2760" s="762"/>
    </row>
    <row r="2761" spans="4:4" x14ac:dyDescent="0.2">
      <c r="D2761" s="762"/>
    </row>
    <row r="2762" spans="4:4" x14ac:dyDescent="0.2">
      <c r="D2762" s="762"/>
    </row>
    <row r="2763" spans="4:4" x14ac:dyDescent="0.2">
      <c r="D2763" s="762"/>
    </row>
    <row r="2764" spans="4:4" x14ac:dyDescent="0.2">
      <c r="D2764" s="762"/>
    </row>
    <row r="2765" spans="4:4" x14ac:dyDescent="0.2">
      <c r="D2765" s="762"/>
    </row>
    <row r="2766" spans="4:4" x14ac:dyDescent="0.2">
      <c r="D2766" s="762"/>
    </row>
    <row r="2767" spans="4:4" x14ac:dyDescent="0.2">
      <c r="D2767" s="762"/>
    </row>
    <row r="2768" spans="4:4" x14ac:dyDescent="0.2">
      <c r="D2768" s="762"/>
    </row>
    <row r="2769" spans="4:4" x14ac:dyDescent="0.2">
      <c r="D2769" s="762"/>
    </row>
    <row r="2770" spans="4:4" x14ac:dyDescent="0.2">
      <c r="D2770" s="762"/>
    </row>
    <row r="2771" spans="4:4" x14ac:dyDescent="0.2">
      <c r="D2771" s="762"/>
    </row>
    <row r="2772" spans="4:4" x14ac:dyDescent="0.2">
      <c r="D2772" s="762"/>
    </row>
    <row r="2773" spans="4:4" x14ac:dyDescent="0.2">
      <c r="D2773" s="762"/>
    </row>
    <row r="2774" spans="4:4" x14ac:dyDescent="0.2">
      <c r="D2774" s="762"/>
    </row>
    <row r="2775" spans="4:4" x14ac:dyDescent="0.2">
      <c r="D2775" s="762"/>
    </row>
    <row r="2776" spans="4:4" x14ac:dyDescent="0.2">
      <c r="D2776" s="762"/>
    </row>
    <row r="2777" spans="4:4" x14ac:dyDescent="0.2">
      <c r="D2777" s="762"/>
    </row>
    <row r="2778" spans="4:4" x14ac:dyDescent="0.2">
      <c r="D2778" s="762"/>
    </row>
    <row r="2779" spans="4:4" x14ac:dyDescent="0.2">
      <c r="D2779" s="762"/>
    </row>
    <row r="2780" spans="4:4" x14ac:dyDescent="0.2">
      <c r="D2780" s="762"/>
    </row>
    <row r="2781" spans="4:4" x14ac:dyDescent="0.2">
      <c r="D2781" s="762"/>
    </row>
    <row r="2782" spans="4:4" x14ac:dyDescent="0.2">
      <c r="D2782" s="762"/>
    </row>
    <row r="2783" spans="4:4" x14ac:dyDescent="0.2">
      <c r="D2783" s="762"/>
    </row>
    <row r="2784" spans="4:4" x14ac:dyDescent="0.2">
      <c r="D2784" s="762"/>
    </row>
    <row r="2785" spans="4:4" x14ac:dyDescent="0.2">
      <c r="D2785" s="762"/>
    </row>
    <row r="2786" spans="4:4" x14ac:dyDescent="0.2">
      <c r="D2786" s="762"/>
    </row>
    <row r="2787" spans="4:4" x14ac:dyDescent="0.2">
      <c r="D2787" s="762"/>
    </row>
    <row r="2788" spans="4:4" x14ac:dyDescent="0.2">
      <c r="D2788" s="762"/>
    </row>
    <row r="2789" spans="4:4" x14ac:dyDescent="0.2">
      <c r="D2789" s="762"/>
    </row>
    <row r="2790" spans="4:4" x14ac:dyDescent="0.2">
      <c r="D2790" s="762"/>
    </row>
    <row r="2791" spans="4:4" x14ac:dyDescent="0.2">
      <c r="D2791" s="762"/>
    </row>
    <row r="2792" spans="4:4" x14ac:dyDescent="0.2">
      <c r="D2792" s="762"/>
    </row>
    <row r="2793" spans="4:4" x14ac:dyDescent="0.2">
      <c r="D2793" s="762"/>
    </row>
    <row r="2794" spans="4:4" x14ac:dyDescent="0.2">
      <c r="D2794" s="762"/>
    </row>
    <row r="2795" spans="4:4" x14ac:dyDescent="0.2">
      <c r="D2795" s="762"/>
    </row>
    <row r="2796" spans="4:4" x14ac:dyDescent="0.2">
      <c r="D2796" s="762"/>
    </row>
    <row r="2797" spans="4:4" x14ac:dyDescent="0.2">
      <c r="D2797" s="762"/>
    </row>
    <row r="2798" spans="4:4" x14ac:dyDescent="0.2">
      <c r="D2798" s="762"/>
    </row>
    <row r="2799" spans="4:4" x14ac:dyDescent="0.2">
      <c r="D2799" s="762"/>
    </row>
    <row r="2800" spans="4:4" x14ac:dyDescent="0.2">
      <c r="D2800" s="762"/>
    </row>
    <row r="2801" spans="4:4" x14ac:dyDescent="0.2">
      <c r="D2801" s="762"/>
    </row>
    <row r="2802" spans="4:4" x14ac:dyDescent="0.2">
      <c r="D2802" s="762"/>
    </row>
    <row r="2803" spans="4:4" x14ac:dyDescent="0.2">
      <c r="D2803" s="762"/>
    </row>
    <row r="2804" spans="4:4" x14ac:dyDescent="0.2">
      <c r="D2804" s="762"/>
    </row>
    <row r="2805" spans="4:4" x14ac:dyDescent="0.2">
      <c r="D2805" s="762"/>
    </row>
    <row r="2806" spans="4:4" x14ac:dyDescent="0.2">
      <c r="D2806" s="762"/>
    </row>
    <row r="2807" spans="4:4" x14ac:dyDescent="0.2">
      <c r="D2807" s="762"/>
    </row>
    <row r="2808" spans="4:4" x14ac:dyDescent="0.2">
      <c r="D2808" s="762"/>
    </row>
    <row r="2809" spans="4:4" x14ac:dyDescent="0.2">
      <c r="D2809" s="762"/>
    </row>
    <row r="2810" spans="4:4" x14ac:dyDescent="0.2">
      <c r="D2810" s="762"/>
    </row>
    <row r="2811" spans="4:4" x14ac:dyDescent="0.2">
      <c r="D2811" s="762"/>
    </row>
    <row r="2812" spans="4:4" x14ac:dyDescent="0.2">
      <c r="D2812" s="762"/>
    </row>
    <row r="2813" spans="4:4" x14ac:dyDescent="0.2">
      <c r="D2813" s="762"/>
    </row>
    <row r="2814" spans="4:4" x14ac:dyDescent="0.2">
      <c r="D2814" s="762"/>
    </row>
    <row r="2815" spans="4:4" x14ac:dyDescent="0.2">
      <c r="D2815" s="762"/>
    </row>
    <row r="2816" spans="4:4" x14ac:dyDescent="0.2">
      <c r="D2816" s="762"/>
    </row>
    <row r="2817" spans="4:4" x14ac:dyDescent="0.2">
      <c r="D2817" s="762"/>
    </row>
    <row r="2818" spans="4:4" x14ac:dyDescent="0.2">
      <c r="D2818" s="762"/>
    </row>
    <row r="2819" spans="4:4" x14ac:dyDescent="0.2">
      <c r="D2819" s="762"/>
    </row>
    <row r="2820" spans="4:4" x14ac:dyDescent="0.2">
      <c r="D2820" s="762"/>
    </row>
    <row r="2821" spans="4:4" x14ac:dyDescent="0.2">
      <c r="D2821" s="762"/>
    </row>
    <row r="2822" spans="4:4" x14ac:dyDescent="0.2">
      <c r="D2822" s="762"/>
    </row>
    <row r="2823" spans="4:4" x14ac:dyDescent="0.2">
      <c r="D2823" s="762"/>
    </row>
    <row r="2824" spans="4:4" x14ac:dyDescent="0.2">
      <c r="D2824" s="762"/>
    </row>
    <row r="2825" spans="4:4" x14ac:dyDescent="0.2">
      <c r="D2825" s="762"/>
    </row>
    <row r="2826" spans="4:4" x14ac:dyDescent="0.2">
      <c r="D2826" s="762"/>
    </row>
    <row r="2827" spans="4:4" x14ac:dyDescent="0.2">
      <c r="D2827" s="762"/>
    </row>
    <row r="2828" spans="4:4" x14ac:dyDescent="0.2">
      <c r="D2828" s="762"/>
    </row>
    <row r="2829" spans="4:4" x14ac:dyDescent="0.2">
      <c r="D2829" s="762"/>
    </row>
    <row r="2830" spans="4:4" x14ac:dyDescent="0.2">
      <c r="D2830" s="762"/>
    </row>
    <row r="2831" spans="4:4" x14ac:dyDescent="0.2">
      <c r="D2831" s="762"/>
    </row>
    <row r="2832" spans="4:4" x14ac:dyDescent="0.2">
      <c r="D2832" s="762"/>
    </row>
    <row r="2833" spans="4:4" x14ac:dyDescent="0.2">
      <c r="D2833" s="762"/>
    </row>
    <row r="2834" spans="4:4" x14ac:dyDescent="0.2">
      <c r="D2834" s="762"/>
    </row>
    <row r="2835" spans="4:4" x14ac:dyDescent="0.2">
      <c r="D2835" s="762"/>
    </row>
    <row r="2836" spans="4:4" x14ac:dyDescent="0.2">
      <c r="D2836" s="762"/>
    </row>
    <row r="2837" spans="4:4" x14ac:dyDescent="0.2">
      <c r="D2837" s="762"/>
    </row>
    <row r="2838" spans="4:4" x14ac:dyDescent="0.2">
      <c r="D2838" s="762"/>
    </row>
    <row r="2839" spans="4:4" x14ac:dyDescent="0.2">
      <c r="D2839" s="762"/>
    </row>
    <row r="2840" spans="4:4" x14ac:dyDescent="0.2">
      <c r="D2840" s="762"/>
    </row>
    <row r="2841" spans="4:4" x14ac:dyDescent="0.2">
      <c r="D2841" s="762"/>
    </row>
    <row r="2842" spans="4:4" x14ac:dyDescent="0.2">
      <c r="D2842" s="762"/>
    </row>
    <row r="2843" spans="4:4" x14ac:dyDescent="0.2">
      <c r="D2843" s="762"/>
    </row>
    <row r="2844" spans="4:4" x14ac:dyDescent="0.2">
      <c r="D2844" s="762"/>
    </row>
    <row r="2845" spans="4:4" x14ac:dyDescent="0.2">
      <c r="D2845" s="762"/>
    </row>
    <row r="2846" spans="4:4" x14ac:dyDescent="0.2">
      <c r="D2846" s="762"/>
    </row>
    <row r="2847" spans="4:4" x14ac:dyDescent="0.2">
      <c r="D2847" s="762"/>
    </row>
    <row r="2848" spans="4:4" x14ac:dyDescent="0.2">
      <c r="D2848" s="762"/>
    </row>
    <row r="2849" spans="4:4" x14ac:dyDescent="0.2">
      <c r="D2849" s="762"/>
    </row>
    <row r="2850" spans="4:4" x14ac:dyDescent="0.2">
      <c r="D2850" s="762"/>
    </row>
    <row r="2851" spans="4:4" x14ac:dyDescent="0.2">
      <c r="D2851" s="762"/>
    </row>
    <row r="2852" spans="4:4" x14ac:dyDescent="0.2">
      <c r="D2852" s="762"/>
    </row>
    <row r="2853" spans="4:4" x14ac:dyDescent="0.2">
      <c r="D2853" s="762"/>
    </row>
    <row r="2854" spans="4:4" x14ac:dyDescent="0.2">
      <c r="D2854" s="762"/>
    </row>
    <row r="2855" spans="4:4" x14ac:dyDescent="0.2">
      <c r="D2855" s="762"/>
    </row>
    <row r="2856" spans="4:4" x14ac:dyDescent="0.2">
      <c r="D2856" s="762"/>
    </row>
    <row r="2857" spans="4:4" x14ac:dyDescent="0.2">
      <c r="D2857" s="762"/>
    </row>
    <row r="2858" spans="4:4" x14ac:dyDescent="0.2">
      <c r="D2858" s="762"/>
    </row>
    <row r="2859" spans="4:4" x14ac:dyDescent="0.2">
      <c r="D2859" s="762"/>
    </row>
    <row r="2860" spans="4:4" x14ac:dyDescent="0.2">
      <c r="D2860" s="762"/>
    </row>
    <row r="2861" spans="4:4" x14ac:dyDescent="0.2">
      <c r="D2861" s="762"/>
    </row>
    <row r="2862" spans="4:4" x14ac:dyDescent="0.2">
      <c r="D2862" s="762"/>
    </row>
    <row r="2863" spans="4:4" x14ac:dyDescent="0.2">
      <c r="D2863" s="762"/>
    </row>
    <row r="2864" spans="4:4" x14ac:dyDescent="0.2">
      <c r="D2864" s="762"/>
    </row>
    <row r="2865" spans="4:4" x14ac:dyDescent="0.2">
      <c r="D2865" s="762"/>
    </row>
    <row r="2866" spans="4:4" x14ac:dyDescent="0.2">
      <c r="D2866" s="762"/>
    </row>
    <row r="2867" spans="4:4" x14ac:dyDescent="0.2">
      <c r="D2867" s="762"/>
    </row>
    <row r="2868" spans="4:4" x14ac:dyDescent="0.2">
      <c r="D2868" s="762"/>
    </row>
    <row r="2869" spans="4:4" x14ac:dyDescent="0.2">
      <c r="D2869" s="762"/>
    </row>
    <row r="2870" spans="4:4" x14ac:dyDescent="0.2">
      <c r="D2870" s="762"/>
    </row>
    <row r="2871" spans="4:4" x14ac:dyDescent="0.2">
      <c r="D2871" s="762"/>
    </row>
    <row r="2872" spans="4:4" x14ac:dyDescent="0.2">
      <c r="D2872" s="762"/>
    </row>
    <row r="2873" spans="4:4" x14ac:dyDescent="0.2">
      <c r="D2873" s="762"/>
    </row>
    <row r="2874" spans="4:4" x14ac:dyDescent="0.2">
      <c r="D2874" s="762"/>
    </row>
    <row r="2875" spans="4:4" x14ac:dyDescent="0.2">
      <c r="D2875" s="762"/>
    </row>
    <row r="2876" spans="4:4" x14ac:dyDescent="0.2">
      <c r="D2876" s="762"/>
    </row>
    <row r="2877" spans="4:4" x14ac:dyDescent="0.2">
      <c r="D2877" s="762"/>
    </row>
    <row r="2878" spans="4:4" x14ac:dyDescent="0.2">
      <c r="D2878" s="762"/>
    </row>
    <row r="2879" spans="4:4" x14ac:dyDescent="0.2">
      <c r="D2879" s="762"/>
    </row>
    <row r="2880" spans="4:4" x14ac:dyDescent="0.2">
      <c r="D2880" s="762"/>
    </row>
    <row r="2881" spans="4:4" x14ac:dyDescent="0.2">
      <c r="D2881" s="762"/>
    </row>
    <row r="2882" spans="4:4" x14ac:dyDescent="0.2">
      <c r="D2882" s="762"/>
    </row>
    <row r="2883" spans="4:4" x14ac:dyDescent="0.2">
      <c r="D2883" s="762"/>
    </row>
    <row r="2884" spans="4:4" x14ac:dyDescent="0.2">
      <c r="D2884" s="762"/>
    </row>
    <row r="2885" spans="4:4" x14ac:dyDescent="0.2">
      <c r="D2885" s="762"/>
    </row>
    <row r="2886" spans="4:4" x14ac:dyDescent="0.2">
      <c r="D2886" s="762"/>
    </row>
    <row r="2887" spans="4:4" x14ac:dyDescent="0.2">
      <c r="D2887" s="762"/>
    </row>
    <row r="2888" spans="4:4" x14ac:dyDescent="0.2">
      <c r="D2888" s="762"/>
    </row>
    <row r="2889" spans="4:4" x14ac:dyDescent="0.2">
      <c r="D2889" s="762"/>
    </row>
    <row r="2890" spans="4:4" x14ac:dyDescent="0.2">
      <c r="D2890" s="762"/>
    </row>
    <row r="2891" spans="4:4" x14ac:dyDescent="0.2">
      <c r="D2891" s="762"/>
    </row>
    <row r="2892" spans="4:4" x14ac:dyDescent="0.2">
      <c r="D2892" s="762"/>
    </row>
    <row r="2893" spans="4:4" x14ac:dyDescent="0.2">
      <c r="D2893" s="762"/>
    </row>
    <row r="2894" spans="4:4" x14ac:dyDescent="0.2">
      <c r="D2894" s="762"/>
    </row>
    <row r="2895" spans="4:4" x14ac:dyDescent="0.2">
      <c r="D2895" s="762"/>
    </row>
    <row r="2896" spans="4:4" x14ac:dyDescent="0.2">
      <c r="D2896" s="762"/>
    </row>
    <row r="2897" spans="4:4" x14ac:dyDescent="0.2">
      <c r="D2897" s="762"/>
    </row>
    <row r="2898" spans="4:4" x14ac:dyDescent="0.2">
      <c r="D2898" s="762"/>
    </row>
    <row r="2899" spans="4:4" x14ac:dyDescent="0.2">
      <c r="D2899" s="762"/>
    </row>
    <row r="2900" spans="4:4" x14ac:dyDescent="0.2">
      <c r="D2900" s="762"/>
    </row>
    <row r="2901" spans="4:4" x14ac:dyDescent="0.2">
      <c r="D2901" s="762"/>
    </row>
    <row r="2902" spans="4:4" x14ac:dyDescent="0.2">
      <c r="D2902" s="762"/>
    </row>
    <row r="2903" spans="4:4" x14ac:dyDescent="0.2">
      <c r="D2903" s="762"/>
    </row>
    <row r="2904" spans="4:4" x14ac:dyDescent="0.2">
      <c r="D2904" s="762"/>
    </row>
    <row r="2905" spans="4:4" x14ac:dyDescent="0.2">
      <c r="D2905" s="762"/>
    </row>
    <row r="2906" spans="4:4" x14ac:dyDescent="0.2">
      <c r="D2906" s="762"/>
    </row>
    <row r="2907" spans="4:4" x14ac:dyDescent="0.2">
      <c r="D2907" s="762"/>
    </row>
    <row r="2908" spans="4:4" x14ac:dyDescent="0.2">
      <c r="D2908" s="762"/>
    </row>
    <row r="2909" spans="4:4" x14ac:dyDescent="0.2">
      <c r="D2909" s="762"/>
    </row>
    <row r="2910" spans="4:4" x14ac:dyDescent="0.2">
      <c r="D2910" s="762"/>
    </row>
    <row r="2911" spans="4:4" x14ac:dyDescent="0.2">
      <c r="D2911" s="762"/>
    </row>
    <row r="2912" spans="4:4" x14ac:dyDescent="0.2">
      <c r="D2912" s="762"/>
    </row>
    <row r="2913" spans="4:4" x14ac:dyDescent="0.2">
      <c r="D2913" s="762"/>
    </row>
    <row r="2914" spans="4:4" x14ac:dyDescent="0.2">
      <c r="D2914" s="762"/>
    </row>
    <row r="2915" spans="4:4" x14ac:dyDescent="0.2">
      <c r="D2915" s="762"/>
    </row>
    <row r="2916" spans="4:4" x14ac:dyDescent="0.2">
      <c r="D2916" s="762"/>
    </row>
    <row r="2917" spans="4:4" x14ac:dyDescent="0.2">
      <c r="D2917" s="762"/>
    </row>
    <row r="2918" spans="4:4" x14ac:dyDescent="0.2">
      <c r="D2918" s="762"/>
    </row>
    <row r="2919" spans="4:4" x14ac:dyDescent="0.2">
      <c r="D2919" s="762"/>
    </row>
    <row r="2920" spans="4:4" x14ac:dyDescent="0.2">
      <c r="D2920" s="762"/>
    </row>
    <row r="2921" spans="4:4" x14ac:dyDescent="0.2">
      <c r="D2921" s="762"/>
    </row>
    <row r="2922" spans="4:4" x14ac:dyDescent="0.2">
      <c r="D2922" s="762"/>
    </row>
    <row r="2923" spans="4:4" x14ac:dyDescent="0.2">
      <c r="D2923" s="762"/>
    </row>
    <row r="2924" spans="4:4" x14ac:dyDescent="0.2">
      <c r="D2924" s="762"/>
    </row>
    <row r="2925" spans="4:4" x14ac:dyDescent="0.2">
      <c r="D2925" s="762"/>
    </row>
    <row r="2926" spans="4:4" x14ac:dyDescent="0.2">
      <c r="D2926" s="762"/>
    </row>
    <row r="2927" spans="4:4" x14ac:dyDescent="0.2">
      <c r="D2927" s="762"/>
    </row>
    <row r="2928" spans="4:4" x14ac:dyDescent="0.2">
      <c r="D2928" s="762"/>
    </row>
    <row r="2929" spans="4:4" x14ac:dyDescent="0.2">
      <c r="D2929" s="762"/>
    </row>
    <row r="2930" spans="4:4" x14ac:dyDescent="0.2">
      <c r="D2930" s="762"/>
    </row>
    <row r="2931" spans="4:4" x14ac:dyDescent="0.2">
      <c r="D2931" s="762"/>
    </row>
    <row r="2932" spans="4:4" x14ac:dyDescent="0.2">
      <c r="D2932" s="762"/>
    </row>
    <row r="2933" spans="4:4" x14ac:dyDescent="0.2">
      <c r="D2933" s="762"/>
    </row>
    <row r="2934" spans="4:4" x14ac:dyDescent="0.2">
      <c r="D2934" s="762"/>
    </row>
    <row r="2935" spans="4:4" x14ac:dyDescent="0.2">
      <c r="D2935" s="762"/>
    </row>
    <row r="2936" spans="4:4" x14ac:dyDescent="0.2">
      <c r="D2936" s="762"/>
    </row>
    <row r="2937" spans="4:4" x14ac:dyDescent="0.2">
      <c r="D2937" s="762"/>
    </row>
    <row r="2938" spans="4:4" x14ac:dyDescent="0.2">
      <c r="D2938" s="762"/>
    </row>
    <row r="2939" spans="4:4" x14ac:dyDescent="0.2">
      <c r="D2939" s="762"/>
    </row>
    <row r="2940" spans="4:4" x14ac:dyDescent="0.2">
      <c r="D2940" s="762"/>
    </row>
    <row r="2941" spans="4:4" x14ac:dyDescent="0.2">
      <c r="D2941" s="762"/>
    </row>
    <row r="2942" spans="4:4" x14ac:dyDescent="0.2">
      <c r="D2942" s="762"/>
    </row>
    <row r="2943" spans="4:4" x14ac:dyDescent="0.2">
      <c r="D2943" s="762"/>
    </row>
    <row r="2944" spans="4:4" x14ac:dyDescent="0.2">
      <c r="D2944" s="762"/>
    </row>
    <row r="2945" spans="4:4" x14ac:dyDescent="0.2">
      <c r="D2945" s="762"/>
    </row>
    <row r="2946" spans="4:4" x14ac:dyDescent="0.2">
      <c r="D2946" s="762"/>
    </row>
    <row r="2947" spans="4:4" x14ac:dyDescent="0.2">
      <c r="D2947" s="762"/>
    </row>
    <row r="2948" spans="4:4" x14ac:dyDescent="0.2">
      <c r="D2948" s="762"/>
    </row>
    <row r="2949" spans="4:4" x14ac:dyDescent="0.2">
      <c r="D2949" s="762"/>
    </row>
    <row r="2950" spans="4:4" x14ac:dyDescent="0.2">
      <c r="D2950" s="762"/>
    </row>
    <row r="2951" spans="4:4" x14ac:dyDescent="0.2">
      <c r="D2951" s="762"/>
    </row>
    <row r="2952" spans="4:4" x14ac:dyDescent="0.2">
      <c r="D2952" s="762"/>
    </row>
    <row r="2953" spans="4:4" x14ac:dyDescent="0.2">
      <c r="D2953" s="762"/>
    </row>
    <row r="2954" spans="4:4" x14ac:dyDescent="0.2">
      <c r="D2954" s="762"/>
    </row>
    <row r="2955" spans="4:4" x14ac:dyDescent="0.2">
      <c r="D2955" s="762"/>
    </row>
    <row r="2956" spans="4:4" x14ac:dyDescent="0.2">
      <c r="D2956" s="762"/>
    </row>
    <row r="2957" spans="4:4" x14ac:dyDescent="0.2">
      <c r="D2957" s="762"/>
    </row>
    <row r="2958" spans="4:4" x14ac:dyDescent="0.2">
      <c r="D2958" s="762"/>
    </row>
    <row r="2959" spans="4:4" x14ac:dyDescent="0.2">
      <c r="D2959" s="762"/>
    </row>
    <row r="2960" spans="4:4" x14ac:dyDescent="0.2">
      <c r="D2960" s="762"/>
    </row>
    <row r="2961" spans="4:4" x14ac:dyDescent="0.2">
      <c r="D2961" s="762"/>
    </row>
    <row r="2962" spans="4:4" x14ac:dyDescent="0.2">
      <c r="D2962" s="762"/>
    </row>
    <row r="2963" spans="4:4" x14ac:dyDescent="0.2">
      <c r="D2963" s="762"/>
    </row>
    <row r="2964" spans="4:4" x14ac:dyDescent="0.2">
      <c r="D2964" s="762"/>
    </row>
    <row r="2965" spans="4:4" x14ac:dyDescent="0.2">
      <c r="D2965" s="762"/>
    </row>
    <row r="2966" spans="4:4" x14ac:dyDescent="0.2">
      <c r="D2966" s="762"/>
    </row>
    <row r="2967" spans="4:4" x14ac:dyDescent="0.2">
      <c r="D2967" s="762"/>
    </row>
    <row r="2968" spans="4:4" x14ac:dyDescent="0.2">
      <c r="D2968" s="762"/>
    </row>
    <row r="2969" spans="4:4" x14ac:dyDescent="0.2">
      <c r="D2969" s="762"/>
    </row>
    <row r="2970" spans="4:4" x14ac:dyDescent="0.2">
      <c r="D2970" s="762"/>
    </row>
    <row r="2971" spans="4:4" x14ac:dyDescent="0.2">
      <c r="D2971" s="762"/>
    </row>
    <row r="2972" spans="4:4" x14ac:dyDescent="0.2">
      <c r="D2972" s="762"/>
    </row>
    <row r="2973" spans="4:4" x14ac:dyDescent="0.2">
      <c r="D2973" s="762"/>
    </row>
    <row r="2974" spans="4:4" x14ac:dyDescent="0.2">
      <c r="D2974" s="762"/>
    </row>
    <row r="2975" spans="4:4" x14ac:dyDescent="0.2">
      <c r="D2975" s="762"/>
    </row>
    <row r="2976" spans="4:4" x14ac:dyDescent="0.2">
      <c r="D2976" s="762"/>
    </row>
    <row r="2977" spans="4:4" x14ac:dyDescent="0.2">
      <c r="D2977" s="762"/>
    </row>
    <row r="2978" spans="4:4" x14ac:dyDescent="0.2">
      <c r="D2978" s="762"/>
    </row>
    <row r="2979" spans="4:4" x14ac:dyDescent="0.2">
      <c r="D2979" s="762"/>
    </row>
    <row r="2980" spans="4:4" x14ac:dyDescent="0.2">
      <c r="D2980" s="762"/>
    </row>
    <row r="2981" spans="4:4" x14ac:dyDescent="0.2">
      <c r="D2981" s="762"/>
    </row>
    <row r="2982" spans="4:4" x14ac:dyDescent="0.2">
      <c r="D2982" s="762"/>
    </row>
    <row r="2983" spans="4:4" x14ac:dyDescent="0.2">
      <c r="D2983" s="762"/>
    </row>
    <row r="2984" spans="4:4" x14ac:dyDescent="0.2">
      <c r="D2984" s="762"/>
    </row>
    <row r="2985" spans="4:4" x14ac:dyDescent="0.2">
      <c r="D2985" s="762"/>
    </row>
    <row r="2986" spans="4:4" x14ac:dyDescent="0.2">
      <c r="D2986" s="762"/>
    </row>
    <row r="2987" spans="4:4" x14ac:dyDescent="0.2">
      <c r="D2987" s="762"/>
    </row>
    <row r="2988" spans="4:4" x14ac:dyDescent="0.2">
      <c r="D2988" s="762"/>
    </row>
    <row r="2989" spans="4:4" x14ac:dyDescent="0.2">
      <c r="D2989" s="762"/>
    </row>
    <row r="2990" spans="4:4" x14ac:dyDescent="0.2">
      <c r="D2990" s="762"/>
    </row>
    <row r="2991" spans="4:4" x14ac:dyDescent="0.2">
      <c r="D2991" s="762"/>
    </row>
    <row r="2992" spans="4:4" x14ac:dyDescent="0.2">
      <c r="D2992" s="762"/>
    </row>
    <row r="2993" spans="4:4" x14ac:dyDescent="0.2">
      <c r="D2993" s="762"/>
    </row>
    <row r="2994" spans="4:4" x14ac:dyDescent="0.2">
      <c r="D2994" s="762"/>
    </row>
    <row r="2995" spans="4:4" x14ac:dyDescent="0.2">
      <c r="D2995" s="762"/>
    </row>
    <row r="2996" spans="4:4" x14ac:dyDescent="0.2">
      <c r="D2996" s="762"/>
    </row>
    <row r="2997" spans="4:4" x14ac:dyDescent="0.2">
      <c r="D2997" s="762"/>
    </row>
    <row r="2998" spans="4:4" x14ac:dyDescent="0.2">
      <c r="D2998" s="762"/>
    </row>
    <row r="2999" spans="4:4" x14ac:dyDescent="0.2">
      <c r="D2999" s="762"/>
    </row>
    <row r="3000" spans="4:4" x14ac:dyDescent="0.2">
      <c r="D3000" s="762"/>
    </row>
    <row r="3001" spans="4:4" x14ac:dyDescent="0.2">
      <c r="D3001" s="762"/>
    </row>
    <row r="3002" spans="4:4" x14ac:dyDescent="0.2">
      <c r="D3002" s="762"/>
    </row>
    <row r="3003" spans="4:4" x14ac:dyDescent="0.2">
      <c r="D3003" s="762"/>
    </row>
    <row r="3004" spans="4:4" x14ac:dyDescent="0.2">
      <c r="D3004" s="762"/>
    </row>
    <row r="3005" spans="4:4" x14ac:dyDescent="0.2">
      <c r="D3005" s="762"/>
    </row>
    <row r="3006" spans="4:4" x14ac:dyDescent="0.2">
      <c r="D3006" s="762"/>
    </row>
    <row r="3007" spans="4:4" x14ac:dyDescent="0.2">
      <c r="D3007" s="762"/>
    </row>
    <row r="3008" spans="4:4" x14ac:dyDescent="0.2">
      <c r="D3008" s="762"/>
    </row>
    <row r="3009" spans="4:4" x14ac:dyDescent="0.2">
      <c r="D3009" s="762"/>
    </row>
    <row r="3010" spans="4:4" x14ac:dyDescent="0.2">
      <c r="D3010" s="762"/>
    </row>
    <row r="3011" spans="4:4" x14ac:dyDescent="0.2">
      <c r="D3011" s="762"/>
    </row>
    <row r="3012" spans="4:4" x14ac:dyDescent="0.2">
      <c r="D3012" s="762"/>
    </row>
    <row r="3013" spans="4:4" x14ac:dyDescent="0.2">
      <c r="D3013" s="762"/>
    </row>
    <row r="3014" spans="4:4" x14ac:dyDescent="0.2">
      <c r="D3014" s="762"/>
    </row>
    <row r="3015" spans="4:4" x14ac:dyDescent="0.2">
      <c r="D3015" s="762"/>
    </row>
    <row r="3016" spans="4:4" x14ac:dyDescent="0.2">
      <c r="D3016" s="762"/>
    </row>
    <row r="3017" spans="4:4" x14ac:dyDescent="0.2">
      <c r="D3017" s="762"/>
    </row>
    <row r="3018" spans="4:4" x14ac:dyDescent="0.2">
      <c r="D3018" s="762"/>
    </row>
    <row r="3019" spans="4:4" x14ac:dyDescent="0.2">
      <c r="D3019" s="762"/>
    </row>
    <row r="3020" spans="4:4" x14ac:dyDescent="0.2">
      <c r="D3020" s="762"/>
    </row>
    <row r="3021" spans="4:4" x14ac:dyDescent="0.2">
      <c r="D3021" s="762"/>
    </row>
    <row r="3022" spans="4:4" x14ac:dyDescent="0.2">
      <c r="D3022" s="762"/>
    </row>
    <row r="3023" spans="4:4" x14ac:dyDescent="0.2">
      <c r="D3023" s="762"/>
    </row>
    <row r="3024" spans="4:4" x14ac:dyDescent="0.2">
      <c r="D3024" s="762"/>
    </row>
    <row r="3025" spans="4:4" x14ac:dyDescent="0.2">
      <c r="D3025" s="762"/>
    </row>
    <row r="3026" spans="4:4" x14ac:dyDescent="0.2">
      <c r="D3026" s="762"/>
    </row>
    <row r="3027" spans="4:4" x14ac:dyDescent="0.2">
      <c r="D3027" s="762"/>
    </row>
    <row r="3028" spans="4:4" x14ac:dyDescent="0.2">
      <c r="D3028" s="762"/>
    </row>
    <row r="3029" spans="4:4" x14ac:dyDescent="0.2">
      <c r="D3029" s="762"/>
    </row>
    <row r="3030" spans="4:4" x14ac:dyDescent="0.2">
      <c r="D3030" s="762"/>
    </row>
    <row r="3031" spans="4:4" x14ac:dyDescent="0.2">
      <c r="D3031" s="762"/>
    </row>
    <row r="3032" spans="4:4" x14ac:dyDescent="0.2">
      <c r="D3032" s="762"/>
    </row>
    <row r="3033" spans="4:4" x14ac:dyDescent="0.2">
      <c r="D3033" s="762"/>
    </row>
    <row r="3034" spans="4:4" x14ac:dyDescent="0.2">
      <c r="D3034" s="762"/>
    </row>
    <row r="3035" spans="4:4" x14ac:dyDescent="0.2">
      <c r="D3035" s="762"/>
    </row>
    <row r="3036" spans="4:4" x14ac:dyDescent="0.2">
      <c r="D3036" s="762"/>
    </row>
    <row r="3037" spans="4:4" x14ac:dyDescent="0.2">
      <c r="D3037" s="762"/>
    </row>
    <row r="3038" spans="4:4" x14ac:dyDescent="0.2">
      <c r="D3038" s="762"/>
    </row>
    <row r="3039" spans="4:4" x14ac:dyDescent="0.2">
      <c r="D3039" s="762"/>
    </row>
    <row r="3040" spans="4:4" x14ac:dyDescent="0.2">
      <c r="D3040" s="762"/>
    </row>
    <row r="3041" spans="4:4" x14ac:dyDescent="0.2">
      <c r="D3041" s="762"/>
    </row>
    <row r="3042" spans="4:4" x14ac:dyDescent="0.2">
      <c r="D3042" s="762"/>
    </row>
    <row r="3043" spans="4:4" x14ac:dyDescent="0.2">
      <c r="D3043" s="762"/>
    </row>
    <row r="3044" spans="4:4" x14ac:dyDescent="0.2">
      <c r="D3044" s="762"/>
    </row>
    <row r="3045" spans="4:4" x14ac:dyDescent="0.2">
      <c r="D3045" s="762"/>
    </row>
    <row r="3046" spans="4:4" x14ac:dyDescent="0.2">
      <c r="D3046" s="762"/>
    </row>
    <row r="3047" spans="4:4" x14ac:dyDescent="0.2">
      <c r="D3047" s="762"/>
    </row>
    <row r="3048" spans="4:4" x14ac:dyDescent="0.2">
      <c r="D3048" s="762"/>
    </row>
    <row r="3049" spans="4:4" x14ac:dyDescent="0.2">
      <c r="D3049" s="762"/>
    </row>
    <row r="3050" spans="4:4" x14ac:dyDescent="0.2">
      <c r="D3050" s="762"/>
    </row>
    <row r="3051" spans="4:4" x14ac:dyDescent="0.2">
      <c r="D3051" s="762"/>
    </row>
    <row r="3052" spans="4:4" x14ac:dyDescent="0.2">
      <c r="D3052" s="762"/>
    </row>
    <row r="3053" spans="4:4" x14ac:dyDescent="0.2">
      <c r="D3053" s="762"/>
    </row>
    <row r="3054" spans="4:4" x14ac:dyDescent="0.2">
      <c r="D3054" s="762"/>
    </row>
    <row r="3055" spans="4:4" x14ac:dyDescent="0.2">
      <c r="D3055" s="762"/>
    </row>
    <row r="3056" spans="4:4" x14ac:dyDescent="0.2">
      <c r="D3056" s="762"/>
    </row>
    <row r="3057" spans="4:4" x14ac:dyDescent="0.2">
      <c r="D3057" s="762"/>
    </row>
    <row r="3058" spans="4:4" x14ac:dyDescent="0.2">
      <c r="D3058" s="762"/>
    </row>
    <row r="3059" spans="4:4" x14ac:dyDescent="0.2">
      <c r="D3059" s="762"/>
    </row>
    <row r="3060" spans="4:4" x14ac:dyDescent="0.2">
      <c r="D3060" s="762"/>
    </row>
    <row r="3061" spans="4:4" x14ac:dyDescent="0.2">
      <c r="D3061" s="762"/>
    </row>
    <row r="3062" spans="4:4" x14ac:dyDescent="0.2">
      <c r="D3062" s="762"/>
    </row>
    <row r="3063" spans="4:4" x14ac:dyDescent="0.2">
      <c r="D3063" s="762"/>
    </row>
    <row r="3064" spans="4:4" x14ac:dyDescent="0.2">
      <c r="D3064" s="762"/>
    </row>
    <row r="3065" spans="4:4" x14ac:dyDescent="0.2">
      <c r="D3065" s="762"/>
    </row>
    <row r="3066" spans="4:4" x14ac:dyDescent="0.2">
      <c r="D3066" s="762"/>
    </row>
    <row r="3067" spans="4:4" x14ac:dyDescent="0.2">
      <c r="D3067" s="762"/>
    </row>
    <row r="3068" spans="4:4" x14ac:dyDescent="0.2">
      <c r="D3068" s="762"/>
    </row>
    <row r="3069" spans="4:4" x14ac:dyDescent="0.2">
      <c r="D3069" s="762"/>
    </row>
    <row r="3070" spans="4:4" x14ac:dyDescent="0.2">
      <c r="D3070" s="762"/>
    </row>
    <row r="3071" spans="4:4" x14ac:dyDescent="0.2">
      <c r="D3071" s="762"/>
    </row>
    <row r="3072" spans="4:4" x14ac:dyDescent="0.2">
      <c r="D3072" s="762"/>
    </row>
    <row r="3073" spans="4:4" x14ac:dyDescent="0.2">
      <c r="D3073" s="762"/>
    </row>
    <row r="3074" spans="4:4" x14ac:dyDescent="0.2">
      <c r="D3074" s="762"/>
    </row>
    <row r="3075" spans="4:4" x14ac:dyDescent="0.2">
      <c r="D3075" s="762"/>
    </row>
    <row r="3076" spans="4:4" x14ac:dyDescent="0.2">
      <c r="D3076" s="762"/>
    </row>
    <row r="3077" spans="4:4" x14ac:dyDescent="0.2">
      <c r="D3077" s="762"/>
    </row>
    <row r="3078" spans="4:4" x14ac:dyDescent="0.2">
      <c r="D3078" s="762"/>
    </row>
    <row r="3079" spans="4:4" x14ac:dyDescent="0.2">
      <c r="D3079" s="762"/>
    </row>
    <row r="3080" spans="4:4" x14ac:dyDescent="0.2">
      <c r="D3080" s="762"/>
    </row>
    <row r="3081" spans="4:4" x14ac:dyDescent="0.2">
      <c r="D3081" s="762"/>
    </row>
    <row r="3082" spans="4:4" x14ac:dyDescent="0.2">
      <c r="D3082" s="762"/>
    </row>
    <row r="3083" spans="4:4" x14ac:dyDescent="0.2">
      <c r="D3083" s="762"/>
    </row>
    <row r="3084" spans="4:4" x14ac:dyDescent="0.2">
      <c r="D3084" s="762"/>
    </row>
    <row r="3085" spans="4:4" x14ac:dyDescent="0.2">
      <c r="D3085" s="762"/>
    </row>
    <row r="3086" spans="4:4" x14ac:dyDescent="0.2">
      <c r="D3086" s="762"/>
    </row>
    <row r="3087" spans="4:4" x14ac:dyDescent="0.2">
      <c r="D3087" s="762"/>
    </row>
    <row r="3088" spans="4:4" x14ac:dyDescent="0.2">
      <c r="D3088" s="762"/>
    </row>
    <row r="3089" spans="4:4" x14ac:dyDescent="0.2">
      <c r="D3089" s="762"/>
    </row>
    <row r="3090" spans="4:4" x14ac:dyDescent="0.2">
      <c r="D3090" s="762"/>
    </row>
    <row r="3091" spans="4:4" x14ac:dyDescent="0.2">
      <c r="D3091" s="762"/>
    </row>
    <row r="3092" spans="4:4" x14ac:dyDescent="0.2">
      <c r="D3092" s="762"/>
    </row>
    <row r="3093" spans="4:4" x14ac:dyDescent="0.2">
      <c r="D3093" s="762"/>
    </row>
    <row r="3094" spans="4:4" x14ac:dyDescent="0.2">
      <c r="D3094" s="762"/>
    </row>
    <row r="3095" spans="4:4" x14ac:dyDescent="0.2">
      <c r="D3095" s="762"/>
    </row>
    <row r="3096" spans="4:4" x14ac:dyDescent="0.2">
      <c r="D3096" s="762"/>
    </row>
    <row r="3097" spans="4:4" x14ac:dyDescent="0.2">
      <c r="D3097" s="762"/>
    </row>
    <row r="3098" spans="4:4" x14ac:dyDescent="0.2">
      <c r="D3098" s="762"/>
    </row>
    <row r="3099" spans="4:4" x14ac:dyDescent="0.2">
      <c r="D3099" s="762"/>
    </row>
    <row r="3100" spans="4:4" x14ac:dyDescent="0.2">
      <c r="D3100" s="762"/>
    </row>
    <row r="3101" spans="4:4" x14ac:dyDescent="0.2">
      <c r="D3101" s="762"/>
    </row>
    <row r="3102" spans="4:4" x14ac:dyDescent="0.2">
      <c r="D3102" s="762"/>
    </row>
    <row r="3103" spans="4:4" x14ac:dyDescent="0.2">
      <c r="D3103" s="762"/>
    </row>
    <row r="3104" spans="4:4" x14ac:dyDescent="0.2">
      <c r="D3104" s="762"/>
    </row>
    <row r="3105" spans="4:4" x14ac:dyDescent="0.2">
      <c r="D3105" s="762"/>
    </row>
    <row r="3106" spans="4:4" x14ac:dyDescent="0.2">
      <c r="D3106" s="762"/>
    </row>
    <row r="3107" spans="4:4" x14ac:dyDescent="0.2">
      <c r="D3107" s="762"/>
    </row>
    <row r="3108" spans="4:4" x14ac:dyDescent="0.2">
      <c r="D3108" s="762"/>
    </row>
    <row r="3109" spans="4:4" x14ac:dyDescent="0.2">
      <c r="D3109" s="762"/>
    </row>
    <row r="3110" spans="4:4" x14ac:dyDescent="0.2">
      <c r="D3110" s="762"/>
    </row>
    <row r="3111" spans="4:4" x14ac:dyDescent="0.2">
      <c r="D3111" s="762"/>
    </row>
    <row r="3112" spans="4:4" x14ac:dyDescent="0.2">
      <c r="D3112" s="762"/>
    </row>
    <row r="3113" spans="4:4" x14ac:dyDescent="0.2">
      <c r="D3113" s="762"/>
    </row>
    <row r="3114" spans="4:4" x14ac:dyDescent="0.2">
      <c r="D3114" s="762"/>
    </row>
    <row r="3115" spans="4:4" x14ac:dyDescent="0.2">
      <c r="D3115" s="762"/>
    </row>
    <row r="3116" spans="4:4" x14ac:dyDescent="0.2">
      <c r="D3116" s="762"/>
    </row>
    <row r="3117" spans="4:4" x14ac:dyDescent="0.2">
      <c r="D3117" s="762"/>
    </row>
    <row r="3118" spans="4:4" x14ac:dyDescent="0.2">
      <c r="D3118" s="762"/>
    </row>
    <row r="3119" spans="4:4" x14ac:dyDescent="0.2">
      <c r="D3119" s="762"/>
    </row>
    <row r="3120" spans="4:4" x14ac:dyDescent="0.2">
      <c r="D3120" s="762"/>
    </row>
    <row r="3121" spans="4:4" x14ac:dyDescent="0.2">
      <c r="D3121" s="762"/>
    </row>
    <row r="3122" spans="4:4" x14ac:dyDescent="0.2">
      <c r="D3122" s="762"/>
    </row>
    <row r="3123" spans="4:4" x14ac:dyDescent="0.2">
      <c r="D3123" s="762"/>
    </row>
    <row r="3124" spans="4:4" x14ac:dyDescent="0.2">
      <c r="D3124" s="762"/>
    </row>
    <row r="3125" spans="4:4" x14ac:dyDescent="0.2">
      <c r="D3125" s="762"/>
    </row>
    <row r="3126" spans="4:4" x14ac:dyDescent="0.2">
      <c r="D3126" s="762"/>
    </row>
    <row r="3127" spans="4:4" x14ac:dyDescent="0.2">
      <c r="D3127" s="762"/>
    </row>
    <row r="3128" spans="4:4" x14ac:dyDescent="0.2">
      <c r="D3128" s="762"/>
    </row>
    <row r="3129" spans="4:4" x14ac:dyDescent="0.2">
      <c r="D3129" s="762"/>
    </row>
    <row r="3130" spans="4:4" x14ac:dyDescent="0.2">
      <c r="D3130" s="762"/>
    </row>
    <row r="3131" spans="4:4" x14ac:dyDescent="0.2">
      <c r="D3131" s="762"/>
    </row>
    <row r="3132" spans="4:4" x14ac:dyDescent="0.2">
      <c r="D3132" s="762"/>
    </row>
    <row r="3133" spans="4:4" x14ac:dyDescent="0.2">
      <c r="D3133" s="762"/>
    </row>
    <row r="3134" spans="4:4" x14ac:dyDescent="0.2">
      <c r="D3134" s="762"/>
    </row>
    <row r="3135" spans="4:4" x14ac:dyDescent="0.2">
      <c r="D3135" s="762"/>
    </row>
    <row r="3136" spans="4:4" x14ac:dyDescent="0.2">
      <c r="D3136" s="762"/>
    </row>
    <row r="3137" spans="4:4" x14ac:dyDescent="0.2">
      <c r="D3137" s="762"/>
    </row>
    <row r="3138" spans="4:4" x14ac:dyDescent="0.2">
      <c r="D3138" s="762"/>
    </row>
    <row r="3139" spans="4:4" x14ac:dyDescent="0.2">
      <c r="D3139" s="762"/>
    </row>
    <row r="3140" spans="4:4" x14ac:dyDescent="0.2">
      <c r="D3140" s="762"/>
    </row>
    <row r="3141" spans="4:4" x14ac:dyDescent="0.2">
      <c r="D3141" s="762"/>
    </row>
    <row r="3142" spans="4:4" x14ac:dyDescent="0.2">
      <c r="D3142" s="762"/>
    </row>
    <row r="3143" spans="4:4" x14ac:dyDescent="0.2">
      <c r="D3143" s="762"/>
    </row>
    <row r="3144" spans="4:4" x14ac:dyDescent="0.2">
      <c r="D3144" s="762"/>
    </row>
    <row r="3145" spans="4:4" x14ac:dyDescent="0.2">
      <c r="D3145" s="762"/>
    </row>
    <row r="3146" spans="4:4" x14ac:dyDescent="0.2">
      <c r="D3146" s="762"/>
    </row>
    <row r="3147" spans="4:4" x14ac:dyDescent="0.2">
      <c r="D3147" s="762"/>
    </row>
    <row r="3148" spans="4:4" x14ac:dyDescent="0.2">
      <c r="D3148" s="762"/>
    </row>
    <row r="3149" spans="4:4" x14ac:dyDescent="0.2">
      <c r="D3149" s="762"/>
    </row>
    <row r="3150" spans="4:4" x14ac:dyDescent="0.2">
      <c r="D3150" s="762"/>
    </row>
    <row r="3151" spans="4:4" x14ac:dyDescent="0.2">
      <c r="D3151" s="762"/>
    </row>
    <row r="3152" spans="4:4" x14ac:dyDescent="0.2">
      <c r="D3152" s="762"/>
    </row>
    <row r="3153" spans="4:4" x14ac:dyDescent="0.2">
      <c r="D3153" s="762"/>
    </row>
    <row r="3154" spans="4:4" x14ac:dyDescent="0.2">
      <c r="D3154" s="762"/>
    </row>
    <row r="3155" spans="4:4" x14ac:dyDescent="0.2">
      <c r="D3155" s="762"/>
    </row>
    <row r="3156" spans="4:4" x14ac:dyDescent="0.2">
      <c r="D3156" s="762"/>
    </row>
    <row r="3157" spans="4:4" x14ac:dyDescent="0.2">
      <c r="D3157" s="762"/>
    </row>
    <row r="3158" spans="4:4" x14ac:dyDescent="0.2">
      <c r="D3158" s="762"/>
    </row>
    <row r="3159" spans="4:4" x14ac:dyDescent="0.2">
      <c r="D3159" s="762"/>
    </row>
    <row r="3160" spans="4:4" x14ac:dyDescent="0.2">
      <c r="D3160" s="762"/>
    </row>
    <row r="3161" spans="4:4" x14ac:dyDescent="0.2">
      <c r="D3161" s="762"/>
    </row>
    <row r="3162" spans="4:4" x14ac:dyDescent="0.2">
      <c r="D3162" s="762"/>
    </row>
    <row r="3163" spans="4:4" x14ac:dyDescent="0.2">
      <c r="D3163" s="762"/>
    </row>
    <row r="3164" spans="4:4" x14ac:dyDescent="0.2">
      <c r="D3164" s="762"/>
    </row>
    <row r="3165" spans="4:4" x14ac:dyDescent="0.2">
      <c r="D3165" s="762"/>
    </row>
    <row r="3166" spans="4:4" x14ac:dyDescent="0.2">
      <c r="D3166" s="762"/>
    </row>
    <row r="3167" spans="4:4" x14ac:dyDescent="0.2">
      <c r="D3167" s="762"/>
    </row>
    <row r="3168" spans="4:4" x14ac:dyDescent="0.2">
      <c r="D3168" s="762"/>
    </row>
    <row r="3169" spans="4:4" x14ac:dyDescent="0.2">
      <c r="D3169" s="762"/>
    </row>
    <row r="3170" spans="4:4" x14ac:dyDescent="0.2">
      <c r="D3170" s="762"/>
    </row>
    <row r="3171" spans="4:4" x14ac:dyDescent="0.2">
      <c r="D3171" s="762"/>
    </row>
    <row r="3172" spans="4:4" x14ac:dyDescent="0.2">
      <c r="D3172" s="762"/>
    </row>
    <row r="3173" spans="4:4" x14ac:dyDescent="0.2">
      <c r="D3173" s="762"/>
    </row>
    <row r="3174" spans="4:4" x14ac:dyDescent="0.2">
      <c r="D3174" s="762"/>
    </row>
    <row r="3175" spans="4:4" x14ac:dyDescent="0.2">
      <c r="D3175" s="762"/>
    </row>
    <row r="3176" spans="4:4" x14ac:dyDescent="0.2">
      <c r="D3176" s="762"/>
    </row>
    <row r="3177" spans="4:4" x14ac:dyDescent="0.2">
      <c r="D3177" s="762"/>
    </row>
    <row r="3178" spans="4:4" x14ac:dyDescent="0.2">
      <c r="D3178" s="762"/>
    </row>
    <row r="3179" spans="4:4" x14ac:dyDescent="0.2">
      <c r="D3179" s="762"/>
    </row>
    <row r="3180" spans="4:4" x14ac:dyDescent="0.2">
      <c r="D3180" s="762"/>
    </row>
    <row r="3181" spans="4:4" x14ac:dyDescent="0.2">
      <c r="D3181" s="762"/>
    </row>
    <row r="3182" spans="4:4" x14ac:dyDescent="0.2">
      <c r="D3182" s="762"/>
    </row>
    <row r="3183" spans="4:4" x14ac:dyDescent="0.2">
      <c r="D3183" s="762"/>
    </row>
    <row r="3184" spans="4:4" x14ac:dyDescent="0.2">
      <c r="D3184" s="762"/>
    </row>
    <row r="3185" spans="4:4" x14ac:dyDescent="0.2">
      <c r="D3185" s="762"/>
    </row>
    <row r="3186" spans="4:4" x14ac:dyDescent="0.2">
      <c r="D3186" s="762"/>
    </row>
    <row r="3187" spans="4:4" x14ac:dyDescent="0.2">
      <c r="D3187" s="762"/>
    </row>
    <row r="3188" spans="4:4" x14ac:dyDescent="0.2">
      <c r="D3188" s="762"/>
    </row>
    <row r="3189" spans="4:4" x14ac:dyDescent="0.2">
      <c r="D3189" s="762"/>
    </row>
    <row r="3190" spans="4:4" x14ac:dyDescent="0.2">
      <c r="D3190" s="762"/>
    </row>
    <row r="3191" spans="4:4" x14ac:dyDescent="0.2">
      <c r="D3191" s="762"/>
    </row>
    <row r="3192" spans="4:4" x14ac:dyDescent="0.2">
      <c r="D3192" s="762"/>
    </row>
    <row r="3193" spans="4:4" x14ac:dyDescent="0.2">
      <c r="D3193" s="762"/>
    </row>
    <row r="3194" spans="4:4" x14ac:dyDescent="0.2">
      <c r="D3194" s="762"/>
    </row>
    <row r="3195" spans="4:4" x14ac:dyDescent="0.2">
      <c r="D3195" s="762"/>
    </row>
    <row r="3196" spans="4:4" x14ac:dyDescent="0.2">
      <c r="D3196" s="762"/>
    </row>
    <row r="3197" spans="4:4" x14ac:dyDescent="0.2">
      <c r="D3197" s="762"/>
    </row>
    <row r="3198" spans="4:4" x14ac:dyDescent="0.2">
      <c r="D3198" s="762"/>
    </row>
    <row r="3199" spans="4:4" x14ac:dyDescent="0.2">
      <c r="D3199" s="762"/>
    </row>
    <row r="3200" spans="4:4" x14ac:dyDescent="0.2">
      <c r="D3200" s="762"/>
    </row>
    <row r="3201" spans="4:4" x14ac:dyDescent="0.2">
      <c r="D3201" s="762"/>
    </row>
    <row r="3202" spans="4:4" x14ac:dyDescent="0.2">
      <c r="D3202" s="762"/>
    </row>
    <row r="3203" spans="4:4" x14ac:dyDescent="0.2">
      <c r="D3203" s="762"/>
    </row>
    <row r="3204" spans="4:4" x14ac:dyDescent="0.2">
      <c r="D3204" s="762"/>
    </row>
    <row r="3205" spans="4:4" x14ac:dyDescent="0.2">
      <c r="D3205" s="762"/>
    </row>
    <row r="3206" spans="4:4" x14ac:dyDescent="0.2">
      <c r="D3206" s="762"/>
    </row>
    <row r="3207" spans="4:4" x14ac:dyDescent="0.2">
      <c r="D3207" s="762"/>
    </row>
    <row r="3208" spans="4:4" x14ac:dyDescent="0.2">
      <c r="D3208" s="762"/>
    </row>
    <row r="3209" spans="4:4" x14ac:dyDescent="0.2">
      <c r="D3209" s="762"/>
    </row>
    <row r="3210" spans="4:4" x14ac:dyDescent="0.2">
      <c r="D3210" s="762"/>
    </row>
    <row r="3211" spans="4:4" x14ac:dyDescent="0.2">
      <c r="D3211" s="762"/>
    </row>
    <row r="3212" spans="4:4" x14ac:dyDescent="0.2">
      <c r="D3212" s="762"/>
    </row>
    <row r="3213" spans="4:4" x14ac:dyDescent="0.2">
      <c r="D3213" s="762"/>
    </row>
    <row r="3214" spans="4:4" x14ac:dyDescent="0.2">
      <c r="D3214" s="762"/>
    </row>
    <row r="3215" spans="4:4" x14ac:dyDescent="0.2">
      <c r="D3215" s="762"/>
    </row>
    <row r="3216" spans="4:4" x14ac:dyDescent="0.2">
      <c r="D3216" s="762"/>
    </row>
    <row r="3217" spans="4:4" x14ac:dyDescent="0.2">
      <c r="D3217" s="762"/>
    </row>
    <row r="3218" spans="4:4" x14ac:dyDescent="0.2">
      <c r="D3218" s="762"/>
    </row>
    <row r="3219" spans="4:4" x14ac:dyDescent="0.2">
      <c r="D3219" s="762"/>
    </row>
    <row r="3220" spans="4:4" x14ac:dyDescent="0.2">
      <c r="D3220" s="762"/>
    </row>
    <row r="3221" spans="4:4" x14ac:dyDescent="0.2">
      <c r="D3221" s="762"/>
    </row>
    <row r="3222" spans="4:4" x14ac:dyDescent="0.2">
      <c r="D3222" s="762"/>
    </row>
    <row r="3223" spans="4:4" x14ac:dyDescent="0.2">
      <c r="D3223" s="762"/>
    </row>
    <row r="3224" spans="4:4" x14ac:dyDescent="0.2">
      <c r="D3224" s="762"/>
    </row>
    <row r="3225" spans="4:4" x14ac:dyDescent="0.2">
      <c r="D3225" s="762"/>
    </row>
    <row r="3226" spans="4:4" x14ac:dyDescent="0.2">
      <c r="D3226" s="762"/>
    </row>
    <row r="3227" spans="4:4" x14ac:dyDescent="0.2">
      <c r="D3227" s="762"/>
    </row>
    <row r="3228" spans="4:4" x14ac:dyDescent="0.2">
      <c r="D3228" s="762"/>
    </row>
    <row r="3229" spans="4:4" x14ac:dyDescent="0.2">
      <c r="D3229" s="762"/>
    </row>
    <row r="3230" spans="4:4" x14ac:dyDescent="0.2">
      <c r="D3230" s="762"/>
    </row>
    <row r="3231" spans="4:4" x14ac:dyDescent="0.2">
      <c r="D3231" s="762"/>
    </row>
    <row r="3232" spans="4:4" x14ac:dyDescent="0.2">
      <c r="D3232" s="762"/>
    </row>
    <row r="3233" spans="4:4" x14ac:dyDescent="0.2">
      <c r="D3233" s="762"/>
    </row>
    <row r="3234" spans="4:4" x14ac:dyDescent="0.2">
      <c r="D3234" s="762"/>
    </row>
    <row r="3235" spans="4:4" x14ac:dyDescent="0.2">
      <c r="D3235" s="762"/>
    </row>
    <row r="3236" spans="4:4" x14ac:dyDescent="0.2">
      <c r="D3236" s="762"/>
    </row>
    <row r="3237" spans="4:4" x14ac:dyDescent="0.2">
      <c r="D3237" s="762"/>
    </row>
    <row r="3238" spans="4:4" x14ac:dyDescent="0.2">
      <c r="D3238" s="762"/>
    </row>
    <row r="3239" spans="4:4" x14ac:dyDescent="0.2">
      <c r="D3239" s="762"/>
    </row>
    <row r="3240" spans="4:4" x14ac:dyDescent="0.2">
      <c r="D3240" s="762"/>
    </row>
    <row r="3241" spans="4:4" x14ac:dyDescent="0.2">
      <c r="D3241" s="762"/>
    </row>
    <row r="3242" spans="4:4" x14ac:dyDescent="0.2">
      <c r="D3242" s="762"/>
    </row>
    <row r="3243" spans="4:4" x14ac:dyDescent="0.2">
      <c r="D3243" s="762"/>
    </row>
    <row r="3244" spans="4:4" x14ac:dyDescent="0.2">
      <c r="D3244" s="762"/>
    </row>
    <row r="3245" spans="4:4" x14ac:dyDescent="0.2">
      <c r="D3245" s="762"/>
    </row>
    <row r="3246" spans="4:4" x14ac:dyDescent="0.2">
      <c r="D3246" s="762"/>
    </row>
    <row r="3247" spans="4:4" x14ac:dyDescent="0.2">
      <c r="D3247" s="762"/>
    </row>
    <row r="3248" spans="4:4" x14ac:dyDescent="0.2">
      <c r="D3248" s="762"/>
    </row>
    <row r="3249" spans="4:4" x14ac:dyDescent="0.2">
      <c r="D3249" s="762"/>
    </row>
    <row r="3250" spans="4:4" x14ac:dyDescent="0.2">
      <c r="D3250" s="762"/>
    </row>
    <row r="3251" spans="4:4" x14ac:dyDescent="0.2">
      <c r="D3251" s="762"/>
    </row>
    <row r="3252" spans="4:4" x14ac:dyDescent="0.2">
      <c r="D3252" s="762"/>
    </row>
    <row r="3253" spans="4:4" x14ac:dyDescent="0.2">
      <c r="D3253" s="762"/>
    </row>
    <row r="3254" spans="4:4" x14ac:dyDescent="0.2">
      <c r="D3254" s="762"/>
    </row>
    <row r="3255" spans="4:4" x14ac:dyDescent="0.2">
      <c r="D3255" s="762"/>
    </row>
    <row r="3256" spans="4:4" x14ac:dyDescent="0.2">
      <c r="D3256" s="762"/>
    </row>
    <row r="3257" spans="4:4" x14ac:dyDescent="0.2">
      <c r="D3257" s="762"/>
    </row>
    <row r="3258" spans="4:4" x14ac:dyDescent="0.2">
      <c r="D3258" s="762"/>
    </row>
    <row r="3259" spans="4:4" x14ac:dyDescent="0.2">
      <c r="D3259" s="762"/>
    </row>
    <row r="3260" spans="4:4" x14ac:dyDescent="0.2">
      <c r="D3260" s="762"/>
    </row>
    <row r="3261" spans="4:4" x14ac:dyDescent="0.2">
      <c r="D3261" s="762"/>
    </row>
    <row r="3262" spans="4:4" x14ac:dyDescent="0.2">
      <c r="D3262" s="762"/>
    </row>
    <row r="3263" spans="4:4" x14ac:dyDescent="0.2">
      <c r="D3263" s="762"/>
    </row>
    <row r="3264" spans="4:4" x14ac:dyDescent="0.2">
      <c r="D3264" s="762"/>
    </row>
    <row r="3265" spans="4:4" x14ac:dyDescent="0.2">
      <c r="D3265" s="762"/>
    </row>
    <row r="3266" spans="4:4" x14ac:dyDescent="0.2">
      <c r="D3266" s="762"/>
    </row>
    <row r="3267" spans="4:4" x14ac:dyDescent="0.2">
      <c r="D3267" s="762"/>
    </row>
    <row r="3268" spans="4:4" x14ac:dyDescent="0.2">
      <c r="D3268" s="762"/>
    </row>
    <row r="3269" spans="4:4" x14ac:dyDescent="0.2">
      <c r="D3269" s="762"/>
    </row>
    <row r="3270" spans="4:4" x14ac:dyDescent="0.2">
      <c r="D3270" s="762"/>
    </row>
    <row r="3271" spans="4:4" x14ac:dyDescent="0.2">
      <c r="D3271" s="762"/>
    </row>
    <row r="3272" spans="4:4" x14ac:dyDescent="0.2">
      <c r="D3272" s="762"/>
    </row>
    <row r="3273" spans="4:4" x14ac:dyDescent="0.2">
      <c r="D3273" s="762"/>
    </row>
    <row r="3274" spans="4:4" x14ac:dyDescent="0.2">
      <c r="D3274" s="762"/>
    </row>
    <row r="3275" spans="4:4" x14ac:dyDescent="0.2">
      <c r="D3275" s="762"/>
    </row>
    <row r="3276" spans="4:4" x14ac:dyDescent="0.2">
      <c r="D3276" s="762"/>
    </row>
    <row r="3277" spans="4:4" x14ac:dyDescent="0.2">
      <c r="D3277" s="762"/>
    </row>
    <row r="3278" spans="4:4" x14ac:dyDescent="0.2">
      <c r="D3278" s="762"/>
    </row>
    <row r="3279" spans="4:4" x14ac:dyDescent="0.2">
      <c r="D3279" s="762"/>
    </row>
    <row r="3280" spans="4:4" x14ac:dyDescent="0.2">
      <c r="D3280" s="762"/>
    </row>
    <row r="3281" spans="4:4" x14ac:dyDescent="0.2">
      <c r="D3281" s="762"/>
    </row>
    <row r="3282" spans="4:4" x14ac:dyDescent="0.2">
      <c r="D3282" s="762"/>
    </row>
    <row r="3283" spans="4:4" x14ac:dyDescent="0.2">
      <c r="D3283" s="762"/>
    </row>
    <row r="3284" spans="4:4" x14ac:dyDescent="0.2">
      <c r="D3284" s="762"/>
    </row>
    <row r="3285" spans="4:4" x14ac:dyDescent="0.2">
      <c r="D3285" s="762"/>
    </row>
    <row r="3286" spans="4:4" x14ac:dyDescent="0.2">
      <c r="D3286" s="762"/>
    </row>
    <row r="3287" spans="4:4" x14ac:dyDescent="0.2">
      <c r="D3287" s="762"/>
    </row>
    <row r="3288" spans="4:4" x14ac:dyDescent="0.2">
      <c r="D3288" s="762"/>
    </row>
    <row r="3289" spans="4:4" x14ac:dyDescent="0.2">
      <c r="D3289" s="762"/>
    </row>
    <row r="3290" spans="4:4" x14ac:dyDescent="0.2">
      <c r="D3290" s="762"/>
    </row>
    <row r="3291" spans="4:4" x14ac:dyDescent="0.2">
      <c r="D3291" s="762"/>
    </row>
    <row r="3292" spans="4:4" x14ac:dyDescent="0.2">
      <c r="D3292" s="762"/>
    </row>
    <row r="3293" spans="4:4" x14ac:dyDescent="0.2">
      <c r="D3293" s="762"/>
    </row>
    <row r="3294" spans="4:4" x14ac:dyDescent="0.2">
      <c r="D3294" s="762"/>
    </row>
    <row r="3295" spans="4:4" x14ac:dyDescent="0.2">
      <c r="D3295" s="762"/>
    </row>
    <row r="3296" spans="4:4" x14ac:dyDescent="0.2">
      <c r="D3296" s="762"/>
    </row>
    <row r="3297" spans="4:4" x14ac:dyDescent="0.2">
      <c r="D3297" s="762"/>
    </row>
    <row r="3298" spans="4:4" x14ac:dyDescent="0.2">
      <c r="D3298" s="762"/>
    </row>
    <row r="3299" spans="4:4" x14ac:dyDescent="0.2">
      <c r="D3299" s="762"/>
    </row>
    <row r="3300" spans="4:4" x14ac:dyDescent="0.2">
      <c r="D3300" s="762"/>
    </row>
    <row r="3301" spans="4:4" x14ac:dyDescent="0.2">
      <c r="D3301" s="762"/>
    </row>
    <row r="3302" spans="4:4" x14ac:dyDescent="0.2">
      <c r="D3302" s="762"/>
    </row>
    <row r="3303" spans="4:4" x14ac:dyDescent="0.2">
      <c r="D3303" s="762"/>
    </row>
    <row r="3304" spans="4:4" x14ac:dyDescent="0.2">
      <c r="D3304" s="762"/>
    </row>
    <row r="3305" spans="4:4" x14ac:dyDescent="0.2">
      <c r="D3305" s="762"/>
    </row>
    <row r="3306" spans="4:4" x14ac:dyDescent="0.2">
      <c r="D3306" s="762"/>
    </row>
    <row r="3307" spans="4:4" x14ac:dyDescent="0.2">
      <c r="D3307" s="762"/>
    </row>
    <row r="3308" spans="4:4" x14ac:dyDescent="0.2">
      <c r="D3308" s="762"/>
    </row>
    <row r="3309" spans="4:4" x14ac:dyDescent="0.2">
      <c r="D3309" s="762"/>
    </row>
    <row r="3310" spans="4:4" x14ac:dyDescent="0.2">
      <c r="D3310" s="762"/>
    </row>
    <row r="3311" spans="4:4" x14ac:dyDescent="0.2">
      <c r="D3311" s="762"/>
    </row>
    <row r="3312" spans="4:4" x14ac:dyDescent="0.2">
      <c r="D3312" s="762"/>
    </row>
    <row r="3313" spans="4:4" x14ac:dyDescent="0.2">
      <c r="D3313" s="762"/>
    </row>
    <row r="3314" spans="4:4" x14ac:dyDescent="0.2">
      <c r="D3314" s="762"/>
    </row>
    <row r="3315" spans="4:4" x14ac:dyDescent="0.2">
      <c r="D3315" s="762"/>
    </row>
    <row r="3316" spans="4:4" x14ac:dyDescent="0.2">
      <c r="D3316" s="762"/>
    </row>
    <row r="3317" spans="4:4" x14ac:dyDescent="0.2">
      <c r="D3317" s="762"/>
    </row>
    <row r="3318" spans="4:4" x14ac:dyDescent="0.2">
      <c r="D3318" s="762"/>
    </row>
    <row r="3319" spans="4:4" x14ac:dyDescent="0.2">
      <c r="D3319" s="762"/>
    </row>
    <row r="3320" spans="4:4" x14ac:dyDescent="0.2">
      <c r="D3320" s="762"/>
    </row>
    <row r="3321" spans="4:4" x14ac:dyDescent="0.2">
      <c r="D3321" s="762"/>
    </row>
    <row r="3322" spans="4:4" x14ac:dyDescent="0.2">
      <c r="D3322" s="762"/>
    </row>
    <row r="3323" spans="4:4" x14ac:dyDescent="0.2">
      <c r="D3323" s="762"/>
    </row>
    <row r="3324" spans="4:4" x14ac:dyDescent="0.2">
      <c r="D3324" s="762"/>
    </row>
    <row r="3325" spans="4:4" x14ac:dyDescent="0.2">
      <c r="D3325" s="762"/>
    </row>
    <row r="3326" spans="4:4" x14ac:dyDescent="0.2">
      <c r="D3326" s="762"/>
    </row>
    <row r="3327" spans="4:4" x14ac:dyDescent="0.2">
      <c r="D3327" s="762"/>
    </row>
    <row r="3328" spans="4:4" x14ac:dyDescent="0.2">
      <c r="D3328" s="762"/>
    </row>
    <row r="3329" spans="4:4" x14ac:dyDescent="0.2">
      <c r="D3329" s="762"/>
    </row>
    <row r="3330" spans="4:4" x14ac:dyDescent="0.2">
      <c r="D3330" s="762"/>
    </row>
    <row r="3331" spans="4:4" x14ac:dyDescent="0.2">
      <c r="D3331" s="762"/>
    </row>
    <row r="3332" spans="4:4" x14ac:dyDescent="0.2">
      <c r="D3332" s="762"/>
    </row>
    <row r="3333" spans="4:4" x14ac:dyDescent="0.2">
      <c r="D3333" s="762"/>
    </row>
    <row r="3334" spans="4:4" x14ac:dyDescent="0.2">
      <c r="D3334" s="762"/>
    </row>
    <row r="3335" spans="4:4" x14ac:dyDescent="0.2">
      <c r="D3335" s="762"/>
    </row>
    <row r="3336" spans="4:4" x14ac:dyDescent="0.2">
      <c r="D3336" s="762"/>
    </row>
    <row r="3337" spans="4:4" x14ac:dyDescent="0.2">
      <c r="D3337" s="762"/>
    </row>
    <row r="3338" spans="4:4" x14ac:dyDescent="0.2">
      <c r="D3338" s="762"/>
    </row>
    <row r="3339" spans="4:4" x14ac:dyDescent="0.2">
      <c r="D3339" s="762"/>
    </row>
    <row r="3340" spans="4:4" x14ac:dyDescent="0.2">
      <c r="D3340" s="762"/>
    </row>
    <row r="3341" spans="4:4" x14ac:dyDescent="0.2">
      <c r="D3341" s="762"/>
    </row>
    <row r="3342" spans="4:4" x14ac:dyDescent="0.2">
      <c r="D3342" s="762"/>
    </row>
    <row r="3343" spans="4:4" x14ac:dyDescent="0.2">
      <c r="D3343" s="762"/>
    </row>
    <row r="3344" spans="4:4" x14ac:dyDescent="0.2">
      <c r="D3344" s="762"/>
    </row>
    <row r="3345" spans="4:4" x14ac:dyDescent="0.2">
      <c r="D3345" s="762"/>
    </row>
    <row r="3346" spans="4:4" x14ac:dyDescent="0.2">
      <c r="D3346" s="762"/>
    </row>
    <row r="3347" spans="4:4" x14ac:dyDescent="0.2">
      <c r="D3347" s="762"/>
    </row>
    <row r="3348" spans="4:4" x14ac:dyDescent="0.2">
      <c r="D3348" s="762"/>
    </row>
    <row r="3349" spans="4:4" x14ac:dyDescent="0.2">
      <c r="D3349" s="762"/>
    </row>
    <row r="3350" spans="4:4" x14ac:dyDescent="0.2">
      <c r="D3350" s="762"/>
    </row>
    <row r="3351" spans="4:4" x14ac:dyDescent="0.2">
      <c r="D3351" s="762"/>
    </row>
    <row r="3352" spans="4:4" x14ac:dyDescent="0.2">
      <c r="D3352" s="762"/>
    </row>
    <row r="3353" spans="4:4" x14ac:dyDescent="0.2">
      <c r="D3353" s="762"/>
    </row>
    <row r="3354" spans="4:4" x14ac:dyDescent="0.2">
      <c r="D3354" s="762"/>
    </row>
    <row r="3355" spans="4:4" x14ac:dyDescent="0.2">
      <c r="D3355" s="762"/>
    </row>
    <row r="3356" spans="4:4" x14ac:dyDescent="0.2">
      <c r="D3356" s="762"/>
    </row>
    <row r="3357" spans="4:4" x14ac:dyDescent="0.2">
      <c r="D3357" s="762"/>
    </row>
    <row r="3358" spans="4:4" x14ac:dyDescent="0.2">
      <c r="D3358" s="762"/>
    </row>
    <row r="3359" spans="4:4" x14ac:dyDescent="0.2">
      <c r="D3359" s="762"/>
    </row>
    <row r="3360" spans="4:4" x14ac:dyDescent="0.2">
      <c r="D3360" s="762"/>
    </row>
    <row r="3361" spans="4:4" x14ac:dyDescent="0.2">
      <c r="D3361" s="762"/>
    </row>
    <row r="3362" spans="4:4" x14ac:dyDescent="0.2">
      <c r="D3362" s="762"/>
    </row>
    <row r="3363" spans="4:4" x14ac:dyDescent="0.2">
      <c r="D3363" s="762"/>
    </row>
    <row r="3364" spans="4:4" x14ac:dyDescent="0.2">
      <c r="D3364" s="762"/>
    </row>
    <row r="3365" spans="4:4" x14ac:dyDescent="0.2">
      <c r="D3365" s="762"/>
    </row>
    <row r="3366" spans="4:4" x14ac:dyDescent="0.2">
      <c r="D3366" s="762"/>
    </row>
    <row r="3367" spans="4:4" x14ac:dyDescent="0.2">
      <c r="D3367" s="762"/>
    </row>
    <row r="3368" spans="4:4" x14ac:dyDescent="0.2">
      <c r="D3368" s="762"/>
    </row>
    <row r="3369" spans="4:4" x14ac:dyDescent="0.2">
      <c r="D3369" s="762"/>
    </row>
    <row r="3370" spans="4:4" x14ac:dyDescent="0.2">
      <c r="D3370" s="762"/>
    </row>
    <row r="3371" spans="4:4" x14ac:dyDescent="0.2">
      <c r="D3371" s="762"/>
    </row>
    <row r="3372" spans="4:4" x14ac:dyDescent="0.2">
      <c r="D3372" s="762"/>
    </row>
    <row r="3373" spans="4:4" x14ac:dyDescent="0.2">
      <c r="D3373" s="762"/>
    </row>
    <row r="3374" spans="4:4" x14ac:dyDescent="0.2">
      <c r="D3374" s="762"/>
    </row>
    <row r="3375" spans="4:4" x14ac:dyDescent="0.2">
      <c r="D3375" s="762"/>
    </row>
    <row r="3376" spans="4:4" x14ac:dyDescent="0.2">
      <c r="D3376" s="762"/>
    </row>
    <row r="3377" spans="4:4" x14ac:dyDescent="0.2">
      <c r="D3377" s="762"/>
    </row>
    <row r="3378" spans="4:4" x14ac:dyDescent="0.2">
      <c r="D3378" s="762"/>
    </row>
    <row r="3379" spans="4:4" x14ac:dyDescent="0.2">
      <c r="D3379" s="762"/>
    </row>
    <row r="3380" spans="4:4" x14ac:dyDescent="0.2">
      <c r="D3380" s="762"/>
    </row>
    <row r="3381" spans="4:4" x14ac:dyDescent="0.2">
      <c r="D3381" s="762"/>
    </row>
    <row r="3382" spans="4:4" x14ac:dyDescent="0.2">
      <c r="D3382" s="762"/>
    </row>
    <row r="3383" spans="4:4" x14ac:dyDescent="0.2">
      <c r="D3383" s="762"/>
    </row>
    <row r="3384" spans="4:4" x14ac:dyDescent="0.2">
      <c r="D3384" s="762"/>
    </row>
    <row r="3385" spans="4:4" x14ac:dyDescent="0.2">
      <c r="D3385" s="762"/>
    </row>
    <row r="3386" spans="4:4" x14ac:dyDescent="0.2">
      <c r="D3386" s="762"/>
    </row>
    <row r="3387" spans="4:4" x14ac:dyDescent="0.2">
      <c r="D3387" s="762"/>
    </row>
    <row r="3388" spans="4:4" x14ac:dyDescent="0.2">
      <c r="D3388" s="762"/>
    </row>
    <row r="3389" spans="4:4" x14ac:dyDescent="0.2">
      <c r="D3389" s="762"/>
    </row>
    <row r="3390" spans="4:4" x14ac:dyDescent="0.2">
      <c r="D3390" s="762"/>
    </row>
    <row r="3391" spans="4:4" x14ac:dyDescent="0.2">
      <c r="D3391" s="762"/>
    </row>
    <row r="3392" spans="4:4" x14ac:dyDescent="0.2">
      <c r="D3392" s="762"/>
    </row>
    <row r="3393" spans="4:4" x14ac:dyDescent="0.2">
      <c r="D3393" s="762"/>
    </row>
    <row r="3394" spans="4:4" x14ac:dyDescent="0.2">
      <c r="D3394" s="762"/>
    </row>
    <row r="3395" spans="4:4" x14ac:dyDescent="0.2">
      <c r="D3395" s="762"/>
    </row>
    <row r="3396" spans="4:4" x14ac:dyDescent="0.2">
      <c r="D3396" s="762"/>
    </row>
    <row r="3397" spans="4:4" x14ac:dyDescent="0.2">
      <c r="D3397" s="762"/>
    </row>
    <row r="3398" spans="4:4" x14ac:dyDescent="0.2">
      <c r="D3398" s="762"/>
    </row>
    <row r="3399" spans="4:4" x14ac:dyDescent="0.2">
      <c r="D3399" s="762"/>
    </row>
    <row r="3400" spans="4:4" x14ac:dyDescent="0.2">
      <c r="D3400" s="762"/>
    </row>
    <row r="3401" spans="4:4" x14ac:dyDescent="0.2">
      <c r="D3401" s="762"/>
    </row>
    <row r="3402" spans="4:4" x14ac:dyDescent="0.2">
      <c r="D3402" s="762"/>
    </row>
    <row r="3403" spans="4:4" x14ac:dyDescent="0.2">
      <c r="D3403" s="762"/>
    </row>
    <row r="3404" spans="4:4" x14ac:dyDescent="0.2">
      <c r="D3404" s="762"/>
    </row>
    <row r="3405" spans="4:4" x14ac:dyDescent="0.2">
      <c r="D3405" s="762"/>
    </row>
    <row r="3406" spans="4:4" x14ac:dyDescent="0.2">
      <c r="D3406" s="762"/>
    </row>
    <row r="3407" spans="4:4" x14ac:dyDescent="0.2">
      <c r="D3407" s="762"/>
    </row>
    <row r="3408" spans="4:4" x14ac:dyDescent="0.2">
      <c r="D3408" s="762"/>
    </row>
    <row r="3409" spans="4:4" x14ac:dyDescent="0.2">
      <c r="D3409" s="762"/>
    </row>
    <row r="3410" spans="4:4" x14ac:dyDescent="0.2">
      <c r="D3410" s="762"/>
    </row>
    <row r="3411" spans="4:4" x14ac:dyDescent="0.2">
      <c r="D3411" s="762"/>
    </row>
    <row r="3412" spans="4:4" x14ac:dyDescent="0.2">
      <c r="D3412" s="762"/>
    </row>
    <row r="3413" spans="4:4" x14ac:dyDescent="0.2">
      <c r="D3413" s="762"/>
    </row>
    <row r="3414" spans="4:4" x14ac:dyDescent="0.2">
      <c r="D3414" s="762"/>
    </row>
    <row r="3415" spans="4:4" x14ac:dyDescent="0.2">
      <c r="D3415" s="762"/>
    </row>
    <row r="3416" spans="4:4" x14ac:dyDescent="0.2">
      <c r="D3416" s="762"/>
    </row>
    <row r="3417" spans="4:4" x14ac:dyDescent="0.2">
      <c r="D3417" s="762"/>
    </row>
    <row r="3418" spans="4:4" x14ac:dyDescent="0.2">
      <c r="D3418" s="762"/>
    </row>
    <row r="3419" spans="4:4" x14ac:dyDescent="0.2">
      <c r="D3419" s="762"/>
    </row>
    <row r="3420" spans="4:4" x14ac:dyDescent="0.2">
      <c r="D3420" s="762"/>
    </row>
    <row r="3421" spans="4:4" x14ac:dyDescent="0.2">
      <c r="D3421" s="762"/>
    </row>
    <row r="3422" spans="4:4" x14ac:dyDescent="0.2">
      <c r="D3422" s="762"/>
    </row>
    <row r="3423" spans="4:4" x14ac:dyDescent="0.2">
      <c r="D3423" s="762"/>
    </row>
    <row r="3424" spans="4:4" x14ac:dyDescent="0.2">
      <c r="D3424" s="762"/>
    </row>
    <row r="3425" spans="4:4" x14ac:dyDescent="0.2">
      <c r="D3425" s="762"/>
    </row>
    <row r="3426" spans="4:4" x14ac:dyDescent="0.2">
      <c r="D3426" s="762"/>
    </row>
    <row r="3427" spans="4:4" x14ac:dyDescent="0.2">
      <c r="D3427" s="762"/>
    </row>
    <row r="3428" spans="4:4" x14ac:dyDescent="0.2">
      <c r="D3428" s="762"/>
    </row>
    <row r="3429" spans="4:4" x14ac:dyDescent="0.2">
      <c r="D3429" s="762"/>
    </row>
    <row r="3430" spans="4:4" x14ac:dyDescent="0.2">
      <c r="D3430" s="762"/>
    </row>
    <row r="3431" spans="4:4" x14ac:dyDescent="0.2">
      <c r="D3431" s="762"/>
    </row>
    <row r="3432" spans="4:4" x14ac:dyDescent="0.2">
      <c r="D3432" s="762"/>
    </row>
    <row r="3433" spans="4:4" x14ac:dyDescent="0.2">
      <c r="D3433" s="762"/>
    </row>
    <row r="3434" spans="4:4" x14ac:dyDescent="0.2">
      <c r="D3434" s="762"/>
    </row>
    <row r="3435" spans="4:4" x14ac:dyDescent="0.2">
      <c r="D3435" s="762"/>
    </row>
    <row r="3436" spans="4:4" x14ac:dyDescent="0.2">
      <c r="D3436" s="762"/>
    </row>
    <row r="3437" spans="4:4" x14ac:dyDescent="0.2">
      <c r="D3437" s="762"/>
    </row>
    <row r="3438" spans="4:4" x14ac:dyDescent="0.2">
      <c r="D3438" s="762"/>
    </row>
    <row r="3439" spans="4:4" x14ac:dyDescent="0.2">
      <c r="D3439" s="762"/>
    </row>
    <row r="3440" spans="4:4" x14ac:dyDescent="0.2">
      <c r="D3440" s="762"/>
    </row>
    <row r="3441" spans="4:4" x14ac:dyDescent="0.2">
      <c r="D3441" s="762"/>
    </row>
    <row r="3442" spans="4:4" x14ac:dyDescent="0.2">
      <c r="D3442" s="762"/>
    </row>
    <row r="3443" spans="4:4" x14ac:dyDescent="0.2">
      <c r="D3443" s="762"/>
    </row>
    <row r="3444" spans="4:4" x14ac:dyDescent="0.2">
      <c r="D3444" s="762"/>
    </row>
    <row r="3445" spans="4:4" x14ac:dyDescent="0.2">
      <c r="D3445" s="762"/>
    </row>
    <row r="3446" spans="4:4" x14ac:dyDescent="0.2">
      <c r="D3446" s="762"/>
    </row>
    <row r="3447" spans="4:4" x14ac:dyDescent="0.2">
      <c r="D3447" s="762"/>
    </row>
    <row r="3448" spans="4:4" x14ac:dyDescent="0.2">
      <c r="D3448" s="762"/>
    </row>
    <row r="3449" spans="4:4" x14ac:dyDescent="0.2">
      <c r="D3449" s="762"/>
    </row>
    <row r="3450" spans="4:4" x14ac:dyDescent="0.2">
      <c r="D3450" s="762"/>
    </row>
    <row r="3451" spans="4:4" x14ac:dyDescent="0.2">
      <c r="D3451" s="762"/>
    </row>
    <row r="3452" spans="4:4" x14ac:dyDescent="0.2">
      <c r="D3452" s="762"/>
    </row>
    <row r="3453" spans="4:4" x14ac:dyDescent="0.2">
      <c r="D3453" s="762"/>
    </row>
    <row r="3454" spans="4:4" x14ac:dyDescent="0.2">
      <c r="D3454" s="762"/>
    </row>
    <row r="3455" spans="4:4" x14ac:dyDescent="0.2">
      <c r="D3455" s="762"/>
    </row>
    <row r="3456" spans="4:4" x14ac:dyDescent="0.2">
      <c r="D3456" s="762"/>
    </row>
    <row r="3457" spans="4:4" x14ac:dyDescent="0.2">
      <c r="D3457" s="762"/>
    </row>
    <row r="3458" spans="4:4" x14ac:dyDescent="0.2">
      <c r="D3458" s="762"/>
    </row>
    <row r="3459" spans="4:4" x14ac:dyDescent="0.2">
      <c r="D3459" s="762"/>
    </row>
    <row r="3460" spans="4:4" x14ac:dyDescent="0.2">
      <c r="D3460" s="762"/>
    </row>
    <row r="3461" spans="4:4" x14ac:dyDescent="0.2">
      <c r="D3461" s="762"/>
    </row>
    <row r="3462" spans="4:4" x14ac:dyDescent="0.2">
      <c r="D3462" s="762"/>
    </row>
    <row r="3463" spans="4:4" x14ac:dyDescent="0.2">
      <c r="D3463" s="762"/>
    </row>
    <row r="3464" spans="4:4" x14ac:dyDescent="0.2">
      <c r="D3464" s="762"/>
    </row>
    <row r="3465" spans="4:4" x14ac:dyDescent="0.2">
      <c r="D3465" s="762"/>
    </row>
    <row r="3466" spans="4:4" x14ac:dyDescent="0.2">
      <c r="D3466" s="762"/>
    </row>
    <row r="3467" spans="4:4" x14ac:dyDescent="0.2">
      <c r="D3467" s="762"/>
    </row>
    <row r="3468" spans="4:4" x14ac:dyDescent="0.2">
      <c r="D3468" s="762"/>
    </row>
    <row r="3469" spans="4:4" x14ac:dyDescent="0.2">
      <c r="D3469" s="762"/>
    </row>
    <row r="3470" spans="4:4" x14ac:dyDescent="0.2">
      <c r="D3470" s="762"/>
    </row>
    <row r="3471" spans="4:4" x14ac:dyDescent="0.2">
      <c r="D3471" s="762"/>
    </row>
    <row r="3472" spans="4:4" x14ac:dyDescent="0.2">
      <c r="D3472" s="762"/>
    </row>
    <row r="3473" spans="4:4" x14ac:dyDescent="0.2">
      <c r="D3473" s="762"/>
    </row>
    <row r="3474" spans="4:4" x14ac:dyDescent="0.2">
      <c r="D3474" s="762"/>
    </row>
    <row r="3475" spans="4:4" x14ac:dyDescent="0.2">
      <c r="D3475" s="762"/>
    </row>
    <row r="3476" spans="4:4" x14ac:dyDescent="0.2">
      <c r="D3476" s="762"/>
    </row>
    <row r="3477" spans="4:4" x14ac:dyDescent="0.2">
      <c r="D3477" s="762"/>
    </row>
    <row r="3478" spans="4:4" x14ac:dyDescent="0.2">
      <c r="D3478" s="762"/>
    </row>
    <row r="3479" spans="4:4" x14ac:dyDescent="0.2">
      <c r="D3479" s="762"/>
    </row>
    <row r="3480" spans="4:4" x14ac:dyDescent="0.2">
      <c r="D3480" s="762"/>
    </row>
    <row r="3481" spans="4:4" x14ac:dyDescent="0.2">
      <c r="D3481" s="762"/>
    </row>
    <row r="3482" spans="4:4" x14ac:dyDescent="0.2">
      <c r="D3482" s="762"/>
    </row>
    <row r="3483" spans="4:4" x14ac:dyDescent="0.2">
      <c r="D3483" s="762"/>
    </row>
    <row r="3484" spans="4:4" x14ac:dyDescent="0.2">
      <c r="D3484" s="762"/>
    </row>
    <row r="3485" spans="4:4" x14ac:dyDescent="0.2">
      <c r="D3485" s="762"/>
    </row>
    <row r="3486" spans="4:4" x14ac:dyDescent="0.2">
      <c r="D3486" s="762"/>
    </row>
    <row r="3487" spans="4:4" x14ac:dyDescent="0.2">
      <c r="D3487" s="762"/>
    </row>
    <row r="3488" spans="4:4" x14ac:dyDescent="0.2">
      <c r="D3488" s="762"/>
    </row>
    <row r="3489" spans="4:4" x14ac:dyDescent="0.2">
      <c r="D3489" s="762"/>
    </row>
    <row r="3490" spans="4:4" x14ac:dyDescent="0.2">
      <c r="D3490" s="762"/>
    </row>
    <row r="3491" spans="4:4" x14ac:dyDescent="0.2">
      <c r="D3491" s="762"/>
    </row>
    <row r="3492" spans="4:4" x14ac:dyDescent="0.2">
      <c r="D3492" s="762"/>
    </row>
    <row r="3493" spans="4:4" x14ac:dyDescent="0.2">
      <c r="D3493" s="762"/>
    </row>
    <row r="3494" spans="4:4" x14ac:dyDescent="0.2">
      <c r="D3494" s="762"/>
    </row>
    <row r="3495" spans="4:4" x14ac:dyDescent="0.2">
      <c r="D3495" s="762"/>
    </row>
    <row r="3496" spans="4:4" x14ac:dyDescent="0.2">
      <c r="D3496" s="762"/>
    </row>
    <row r="3497" spans="4:4" x14ac:dyDescent="0.2">
      <c r="D3497" s="762"/>
    </row>
    <row r="3498" spans="4:4" x14ac:dyDescent="0.2">
      <c r="D3498" s="762"/>
    </row>
    <row r="3499" spans="4:4" x14ac:dyDescent="0.2">
      <c r="D3499" s="762"/>
    </row>
    <row r="3500" spans="4:4" x14ac:dyDescent="0.2">
      <c r="D3500" s="762"/>
    </row>
    <row r="3501" spans="4:4" x14ac:dyDescent="0.2">
      <c r="D3501" s="762"/>
    </row>
    <row r="3502" spans="4:4" x14ac:dyDescent="0.2">
      <c r="D3502" s="762"/>
    </row>
    <row r="3503" spans="4:4" x14ac:dyDescent="0.2">
      <c r="D3503" s="762"/>
    </row>
    <row r="3504" spans="4:4" x14ac:dyDescent="0.2">
      <c r="D3504" s="762"/>
    </row>
    <row r="3505" spans="4:4" x14ac:dyDescent="0.2">
      <c r="D3505" s="762"/>
    </row>
    <row r="3506" spans="4:4" x14ac:dyDescent="0.2">
      <c r="D3506" s="762"/>
    </row>
    <row r="3507" spans="4:4" x14ac:dyDescent="0.2">
      <c r="D3507" s="762"/>
    </row>
    <row r="3508" spans="4:4" x14ac:dyDescent="0.2">
      <c r="D3508" s="762"/>
    </row>
    <row r="3509" spans="4:4" x14ac:dyDescent="0.2">
      <c r="D3509" s="762"/>
    </row>
    <row r="3510" spans="4:4" x14ac:dyDescent="0.2">
      <c r="D3510" s="762"/>
    </row>
    <row r="3511" spans="4:4" x14ac:dyDescent="0.2">
      <c r="D3511" s="762"/>
    </row>
    <row r="3512" spans="4:4" x14ac:dyDescent="0.2">
      <c r="D3512" s="762"/>
    </row>
    <row r="3513" spans="4:4" x14ac:dyDescent="0.2">
      <c r="D3513" s="762"/>
    </row>
    <row r="3514" spans="4:4" x14ac:dyDescent="0.2">
      <c r="D3514" s="762"/>
    </row>
    <row r="3515" spans="4:4" x14ac:dyDescent="0.2">
      <c r="D3515" s="762"/>
    </row>
    <row r="3516" spans="4:4" x14ac:dyDescent="0.2">
      <c r="D3516" s="762"/>
    </row>
    <row r="3517" spans="4:4" x14ac:dyDescent="0.2">
      <c r="D3517" s="762"/>
    </row>
    <row r="3518" spans="4:4" x14ac:dyDescent="0.2">
      <c r="D3518" s="762"/>
    </row>
    <row r="3519" spans="4:4" x14ac:dyDescent="0.2">
      <c r="D3519" s="762"/>
    </row>
    <row r="3520" spans="4:4" x14ac:dyDescent="0.2">
      <c r="D3520" s="762"/>
    </row>
    <row r="3521" spans="4:4" x14ac:dyDescent="0.2">
      <c r="D3521" s="762"/>
    </row>
    <row r="3522" spans="4:4" x14ac:dyDescent="0.2">
      <c r="D3522" s="762"/>
    </row>
    <row r="3523" spans="4:4" x14ac:dyDescent="0.2">
      <c r="D3523" s="762"/>
    </row>
    <row r="3524" spans="4:4" x14ac:dyDescent="0.2">
      <c r="D3524" s="762"/>
    </row>
    <row r="3525" spans="4:4" x14ac:dyDescent="0.2">
      <c r="D3525" s="762"/>
    </row>
    <row r="3526" spans="4:4" x14ac:dyDescent="0.2">
      <c r="D3526" s="762"/>
    </row>
    <row r="3527" spans="4:4" x14ac:dyDescent="0.2">
      <c r="D3527" s="762"/>
    </row>
    <row r="3528" spans="4:4" x14ac:dyDescent="0.2">
      <c r="D3528" s="762"/>
    </row>
    <row r="3529" spans="4:4" x14ac:dyDescent="0.2">
      <c r="D3529" s="762"/>
    </row>
    <row r="3530" spans="4:4" x14ac:dyDescent="0.2">
      <c r="D3530" s="762"/>
    </row>
    <row r="3531" spans="4:4" x14ac:dyDescent="0.2">
      <c r="D3531" s="762"/>
    </row>
    <row r="3532" spans="4:4" x14ac:dyDescent="0.2">
      <c r="D3532" s="762"/>
    </row>
    <row r="3533" spans="4:4" x14ac:dyDescent="0.2">
      <c r="D3533" s="762"/>
    </row>
    <row r="3534" spans="4:4" x14ac:dyDescent="0.2">
      <c r="D3534" s="762"/>
    </row>
    <row r="3535" spans="4:4" x14ac:dyDescent="0.2">
      <c r="D3535" s="762"/>
    </row>
    <row r="3536" spans="4:4" x14ac:dyDescent="0.2">
      <c r="D3536" s="762"/>
    </row>
    <row r="3537" spans="4:4" x14ac:dyDescent="0.2">
      <c r="D3537" s="762"/>
    </row>
    <row r="3538" spans="4:4" x14ac:dyDescent="0.2">
      <c r="D3538" s="762"/>
    </row>
    <row r="3539" spans="4:4" x14ac:dyDescent="0.2">
      <c r="D3539" s="762"/>
    </row>
    <row r="3540" spans="4:4" x14ac:dyDescent="0.2">
      <c r="D3540" s="762"/>
    </row>
    <row r="3541" spans="4:4" x14ac:dyDescent="0.2">
      <c r="D3541" s="762"/>
    </row>
    <row r="3542" spans="4:4" x14ac:dyDescent="0.2">
      <c r="D3542" s="762"/>
    </row>
    <row r="3543" spans="4:4" x14ac:dyDescent="0.2">
      <c r="D3543" s="762"/>
    </row>
    <row r="3544" spans="4:4" x14ac:dyDescent="0.2">
      <c r="D3544" s="762"/>
    </row>
    <row r="3545" spans="4:4" x14ac:dyDescent="0.2">
      <c r="D3545" s="762"/>
    </row>
    <row r="3546" spans="4:4" x14ac:dyDescent="0.2">
      <c r="D3546" s="762"/>
    </row>
    <row r="3547" spans="4:4" x14ac:dyDescent="0.2">
      <c r="D3547" s="762"/>
    </row>
    <row r="3548" spans="4:4" x14ac:dyDescent="0.2">
      <c r="D3548" s="762"/>
    </row>
    <row r="3549" spans="4:4" x14ac:dyDescent="0.2">
      <c r="D3549" s="762"/>
    </row>
    <row r="3550" spans="4:4" x14ac:dyDescent="0.2">
      <c r="D3550" s="762"/>
    </row>
    <row r="3551" spans="4:4" x14ac:dyDescent="0.2">
      <c r="D3551" s="762"/>
    </row>
    <row r="3552" spans="4:4" x14ac:dyDescent="0.2">
      <c r="D3552" s="762"/>
    </row>
    <row r="3553" spans="4:4" x14ac:dyDescent="0.2">
      <c r="D3553" s="762"/>
    </row>
    <row r="3554" spans="4:4" x14ac:dyDescent="0.2">
      <c r="D3554" s="762"/>
    </row>
    <row r="3555" spans="4:4" x14ac:dyDescent="0.2">
      <c r="D3555" s="762"/>
    </row>
    <row r="3556" spans="4:4" x14ac:dyDescent="0.2">
      <c r="D3556" s="762"/>
    </row>
    <row r="3557" spans="4:4" x14ac:dyDescent="0.2">
      <c r="D3557" s="762"/>
    </row>
    <row r="3558" spans="4:4" x14ac:dyDescent="0.2">
      <c r="D3558" s="762"/>
    </row>
    <row r="3559" spans="4:4" x14ac:dyDescent="0.2">
      <c r="D3559" s="762"/>
    </row>
    <row r="3560" spans="4:4" x14ac:dyDescent="0.2">
      <c r="D3560" s="762"/>
    </row>
    <row r="3561" spans="4:4" x14ac:dyDescent="0.2">
      <c r="D3561" s="762"/>
    </row>
    <row r="3562" spans="4:4" x14ac:dyDescent="0.2">
      <c r="D3562" s="762"/>
    </row>
    <row r="3563" spans="4:4" x14ac:dyDescent="0.2">
      <c r="D3563" s="762"/>
    </row>
    <row r="3564" spans="4:4" x14ac:dyDescent="0.2">
      <c r="D3564" s="762"/>
    </row>
    <row r="3565" spans="4:4" x14ac:dyDescent="0.2">
      <c r="D3565" s="762"/>
    </row>
    <row r="3566" spans="4:4" x14ac:dyDescent="0.2">
      <c r="D3566" s="762"/>
    </row>
    <row r="3567" spans="4:4" x14ac:dyDescent="0.2">
      <c r="D3567" s="762"/>
    </row>
    <row r="3568" spans="4:4" x14ac:dyDescent="0.2">
      <c r="D3568" s="762"/>
    </row>
    <row r="3569" spans="4:4" x14ac:dyDescent="0.2">
      <c r="D3569" s="762"/>
    </row>
    <row r="3570" spans="4:4" x14ac:dyDescent="0.2">
      <c r="D3570" s="762"/>
    </row>
    <row r="3571" spans="4:4" x14ac:dyDescent="0.2">
      <c r="D3571" s="762"/>
    </row>
    <row r="3572" spans="4:4" x14ac:dyDescent="0.2">
      <c r="D3572" s="762"/>
    </row>
    <row r="3573" spans="4:4" x14ac:dyDescent="0.2">
      <c r="D3573" s="762"/>
    </row>
    <row r="3574" spans="4:4" x14ac:dyDescent="0.2">
      <c r="D3574" s="762"/>
    </row>
    <row r="3575" spans="4:4" x14ac:dyDescent="0.2">
      <c r="D3575" s="762"/>
    </row>
    <row r="3576" spans="4:4" x14ac:dyDescent="0.2">
      <c r="D3576" s="762"/>
    </row>
    <row r="3577" spans="4:4" x14ac:dyDescent="0.2">
      <c r="D3577" s="762"/>
    </row>
    <row r="3578" spans="4:4" x14ac:dyDescent="0.2">
      <c r="D3578" s="762"/>
    </row>
    <row r="3579" spans="4:4" x14ac:dyDescent="0.2">
      <c r="D3579" s="762"/>
    </row>
    <row r="3580" spans="4:4" x14ac:dyDescent="0.2">
      <c r="D3580" s="762"/>
    </row>
    <row r="3581" spans="4:4" x14ac:dyDescent="0.2">
      <c r="D3581" s="762"/>
    </row>
    <row r="3582" spans="4:4" x14ac:dyDescent="0.2">
      <c r="D3582" s="762"/>
    </row>
    <row r="3583" spans="4:4" x14ac:dyDescent="0.2">
      <c r="D3583" s="762"/>
    </row>
    <row r="3584" spans="4:4" x14ac:dyDescent="0.2">
      <c r="D3584" s="762"/>
    </row>
    <row r="3585" spans="4:4" x14ac:dyDescent="0.2">
      <c r="D3585" s="762"/>
    </row>
    <row r="3586" spans="4:4" x14ac:dyDescent="0.2">
      <c r="D3586" s="762"/>
    </row>
    <row r="3587" spans="4:4" x14ac:dyDescent="0.2">
      <c r="D3587" s="762"/>
    </row>
    <row r="3588" spans="4:4" x14ac:dyDescent="0.2">
      <c r="D3588" s="762"/>
    </row>
    <row r="3589" spans="4:4" x14ac:dyDescent="0.2">
      <c r="D3589" s="762"/>
    </row>
    <row r="3590" spans="4:4" x14ac:dyDescent="0.2">
      <c r="D3590" s="762"/>
    </row>
    <row r="3591" spans="4:4" x14ac:dyDescent="0.2">
      <c r="D3591" s="762"/>
    </row>
    <row r="3592" spans="4:4" x14ac:dyDescent="0.2">
      <c r="D3592" s="762"/>
    </row>
    <row r="3593" spans="4:4" x14ac:dyDescent="0.2">
      <c r="D3593" s="762"/>
    </row>
    <row r="3594" spans="4:4" x14ac:dyDescent="0.2">
      <c r="D3594" s="762"/>
    </row>
    <row r="3595" spans="4:4" x14ac:dyDescent="0.2">
      <c r="D3595" s="762"/>
    </row>
    <row r="3596" spans="4:4" x14ac:dyDescent="0.2">
      <c r="D3596" s="762"/>
    </row>
    <row r="3597" spans="4:4" x14ac:dyDescent="0.2">
      <c r="D3597" s="762"/>
    </row>
    <row r="3598" spans="4:4" x14ac:dyDescent="0.2">
      <c r="D3598" s="762"/>
    </row>
    <row r="3599" spans="4:4" x14ac:dyDescent="0.2">
      <c r="D3599" s="762"/>
    </row>
    <row r="3600" spans="4:4" x14ac:dyDescent="0.2">
      <c r="D3600" s="762"/>
    </row>
    <row r="3601" spans="4:4" x14ac:dyDescent="0.2">
      <c r="D3601" s="762"/>
    </row>
    <row r="3602" spans="4:4" x14ac:dyDescent="0.2">
      <c r="D3602" s="762"/>
    </row>
    <row r="3603" spans="4:4" x14ac:dyDescent="0.2">
      <c r="D3603" s="762"/>
    </row>
    <row r="3604" spans="4:4" x14ac:dyDescent="0.2">
      <c r="D3604" s="762"/>
    </row>
    <row r="3605" spans="4:4" x14ac:dyDescent="0.2">
      <c r="D3605" s="762"/>
    </row>
    <row r="3606" spans="4:4" x14ac:dyDescent="0.2">
      <c r="D3606" s="762"/>
    </row>
    <row r="3607" spans="4:4" x14ac:dyDescent="0.2">
      <c r="D3607" s="762"/>
    </row>
    <row r="3608" spans="4:4" x14ac:dyDescent="0.2">
      <c r="D3608" s="762"/>
    </row>
    <row r="3609" spans="4:4" x14ac:dyDescent="0.2">
      <c r="D3609" s="762"/>
    </row>
    <row r="3610" spans="4:4" x14ac:dyDescent="0.2">
      <c r="D3610" s="762"/>
    </row>
    <row r="3611" spans="4:4" x14ac:dyDescent="0.2">
      <c r="D3611" s="762"/>
    </row>
    <row r="3612" spans="4:4" x14ac:dyDescent="0.2">
      <c r="D3612" s="762"/>
    </row>
    <row r="3613" spans="4:4" x14ac:dyDescent="0.2">
      <c r="D3613" s="762"/>
    </row>
    <row r="3614" spans="4:4" x14ac:dyDescent="0.2">
      <c r="D3614" s="762"/>
    </row>
    <row r="3615" spans="4:4" x14ac:dyDescent="0.2">
      <c r="D3615" s="762"/>
    </row>
    <row r="3616" spans="4:4" x14ac:dyDescent="0.2">
      <c r="D3616" s="762"/>
    </row>
    <row r="3617" spans="4:4" x14ac:dyDescent="0.2">
      <c r="D3617" s="762"/>
    </row>
    <row r="3618" spans="4:4" x14ac:dyDescent="0.2">
      <c r="D3618" s="762"/>
    </row>
    <row r="3619" spans="4:4" x14ac:dyDescent="0.2">
      <c r="D3619" s="762"/>
    </row>
    <row r="3620" spans="4:4" x14ac:dyDescent="0.2">
      <c r="D3620" s="762"/>
    </row>
    <row r="3621" spans="4:4" x14ac:dyDescent="0.2">
      <c r="D3621" s="762"/>
    </row>
    <row r="3622" spans="4:4" x14ac:dyDescent="0.2">
      <c r="D3622" s="762"/>
    </row>
    <row r="3623" spans="4:4" x14ac:dyDescent="0.2">
      <c r="D3623" s="762"/>
    </row>
    <row r="3624" spans="4:4" x14ac:dyDescent="0.2">
      <c r="D3624" s="762"/>
    </row>
    <row r="3625" spans="4:4" x14ac:dyDescent="0.2">
      <c r="D3625" s="762"/>
    </row>
    <row r="3626" spans="4:4" x14ac:dyDescent="0.2">
      <c r="D3626" s="762"/>
    </row>
    <row r="3627" spans="4:4" x14ac:dyDescent="0.2">
      <c r="D3627" s="762"/>
    </row>
    <row r="3628" spans="4:4" x14ac:dyDescent="0.2">
      <c r="D3628" s="762"/>
    </row>
    <row r="3629" spans="4:4" x14ac:dyDescent="0.2">
      <c r="D3629" s="762"/>
    </row>
    <row r="3630" spans="4:4" x14ac:dyDescent="0.2">
      <c r="D3630" s="762"/>
    </row>
    <row r="3631" spans="4:4" x14ac:dyDescent="0.2">
      <c r="D3631" s="762"/>
    </row>
    <row r="3632" spans="4:4" x14ac:dyDescent="0.2">
      <c r="D3632" s="762"/>
    </row>
    <row r="3633" spans="4:4" x14ac:dyDescent="0.2">
      <c r="D3633" s="762"/>
    </row>
    <row r="3634" spans="4:4" x14ac:dyDescent="0.2">
      <c r="D3634" s="762"/>
    </row>
    <row r="3635" spans="4:4" x14ac:dyDescent="0.2">
      <c r="D3635" s="762"/>
    </row>
    <row r="3636" spans="4:4" x14ac:dyDescent="0.2">
      <c r="D3636" s="762"/>
    </row>
    <row r="3637" spans="4:4" x14ac:dyDescent="0.2">
      <c r="D3637" s="762"/>
    </row>
    <row r="3638" spans="4:4" x14ac:dyDescent="0.2">
      <c r="D3638" s="762"/>
    </row>
    <row r="3639" spans="4:4" x14ac:dyDescent="0.2">
      <c r="D3639" s="762"/>
    </row>
    <row r="3640" spans="4:4" x14ac:dyDescent="0.2">
      <c r="D3640" s="762"/>
    </row>
    <row r="3641" spans="4:4" x14ac:dyDescent="0.2">
      <c r="D3641" s="762"/>
    </row>
    <row r="3642" spans="4:4" x14ac:dyDescent="0.2">
      <c r="D3642" s="762"/>
    </row>
    <row r="3643" spans="4:4" x14ac:dyDescent="0.2">
      <c r="D3643" s="762"/>
    </row>
    <row r="3644" spans="4:4" x14ac:dyDescent="0.2">
      <c r="D3644" s="762"/>
    </row>
    <row r="3645" spans="4:4" x14ac:dyDescent="0.2">
      <c r="D3645" s="762"/>
    </row>
    <row r="3646" spans="4:4" x14ac:dyDescent="0.2">
      <c r="D3646" s="762"/>
    </row>
    <row r="3647" spans="4:4" x14ac:dyDescent="0.2">
      <c r="D3647" s="762"/>
    </row>
    <row r="3648" spans="4:4" x14ac:dyDescent="0.2">
      <c r="D3648" s="762"/>
    </row>
    <row r="3649" spans="4:4" x14ac:dyDescent="0.2">
      <c r="D3649" s="762"/>
    </row>
    <row r="3650" spans="4:4" x14ac:dyDescent="0.2">
      <c r="D3650" s="762"/>
    </row>
    <row r="3651" spans="4:4" x14ac:dyDescent="0.2">
      <c r="D3651" s="762"/>
    </row>
    <row r="3652" spans="4:4" x14ac:dyDescent="0.2">
      <c r="D3652" s="762"/>
    </row>
    <row r="3653" spans="4:4" x14ac:dyDescent="0.2">
      <c r="D3653" s="762"/>
    </row>
    <row r="3654" spans="4:4" x14ac:dyDescent="0.2">
      <c r="D3654" s="762"/>
    </row>
    <row r="3655" spans="4:4" x14ac:dyDescent="0.2">
      <c r="D3655" s="762"/>
    </row>
    <row r="3656" spans="4:4" x14ac:dyDescent="0.2">
      <c r="D3656" s="762"/>
    </row>
    <row r="3657" spans="4:4" x14ac:dyDescent="0.2">
      <c r="D3657" s="762"/>
    </row>
    <row r="3658" spans="4:4" x14ac:dyDescent="0.2">
      <c r="D3658" s="762"/>
    </row>
    <row r="3659" spans="4:4" x14ac:dyDescent="0.2">
      <c r="D3659" s="762"/>
    </row>
    <row r="3660" spans="4:4" x14ac:dyDescent="0.2">
      <c r="D3660" s="762"/>
    </row>
    <row r="3661" spans="4:4" x14ac:dyDescent="0.2">
      <c r="D3661" s="762"/>
    </row>
    <row r="3662" spans="4:4" x14ac:dyDescent="0.2">
      <c r="D3662" s="762"/>
    </row>
    <row r="3663" spans="4:4" x14ac:dyDescent="0.2">
      <c r="D3663" s="762"/>
    </row>
    <row r="3664" spans="4:4" x14ac:dyDescent="0.2">
      <c r="D3664" s="762"/>
    </row>
    <row r="3665" spans="4:4" x14ac:dyDescent="0.2">
      <c r="D3665" s="762"/>
    </row>
    <row r="3666" spans="4:4" x14ac:dyDescent="0.2">
      <c r="D3666" s="762"/>
    </row>
    <row r="3667" spans="4:4" x14ac:dyDescent="0.2">
      <c r="D3667" s="762"/>
    </row>
    <row r="3668" spans="4:4" x14ac:dyDescent="0.2">
      <c r="D3668" s="762"/>
    </row>
    <row r="3669" spans="4:4" x14ac:dyDescent="0.2">
      <c r="D3669" s="762"/>
    </row>
    <row r="3670" spans="4:4" x14ac:dyDescent="0.2">
      <c r="D3670" s="762"/>
    </row>
    <row r="3671" spans="4:4" x14ac:dyDescent="0.2">
      <c r="D3671" s="762"/>
    </row>
    <row r="3672" spans="4:4" x14ac:dyDescent="0.2">
      <c r="D3672" s="762"/>
    </row>
    <row r="3673" spans="4:4" x14ac:dyDescent="0.2">
      <c r="D3673" s="762"/>
    </row>
    <row r="3674" spans="4:4" x14ac:dyDescent="0.2">
      <c r="D3674" s="762"/>
    </row>
    <row r="3675" spans="4:4" x14ac:dyDescent="0.2">
      <c r="D3675" s="762"/>
    </row>
    <row r="3676" spans="4:4" x14ac:dyDescent="0.2">
      <c r="D3676" s="762"/>
    </row>
    <row r="3677" spans="4:4" x14ac:dyDescent="0.2">
      <c r="D3677" s="762"/>
    </row>
    <row r="3678" spans="4:4" x14ac:dyDescent="0.2">
      <c r="D3678" s="762"/>
    </row>
    <row r="3679" spans="4:4" x14ac:dyDescent="0.2">
      <c r="D3679" s="762"/>
    </row>
    <row r="3680" spans="4:4" x14ac:dyDescent="0.2">
      <c r="D3680" s="762"/>
    </row>
    <row r="3681" spans="4:4" x14ac:dyDescent="0.2">
      <c r="D3681" s="762"/>
    </row>
    <row r="3682" spans="4:4" x14ac:dyDescent="0.2">
      <c r="D3682" s="762"/>
    </row>
    <row r="3683" spans="4:4" x14ac:dyDescent="0.2">
      <c r="D3683" s="762"/>
    </row>
    <row r="3684" spans="4:4" x14ac:dyDescent="0.2">
      <c r="D3684" s="762"/>
    </row>
    <row r="3685" spans="4:4" x14ac:dyDescent="0.2">
      <c r="D3685" s="762"/>
    </row>
    <row r="3686" spans="4:4" x14ac:dyDescent="0.2">
      <c r="D3686" s="762"/>
    </row>
    <row r="3687" spans="4:4" x14ac:dyDescent="0.2">
      <c r="D3687" s="762"/>
    </row>
    <row r="3688" spans="4:4" x14ac:dyDescent="0.2">
      <c r="D3688" s="762"/>
    </row>
    <row r="3689" spans="4:4" x14ac:dyDescent="0.2">
      <c r="D3689" s="762"/>
    </row>
    <row r="3690" spans="4:4" x14ac:dyDescent="0.2">
      <c r="D3690" s="762"/>
    </row>
    <row r="3691" spans="4:4" x14ac:dyDescent="0.2">
      <c r="D3691" s="762"/>
    </row>
    <row r="3692" spans="4:4" x14ac:dyDescent="0.2">
      <c r="D3692" s="762"/>
    </row>
    <row r="3693" spans="4:4" x14ac:dyDescent="0.2">
      <c r="D3693" s="762"/>
    </row>
    <row r="3694" spans="4:4" x14ac:dyDescent="0.2">
      <c r="D3694" s="762"/>
    </row>
    <row r="3695" spans="4:4" x14ac:dyDescent="0.2">
      <c r="D3695" s="762"/>
    </row>
    <row r="3696" spans="4:4" x14ac:dyDescent="0.2">
      <c r="D3696" s="762"/>
    </row>
    <row r="3697" spans="4:4" x14ac:dyDescent="0.2">
      <c r="D3697" s="762"/>
    </row>
    <row r="3698" spans="4:4" x14ac:dyDescent="0.2">
      <c r="D3698" s="762"/>
    </row>
    <row r="3699" spans="4:4" x14ac:dyDescent="0.2">
      <c r="D3699" s="762"/>
    </row>
    <row r="3700" spans="4:4" x14ac:dyDescent="0.2">
      <c r="D3700" s="762"/>
    </row>
    <row r="3701" spans="4:4" x14ac:dyDescent="0.2">
      <c r="D3701" s="762"/>
    </row>
    <row r="3702" spans="4:4" x14ac:dyDescent="0.2">
      <c r="D3702" s="762"/>
    </row>
    <row r="3703" spans="4:4" x14ac:dyDescent="0.2">
      <c r="D3703" s="762"/>
    </row>
    <row r="3704" spans="4:4" x14ac:dyDescent="0.2">
      <c r="D3704" s="762"/>
    </row>
    <row r="3705" spans="4:4" x14ac:dyDescent="0.2">
      <c r="D3705" s="762"/>
    </row>
    <row r="3706" spans="4:4" x14ac:dyDescent="0.2">
      <c r="D3706" s="762"/>
    </row>
    <row r="3707" spans="4:4" x14ac:dyDescent="0.2">
      <c r="D3707" s="762"/>
    </row>
    <row r="3708" spans="4:4" x14ac:dyDescent="0.2">
      <c r="D3708" s="762"/>
    </row>
    <row r="3709" spans="4:4" x14ac:dyDescent="0.2">
      <c r="D3709" s="762"/>
    </row>
    <row r="3710" spans="4:4" x14ac:dyDescent="0.2">
      <c r="D3710" s="762"/>
    </row>
    <row r="3711" spans="4:4" x14ac:dyDescent="0.2">
      <c r="D3711" s="762"/>
    </row>
    <row r="3712" spans="4:4" x14ac:dyDescent="0.2">
      <c r="D3712" s="762"/>
    </row>
    <row r="3713" spans="4:4" x14ac:dyDescent="0.2">
      <c r="D3713" s="762"/>
    </row>
    <row r="3714" spans="4:4" x14ac:dyDescent="0.2">
      <c r="D3714" s="762"/>
    </row>
    <row r="3715" spans="4:4" x14ac:dyDescent="0.2">
      <c r="D3715" s="762"/>
    </row>
    <row r="3716" spans="4:4" x14ac:dyDescent="0.2">
      <c r="D3716" s="762"/>
    </row>
    <row r="3717" spans="4:4" x14ac:dyDescent="0.2">
      <c r="D3717" s="762"/>
    </row>
    <row r="3718" spans="4:4" x14ac:dyDescent="0.2">
      <c r="D3718" s="762"/>
    </row>
    <row r="3719" spans="4:4" x14ac:dyDescent="0.2">
      <c r="D3719" s="762"/>
    </row>
    <row r="3720" spans="4:4" x14ac:dyDescent="0.2">
      <c r="D3720" s="762"/>
    </row>
    <row r="3721" spans="4:4" x14ac:dyDescent="0.2">
      <c r="D3721" s="762"/>
    </row>
    <row r="3722" spans="4:4" x14ac:dyDescent="0.2">
      <c r="D3722" s="762"/>
    </row>
    <row r="3723" spans="4:4" x14ac:dyDescent="0.2">
      <c r="D3723" s="762"/>
    </row>
    <row r="3724" spans="4:4" x14ac:dyDescent="0.2">
      <c r="D3724" s="762"/>
    </row>
    <row r="3725" spans="4:4" x14ac:dyDescent="0.2">
      <c r="D3725" s="762"/>
    </row>
    <row r="3726" spans="4:4" x14ac:dyDescent="0.2">
      <c r="D3726" s="762"/>
    </row>
    <row r="3727" spans="4:4" x14ac:dyDescent="0.2">
      <c r="D3727" s="762"/>
    </row>
    <row r="3728" spans="4:4" x14ac:dyDescent="0.2">
      <c r="D3728" s="762"/>
    </row>
    <row r="3729" spans="4:4" x14ac:dyDescent="0.2">
      <c r="D3729" s="762"/>
    </row>
    <row r="3730" spans="4:4" x14ac:dyDescent="0.2">
      <c r="D3730" s="762"/>
    </row>
    <row r="3731" spans="4:4" x14ac:dyDescent="0.2">
      <c r="D3731" s="762"/>
    </row>
    <row r="3732" spans="4:4" x14ac:dyDescent="0.2">
      <c r="D3732" s="762"/>
    </row>
    <row r="3733" spans="4:4" x14ac:dyDescent="0.2">
      <c r="D3733" s="762"/>
    </row>
    <row r="3734" spans="4:4" x14ac:dyDescent="0.2">
      <c r="D3734" s="762"/>
    </row>
    <row r="3735" spans="4:4" x14ac:dyDescent="0.2">
      <c r="D3735" s="762"/>
    </row>
    <row r="3736" spans="4:4" x14ac:dyDescent="0.2">
      <c r="D3736" s="762"/>
    </row>
    <row r="3737" spans="4:4" x14ac:dyDescent="0.2">
      <c r="D3737" s="762"/>
    </row>
    <row r="3738" spans="4:4" x14ac:dyDescent="0.2">
      <c r="D3738" s="762"/>
    </row>
    <row r="3739" spans="4:4" x14ac:dyDescent="0.2">
      <c r="D3739" s="762"/>
    </row>
    <row r="3740" spans="4:4" x14ac:dyDescent="0.2">
      <c r="D3740" s="762"/>
    </row>
    <row r="3741" spans="4:4" x14ac:dyDescent="0.2">
      <c r="D3741" s="762"/>
    </row>
    <row r="3742" spans="4:4" x14ac:dyDescent="0.2">
      <c r="D3742" s="762"/>
    </row>
    <row r="3743" spans="4:4" x14ac:dyDescent="0.2">
      <c r="D3743" s="762"/>
    </row>
    <row r="3744" spans="4:4" x14ac:dyDescent="0.2">
      <c r="D3744" s="762"/>
    </row>
    <row r="3745" spans="4:4" x14ac:dyDescent="0.2">
      <c r="D3745" s="762"/>
    </row>
    <row r="3746" spans="4:4" x14ac:dyDescent="0.2">
      <c r="D3746" s="762"/>
    </row>
    <row r="3747" spans="4:4" x14ac:dyDescent="0.2">
      <c r="D3747" s="762"/>
    </row>
    <row r="3748" spans="4:4" x14ac:dyDescent="0.2">
      <c r="D3748" s="762"/>
    </row>
    <row r="3749" spans="4:4" x14ac:dyDescent="0.2">
      <c r="D3749" s="762"/>
    </row>
    <row r="3750" spans="4:4" x14ac:dyDescent="0.2">
      <c r="D3750" s="762"/>
    </row>
    <row r="3751" spans="4:4" x14ac:dyDescent="0.2">
      <c r="D3751" s="762"/>
    </row>
    <row r="3752" spans="4:4" x14ac:dyDescent="0.2">
      <c r="D3752" s="762"/>
    </row>
    <row r="3753" spans="4:4" x14ac:dyDescent="0.2">
      <c r="D3753" s="762"/>
    </row>
    <row r="3754" spans="4:4" x14ac:dyDescent="0.2">
      <c r="D3754" s="762"/>
    </row>
    <row r="3755" spans="4:4" x14ac:dyDescent="0.2">
      <c r="D3755" s="762"/>
    </row>
    <row r="3756" spans="4:4" x14ac:dyDescent="0.2">
      <c r="D3756" s="762"/>
    </row>
    <row r="3757" spans="4:4" x14ac:dyDescent="0.2">
      <c r="D3757" s="762"/>
    </row>
    <row r="3758" spans="4:4" x14ac:dyDescent="0.2">
      <c r="D3758" s="762"/>
    </row>
    <row r="3759" spans="4:4" x14ac:dyDescent="0.2">
      <c r="D3759" s="762"/>
    </row>
    <row r="3760" spans="4:4" x14ac:dyDescent="0.2">
      <c r="D3760" s="762"/>
    </row>
    <row r="3761" spans="4:4" x14ac:dyDescent="0.2">
      <c r="D3761" s="762"/>
    </row>
    <row r="3762" spans="4:4" x14ac:dyDescent="0.2">
      <c r="D3762" s="762"/>
    </row>
    <row r="3763" spans="4:4" x14ac:dyDescent="0.2">
      <c r="D3763" s="762"/>
    </row>
    <row r="3764" spans="4:4" x14ac:dyDescent="0.2">
      <c r="D3764" s="762"/>
    </row>
    <row r="3765" spans="4:4" x14ac:dyDescent="0.2">
      <c r="D3765" s="762"/>
    </row>
    <row r="3766" spans="4:4" x14ac:dyDescent="0.2">
      <c r="D3766" s="762"/>
    </row>
    <row r="3767" spans="4:4" x14ac:dyDescent="0.2">
      <c r="D3767" s="762"/>
    </row>
    <row r="3768" spans="4:4" x14ac:dyDescent="0.2">
      <c r="D3768" s="762"/>
    </row>
    <row r="3769" spans="4:4" x14ac:dyDescent="0.2">
      <c r="D3769" s="762"/>
    </row>
    <row r="3770" spans="4:4" x14ac:dyDescent="0.2">
      <c r="D3770" s="762"/>
    </row>
    <row r="3771" spans="4:4" x14ac:dyDescent="0.2">
      <c r="D3771" s="762"/>
    </row>
    <row r="3772" spans="4:4" x14ac:dyDescent="0.2">
      <c r="D3772" s="762"/>
    </row>
    <row r="3773" spans="4:4" x14ac:dyDescent="0.2">
      <c r="D3773" s="762"/>
    </row>
    <row r="3774" spans="4:4" x14ac:dyDescent="0.2">
      <c r="D3774" s="762"/>
    </row>
    <row r="3775" spans="4:4" x14ac:dyDescent="0.2">
      <c r="D3775" s="762"/>
    </row>
    <row r="3776" spans="4:4" x14ac:dyDescent="0.2">
      <c r="D3776" s="762"/>
    </row>
    <row r="3777" spans="4:4" x14ac:dyDescent="0.2">
      <c r="D3777" s="762"/>
    </row>
    <row r="3778" spans="4:4" x14ac:dyDescent="0.2">
      <c r="D3778" s="762"/>
    </row>
    <row r="3779" spans="4:4" x14ac:dyDescent="0.2">
      <c r="D3779" s="762"/>
    </row>
    <row r="3780" spans="4:4" x14ac:dyDescent="0.2">
      <c r="D3780" s="762"/>
    </row>
    <row r="3781" spans="4:4" x14ac:dyDescent="0.2">
      <c r="D3781" s="762"/>
    </row>
    <row r="3782" spans="4:4" x14ac:dyDescent="0.2">
      <c r="D3782" s="762"/>
    </row>
    <row r="3783" spans="4:4" x14ac:dyDescent="0.2">
      <c r="D3783" s="762"/>
    </row>
    <row r="3784" spans="4:4" x14ac:dyDescent="0.2">
      <c r="D3784" s="762"/>
    </row>
    <row r="3785" spans="4:4" x14ac:dyDescent="0.2">
      <c r="D3785" s="762"/>
    </row>
    <row r="3786" spans="4:4" x14ac:dyDescent="0.2">
      <c r="D3786" s="762"/>
    </row>
    <row r="3787" spans="4:4" x14ac:dyDescent="0.2">
      <c r="D3787" s="762"/>
    </row>
    <row r="3788" spans="4:4" x14ac:dyDescent="0.2">
      <c r="D3788" s="762"/>
    </row>
    <row r="3789" spans="4:4" x14ac:dyDescent="0.2">
      <c r="D3789" s="762"/>
    </row>
    <row r="3790" spans="4:4" x14ac:dyDescent="0.2">
      <c r="D3790" s="762"/>
    </row>
    <row r="3791" spans="4:4" x14ac:dyDescent="0.2">
      <c r="D3791" s="762"/>
    </row>
    <row r="3792" spans="4:4" x14ac:dyDescent="0.2">
      <c r="D3792" s="762"/>
    </row>
    <row r="3793" spans="4:4" x14ac:dyDescent="0.2">
      <c r="D3793" s="762"/>
    </row>
    <row r="3794" spans="4:4" x14ac:dyDescent="0.2">
      <c r="D3794" s="762"/>
    </row>
    <row r="3795" spans="4:4" x14ac:dyDescent="0.2">
      <c r="D3795" s="762"/>
    </row>
    <row r="3796" spans="4:4" x14ac:dyDescent="0.2">
      <c r="D3796" s="762"/>
    </row>
    <row r="3797" spans="4:4" x14ac:dyDescent="0.2">
      <c r="D3797" s="762"/>
    </row>
    <row r="3798" spans="4:4" x14ac:dyDescent="0.2">
      <c r="D3798" s="762"/>
    </row>
    <row r="3799" spans="4:4" x14ac:dyDescent="0.2">
      <c r="D3799" s="762"/>
    </row>
    <row r="3800" spans="4:4" x14ac:dyDescent="0.2">
      <c r="D3800" s="762"/>
    </row>
    <row r="3801" spans="4:4" x14ac:dyDescent="0.2">
      <c r="D3801" s="762"/>
    </row>
    <row r="3802" spans="4:4" x14ac:dyDescent="0.2">
      <c r="D3802" s="762"/>
    </row>
    <row r="3803" spans="4:4" x14ac:dyDescent="0.2">
      <c r="D3803" s="762"/>
    </row>
    <row r="3804" spans="4:4" x14ac:dyDescent="0.2">
      <c r="D3804" s="762"/>
    </row>
    <row r="3805" spans="4:4" x14ac:dyDescent="0.2">
      <c r="D3805" s="762"/>
    </row>
    <row r="3806" spans="4:4" x14ac:dyDescent="0.2">
      <c r="D3806" s="762"/>
    </row>
    <row r="3807" spans="4:4" x14ac:dyDescent="0.2">
      <c r="D3807" s="762"/>
    </row>
    <row r="3808" spans="4:4" x14ac:dyDescent="0.2">
      <c r="D3808" s="762"/>
    </row>
    <row r="3809" spans="4:4" x14ac:dyDescent="0.2">
      <c r="D3809" s="762"/>
    </row>
    <row r="3810" spans="4:4" x14ac:dyDescent="0.2">
      <c r="D3810" s="762"/>
    </row>
    <row r="3811" spans="4:4" x14ac:dyDescent="0.2">
      <c r="D3811" s="762"/>
    </row>
    <row r="3812" spans="4:4" x14ac:dyDescent="0.2">
      <c r="D3812" s="762"/>
    </row>
    <row r="3813" spans="4:4" x14ac:dyDescent="0.2">
      <c r="D3813" s="762"/>
    </row>
    <row r="3814" spans="4:4" x14ac:dyDescent="0.2">
      <c r="D3814" s="762"/>
    </row>
    <row r="3815" spans="4:4" x14ac:dyDescent="0.2">
      <c r="D3815" s="762"/>
    </row>
    <row r="3816" spans="4:4" x14ac:dyDescent="0.2">
      <c r="D3816" s="762"/>
    </row>
    <row r="3817" spans="4:4" x14ac:dyDescent="0.2">
      <c r="D3817" s="762"/>
    </row>
    <row r="3818" spans="4:4" x14ac:dyDescent="0.2">
      <c r="D3818" s="762"/>
    </row>
    <row r="3819" spans="4:4" x14ac:dyDescent="0.2">
      <c r="D3819" s="762"/>
    </row>
    <row r="3820" spans="4:4" x14ac:dyDescent="0.2">
      <c r="D3820" s="762"/>
    </row>
    <row r="3821" spans="4:4" x14ac:dyDescent="0.2">
      <c r="D3821" s="762"/>
    </row>
    <row r="3822" spans="4:4" x14ac:dyDescent="0.2">
      <c r="D3822" s="762"/>
    </row>
    <row r="3823" spans="4:4" x14ac:dyDescent="0.2">
      <c r="D3823" s="762"/>
    </row>
    <row r="3824" spans="4:4" x14ac:dyDescent="0.2">
      <c r="D3824" s="762"/>
    </row>
    <row r="3825" spans="4:4" x14ac:dyDescent="0.2">
      <c r="D3825" s="762"/>
    </row>
    <row r="3826" spans="4:4" x14ac:dyDescent="0.2">
      <c r="D3826" s="762"/>
    </row>
    <row r="3827" spans="4:4" x14ac:dyDescent="0.2">
      <c r="D3827" s="762"/>
    </row>
    <row r="3828" spans="4:4" x14ac:dyDescent="0.2">
      <c r="D3828" s="762"/>
    </row>
    <row r="3829" spans="4:4" x14ac:dyDescent="0.2">
      <c r="D3829" s="762"/>
    </row>
    <row r="3830" spans="4:4" x14ac:dyDescent="0.2">
      <c r="D3830" s="762"/>
    </row>
    <row r="3831" spans="4:4" x14ac:dyDescent="0.2">
      <c r="D3831" s="762"/>
    </row>
    <row r="3832" spans="4:4" x14ac:dyDescent="0.2">
      <c r="D3832" s="762"/>
    </row>
    <row r="3833" spans="4:4" x14ac:dyDescent="0.2">
      <c r="D3833" s="762"/>
    </row>
    <row r="3834" spans="4:4" x14ac:dyDescent="0.2">
      <c r="D3834" s="762"/>
    </row>
    <row r="3835" spans="4:4" x14ac:dyDescent="0.2">
      <c r="D3835" s="762"/>
    </row>
    <row r="3836" spans="4:4" x14ac:dyDescent="0.2">
      <c r="D3836" s="762"/>
    </row>
    <row r="3837" spans="4:4" x14ac:dyDescent="0.2">
      <c r="D3837" s="762"/>
    </row>
    <row r="3838" spans="4:4" x14ac:dyDescent="0.2">
      <c r="D3838" s="762"/>
    </row>
    <row r="3839" spans="4:4" x14ac:dyDescent="0.2">
      <c r="D3839" s="762"/>
    </row>
    <row r="3840" spans="4:4" x14ac:dyDescent="0.2">
      <c r="D3840" s="762"/>
    </row>
    <row r="3841" spans="4:4" x14ac:dyDescent="0.2">
      <c r="D3841" s="762"/>
    </row>
    <row r="3842" spans="4:4" x14ac:dyDescent="0.2">
      <c r="D3842" s="762"/>
    </row>
    <row r="3843" spans="4:4" x14ac:dyDescent="0.2">
      <c r="D3843" s="762"/>
    </row>
    <row r="3844" spans="4:4" x14ac:dyDescent="0.2">
      <c r="D3844" s="762"/>
    </row>
    <row r="3845" spans="4:4" x14ac:dyDescent="0.2">
      <c r="D3845" s="762"/>
    </row>
    <row r="3846" spans="4:4" x14ac:dyDescent="0.2">
      <c r="D3846" s="762"/>
    </row>
    <row r="3847" spans="4:4" x14ac:dyDescent="0.2">
      <c r="D3847" s="762"/>
    </row>
    <row r="3848" spans="4:4" x14ac:dyDescent="0.2">
      <c r="D3848" s="762"/>
    </row>
    <row r="3849" spans="4:4" x14ac:dyDescent="0.2">
      <c r="D3849" s="762"/>
    </row>
    <row r="3850" spans="4:4" x14ac:dyDescent="0.2">
      <c r="D3850" s="762"/>
    </row>
    <row r="3851" spans="4:4" x14ac:dyDescent="0.2">
      <c r="D3851" s="762"/>
    </row>
    <row r="3852" spans="4:4" x14ac:dyDescent="0.2">
      <c r="D3852" s="762"/>
    </row>
    <row r="3853" spans="4:4" x14ac:dyDescent="0.2">
      <c r="D3853" s="762"/>
    </row>
    <row r="3854" spans="4:4" x14ac:dyDescent="0.2">
      <c r="D3854" s="762"/>
    </row>
    <row r="3855" spans="4:4" x14ac:dyDescent="0.2">
      <c r="D3855" s="762"/>
    </row>
    <row r="3856" spans="4:4" x14ac:dyDescent="0.2">
      <c r="D3856" s="762"/>
    </row>
    <row r="3857" spans="4:4" x14ac:dyDescent="0.2">
      <c r="D3857" s="762"/>
    </row>
    <row r="3858" spans="4:4" x14ac:dyDescent="0.2">
      <c r="D3858" s="762"/>
    </row>
    <row r="3859" spans="4:4" x14ac:dyDescent="0.2">
      <c r="D3859" s="762"/>
    </row>
    <row r="3860" spans="4:4" x14ac:dyDescent="0.2">
      <c r="D3860" s="762"/>
    </row>
    <row r="3861" spans="4:4" x14ac:dyDescent="0.2">
      <c r="D3861" s="762"/>
    </row>
    <row r="3862" spans="4:4" x14ac:dyDescent="0.2">
      <c r="D3862" s="762"/>
    </row>
    <row r="3863" spans="4:4" x14ac:dyDescent="0.2">
      <c r="D3863" s="762"/>
    </row>
    <row r="3864" spans="4:4" x14ac:dyDescent="0.2">
      <c r="D3864" s="762"/>
    </row>
    <row r="3865" spans="4:4" x14ac:dyDescent="0.2">
      <c r="D3865" s="762"/>
    </row>
    <row r="3866" spans="4:4" x14ac:dyDescent="0.2">
      <c r="D3866" s="762"/>
    </row>
    <row r="3867" spans="4:4" x14ac:dyDescent="0.2">
      <c r="D3867" s="762"/>
    </row>
    <row r="3868" spans="4:4" x14ac:dyDescent="0.2">
      <c r="D3868" s="762"/>
    </row>
    <row r="3869" spans="4:4" x14ac:dyDescent="0.2">
      <c r="D3869" s="762"/>
    </row>
    <row r="3870" spans="4:4" x14ac:dyDescent="0.2">
      <c r="D3870" s="762"/>
    </row>
    <row r="3871" spans="4:4" x14ac:dyDescent="0.2">
      <c r="D3871" s="762"/>
    </row>
    <row r="3872" spans="4:4" x14ac:dyDescent="0.2">
      <c r="D3872" s="762"/>
    </row>
    <row r="3873" spans="4:4" x14ac:dyDescent="0.2">
      <c r="D3873" s="762"/>
    </row>
    <row r="3874" spans="4:4" x14ac:dyDescent="0.2">
      <c r="D3874" s="762"/>
    </row>
    <row r="3875" spans="4:4" x14ac:dyDescent="0.2">
      <c r="D3875" s="762"/>
    </row>
    <row r="3876" spans="4:4" x14ac:dyDescent="0.2">
      <c r="D3876" s="762"/>
    </row>
    <row r="3877" spans="4:4" x14ac:dyDescent="0.2">
      <c r="D3877" s="762"/>
    </row>
    <row r="3878" spans="4:4" x14ac:dyDescent="0.2">
      <c r="D3878" s="762"/>
    </row>
    <row r="3879" spans="4:4" x14ac:dyDescent="0.2">
      <c r="D3879" s="762"/>
    </row>
    <row r="3880" spans="4:4" x14ac:dyDescent="0.2">
      <c r="D3880" s="762"/>
    </row>
    <row r="3881" spans="4:4" x14ac:dyDescent="0.2">
      <c r="D3881" s="762"/>
    </row>
    <row r="3882" spans="4:4" x14ac:dyDescent="0.2">
      <c r="D3882" s="762"/>
    </row>
    <row r="3883" spans="4:4" x14ac:dyDescent="0.2">
      <c r="D3883" s="762"/>
    </row>
    <row r="3884" spans="4:4" x14ac:dyDescent="0.2">
      <c r="D3884" s="762"/>
    </row>
    <row r="3885" spans="4:4" x14ac:dyDescent="0.2">
      <c r="D3885" s="762"/>
    </row>
    <row r="3886" spans="4:4" x14ac:dyDescent="0.2">
      <c r="D3886" s="762"/>
    </row>
    <row r="3887" spans="4:4" x14ac:dyDescent="0.2">
      <c r="D3887" s="762"/>
    </row>
    <row r="3888" spans="4:4" x14ac:dyDescent="0.2">
      <c r="D3888" s="762"/>
    </row>
    <row r="3889" spans="4:4" x14ac:dyDescent="0.2">
      <c r="D3889" s="762"/>
    </row>
    <row r="3890" spans="4:4" x14ac:dyDescent="0.2">
      <c r="D3890" s="762"/>
    </row>
    <row r="3891" spans="4:4" x14ac:dyDescent="0.2">
      <c r="D3891" s="762"/>
    </row>
    <row r="3892" spans="4:4" x14ac:dyDescent="0.2">
      <c r="D3892" s="762"/>
    </row>
    <row r="3893" spans="4:4" x14ac:dyDescent="0.2">
      <c r="D3893" s="762"/>
    </row>
    <row r="3894" spans="4:4" x14ac:dyDescent="0.2">
      <c r="D3894" s="762"/>
    </row>
    <row r="3895" spans="4:4" x14ac:dyDescent="0.2">
      <c r="D3895" s="762"/>
    </row>
    <row r="3896" spans="4:4" x14ac:dyDescent="0.2">
      <c r="D3896" s="762"/>
    </row>
    <row r="3897" spans="4:4" x14ac:dyDescent="0.2">
      <c r="D3897" s="762"/>
    </row>
    <row r="3898" spans="4:4" x14ac:dyDescent="0.2">
      <c r="D3898" s="762"/>
    </row>
    <row r="3899" spans="4:4" x14ac:dyDescent="0.2">
      <c r="D3899" s="762"/>
    </row>
    <row r="3900" spans="4:4" x14ac:dyDescent="0.2">
      <c r="D3900" s="762"/>
    </row>
    <row r="3901" spans="4:4" x14ac:dyDescent="0.2">
      <c r="D3901" s="762"/>
    </row>
    <row r="3902" spans="4:4" x14ac:dyDescent="0.2">
      <c r="D3902" s="762"/>
    </row>
    <row r="3903" spans="4:4" x14ac:dyDescent="0.2">
      <c r="D3903" s="762"/>
    </row>
    <row r="3904" spans="4:4" x14ac:dyDescent="0.2">
      <c r="D3904" s="762"/>
    </row>
    <row r="3905" spans="4:4" x14ac:dyDescent="0.2">
      <c r="D3905" s="762"/>
    </row>
    <row r="3906" spans="4:4" x14ac:dyDescent="0.2">
      <c r="D3906" s="762"/>
    </row>
    <row r="3907" spans="4:4" x14ac:dyDescent="0.2">
      <c r="D3907" s="762"/>
    </row>
    <row r="3908" spans="4:4" x14ac:dyDescent="0.2">
      <c r="D3908" s="762"/>
    </row>
    <row r="3909" spans="4:4" x14ac:dyDescent="0.2">
      <c r="D3909" s="762"/>
    </row>
    <row r="3910" spans="4:4" x14ac:dyDescent="0.2">
      <c r="D3910" s="762"/>
    </row>
    <row r="3911" spans="4:4" x14ac:dyDescent="0.2">
      <c r="D3911" s="762"/>
    </row>
    <row r="3912" spans="4:4" x14ac:dyDescent="0.2">
      <c r="D3912" s="762"/>
    </row>
    <row r="3913" spans="4:4" x14ac:dyDescent="0.2">
      <c r="D3913" s="762"/>
    </row>
    <row r="3914" spans="4:4" x14ac:dyDescent="0.2">
      <c r="D3914" s="762"/>
    </row>
    <row r="3915" spans="4:4" x14ac:dyDescent="0.2">
      <c r="D3915" s="762"/>
    </row>
    <row r="3916" spans="4:4" x14ac:dyDescent="0.2">
      <c r="D3916" s="762"/>
    </row>
    <row r="3917" spans="4:4" x14ac:dyDescent="0.2">
      <c r="D3917" s="762"/>
    </row>
    <row r="3918" spans="4:4" x14ac:dyDescent="0.2">
      <c r="D3918" s="762"/>
    </row>
    <row r="3919" spans="4:4" x14ac:dyDescent="0.2">
      <c r="D3919" s="762"/>
    </row>
    <row r="3920" spans="4:4" x14ac:dyDescent="0.2">
      <c r="D3920" s="762"/>
    </row>
    <row r="3921" spans="4:4" x14ac:dyDescent="0.2">
      <c r="D3921" s="762"/>
    </row>
    <row r="3922" spans="4:4" x14ac:dyDescent="0.2">
      <c r="D3922" s="762"/>
    </row>
    <row r="3923" spans="4:4" x14ac:dyDescent="0.2">
      <c r="D3923" s="762"/>
    </row>
    <row r="3924" spans="4:4" x14ac:dyDescent="0.2">
      <c r="D3924" s="762"/>
    </row>
    <row r="3925" spans="4:4" x14ac:dyDescent="0.2">
      <c r="D3925" s="762"/>
    </row>
    <row r="3926" spans="4:4" x14ac:dyDescent="0.2">
      <c r="D3926" s="762"/>
    </row>
    <row r="3927" spans="4:4" x14ac:dyDescent="0.2">
      <c r="D3927" s="762"/>
    </row>
    <row r="3928" spans="4:4" x14ac:dyDescent="0.2">
      <c r="D3928" s="762"/>
    </row>
    <row r="3929" spans="4:4" x14ac:dyDescent="0.2">
      <c r="D3929" s="762"/>
    </row>
    <row r="3930" spans="4:4" x14ac:dyDescent="0.2">
      <c r="D3930" s="762"/>
    </row>
    <row r="3931" spans="4:4" x14ac:dyDescent="0.2">
      <c r="D3931" s="762"/>
    </row>
    <row r="3932" spans="4:4" x14ac:dyDescent="0.2">
      <c r="D3932" s="762"/>
    </row>
    <row r="3933" spans="4:4" x14ac:dyDescent="0.2">
      <c r="D3933" s="762"/>
    </row>
    <row r="3934" spans="4:4" x14ac:dyDescent="0.2">
      <c r="D3934" s="762"/>
    </row>
    <row r="3935" spans="4:4" x14ac:dyDescent="0.2">
      <c r="D3935" s="762"/>
    </row>
    <row r="3936" spans="4:4" x14ac:dyDescent="0.2">
      <c r="D3936" s="762"/>
    </row>
    <row r="3937" spans="4:4" x14ac:dyDescent="0.2">
      <c r="D3937" s="762"/>
    </row>
    <row r="3938" spans="4:4" x14ac:dyDescent="0.2">
      <c r="D3938" s="762"/>
    </row>
    <row r="3939" spans="4:4" x14ac:dyDescent="0.2">
      <c r="D3939" s="762"/>
    </row>
    <row r="3940" spans="4:4" x14ac:dyDescent="0.2">
      <c r="D3940" s="762"/>
    </row>
    <row r="3941" spans="4:4" x14ac:dyDescent="0.2">
      <c r="D3941" s="762"/>
    </row>
    <row r="3942" spans="4:4" x14ac:dyDescent="0.2">
      <c r="D3942" s="762"/>
    </row>
    <row r="3943" spans="4:4" x14ac:dyDescent="0.2">
      <c r="D3943" s="762"/>
    </row>
    <row r="3944" spans="4:4" x14ac:dyDescent="0.2">
      <c r="D3944" s="762"/>
    </row>
    <row r="3945" spans="4:4" x14ac:dyDescent="0.2">
      <c r="D3945" s="762"/>
    </row>
    <row r="3946" spans="4:4" x14ac:dyDescent="0.2">
      <c r="D3946" s="762"/>
    </row>
    <row r="3947" spans="4:4" x14ac:dyDescent="0.2">
      <c r="D3947" s="762"/>
    </row>
    <row r="3948" spans="4:4" x14ac:dyDescent="0.2">
      <c r="D3948" s="762"/>
    </row>
    <row r="3949" spans="4:4" x14ac:dyDescent="0.2">
      <c r="D3949" s="762"/>
    </row>
    <row r="3950" spans="4:4" x14ac:dyDescent="0.2">
      <c r="D3950" s="762"/>
    </row>
    <row r="3951" spans="4:4" x14ac:dyDescent="0.2">
      <c r="D3951" s="762"/>
    </row>
    <row r="3952" spans="4:4" x14ac:dyDescent="0.2">
      <c r="D3952" s="762"/>
    </row>
    <row r="3953" spans="4:4" x14ac:dyDescent="0.2">
      <c r="D3953" s="762"/>
    </row>
    <row r="3954" spans="4:4" x14ac:dyDescent="0.2">
      <c r="D3954" s="762"/>
    </row>
    <row r="3955" spans="4:4" x14ac:dyDescent="0.2">
      <c r="D3955" s="762"/>
    </row>
    <row r="3956" spans="4:4" x14ac:dyDescent="0.2">
      <c r="D3956" s="762"/>
    </row>
    <row r="3957" spans="4:4" x14ac:dyDescent="0.2">
      <c r="D3957" s="762"/>
    </row>
    <row r="3958" spans="4:4" x14ac:dyDescent="0.2">
      <c r="D3958" s="762"/>
    </row>
    <row r="3959" spans="4:4" x14ac:dyDescent="0.2">
      <c r="D3959" s="762"/>
    </row>
    <row r="3960" spans="4:4" x14ac:dyDescent="0.2">
      <c r="D3960" s="762"/>
    </row>
    <row r="3961" spans="4:4" x14ac:dyDescent="0.2">
      <c r="D3961" s="762"/>
    </row>
    <row r="3962" spans="4:4" x14ac:dyDescent="0.2">
      <c r="D3962" s="762"/>
    </row>
    <row r="3963" spans="4:4" x14ac:dyDescent="0.2">
      <c r="D3963" s="762"/>
    </row>
    <row r="3964" spans="4:4" x14ac:dyDescent="0.2">
      <c r="D3964" s="762"/>
    </row>
    <row r="3965" spans="4:4" x14ac:dyDescent="0.2">
      <c r="D3965" s="762"/>
    </row>
    <row r="3966" spans="4:4" x14ac:dyDescent="0.2">
      <c r="D3966" s="762"/>
    </row>
    <row r="3967" spans="4:4" x14ac:dyDescent="0.2">
      <c r="D3967" s="762"/>
    </row>
    <row r="3968" spans="4:4" x14ac:dyDescent="0.2">
      <c r="D3968" s="762"/>
    </row>
    <row r="3969" spans="4:4" x14ac:dyDescent="0.2">
      <c r="D3969" s="762"/>
    </row>
    <row r="3970" spans="4:4" x14ac:dyDescent="0.2">
      <c r="D3970" s="762"/>
    </row>
    <row r="3971" spans="4:4" x14ac:dyDescent="0.2">
      <c r="D3971" s="762"/>
    </row>
    <row r="3972" spans="4:4" x14ac:dyDescent="0.2">
      <c r="D3972" s="762"/>
    </row>
    <row r="3973" spans="4:4" x14ac:dyDescent="0.2">
      <c r="D3973" s="762"/>
    </row>
    <row r="3974" spans="4:4" x14ac:dyDescent="0.2">
      <c r="D3974" s="762"/>
    </row>
    <row r="3975" spans="4:4" x14ac:dyDescent="0.2">
      <c r="D3975" s="762"/>
    </row>
    <row r="3976" spans="4:4" x14ac:dyDescent="0.2">
      <c r="D3976" s="762"/>
    </row>
    <row r="3977" spans="4:4" x14ac:dyDescent="0.2">
      <c r="D3977" s="762"/>
    </row>
    <row r="3978" spans="4:4" x14ac:dyDescent="0.2">
      <c r="D3978" s="762"/>
    </row>
    <row r="3979" spans="4:4" x14ac:dyDescent="0.2">
      <c r="D3979" s="762"/>
    </row>
    <row r="3980" spans="4:4" x14ac:dyDescent="0.2">
      <c r="D3980" s="762"/>
    </row>
    <row r="3981" spans="4:4" x14ac:dyDescent="0.2">
      <c r="D3981" s="762"/>
    </row>
    <row r="3982" spans="4:4" x14ac:dyDescent="0.2">
      <c r="D3982" s="762"/>
    </row>
    <row r="3983" spans="4:4" x14ac:dyDescent="0.2">
      <c r="D3983" s="762"/>
    </row>
    <row r="3984" spans="4:4" x14ac:dyDescent="0.2">
      <c r="D3984" s="762"/>
    </row>
    <row r="3985" spans="4:4" x14ac:dyDescent="0.2">
      <c r="D3985" s="762"/>
    </row>
    <row r="3986" spans="4:4" x14ac:dyDescent="0.2">
      <c r="D3986" s="762"/>
    </row>
    <row r="3987" spans="4:4" x14ac:dyDescent="0.2">
      <c r="D3987" s="762"/>
    </row>
    <row r="3988" spans="4:4" x14ac:dyDescent="0.2">
      <c r="D3988" s="762"/>
    </row>
    <row r="3989" spans="4:4" x14ac:dyDescent="0.2">
      <c r="D3989" s="762"/>
    </row>
    <row r="3990" spans="4:4" x14ac:dyDescent="0.2">
      <c r="D3990" s="762"/>
    </row>
    <row r="3991" spans="4:4" x14ac:dyDescent="0.2">
      <c r="D3991" s="762"/>
    </row>
    <row r="3992" spans="4:4" x14ac:dyDescent="0.2">
      <c r="D3992" s="762"/>
    </row>
    <row r="3993" spans="4:4" x14ac:dyDescent="0.2">
      <c r="D3993" s="762"/>
    </row>
    <row r="3994" spans="4:4" x14ac:dyDescent="0.2">
      <c r="D3994" s="762"/>
    </row>
    <row r="3995" spans="4:4" x14ac:dyDescent="0.2">
      <c r="D3995" s="762"/>
    </row>
    <row r="3996" spans="4:4" x14ac:dyDescent="0.2">
      <c r="D3996" s="762"/>
    </row>
    <row r="3997" spans="4:4" x14ac:dyDescent="0.2">
      <c r="D3997" s="762"/>
    </row>
    <row r="3998" spans="4:4" x14ac:dyDescent="0.2">
      <c r="D3998" s="762"/>
    </row>
    <row r="3999" spans="4:4" x14ac:dyDescent="0.2">
      <c r="D3999" s="762"/>
    </row>
    <row r="4000" spans="4:4" x14ac:dyDescent="0.2">
      <c r="D4000" s="762"/>
    </row>
    <row r="4001" spans="4:4" x14ac:dyDescent="0.2">
      <c r="D4001" s="762"/>
    </row>
    <row r="4002" spans="4:4" x14ac:dyDescent="0.2">
      <c r="D4002" s="762"/>
    </row>
    <row r="4003" spans="4:4" x14ac:dyDescent="0.2">
      <c r="D4003" s="762"/>
    </row>
    <row r="4004" spans="4:4" x14ac:dyDescent="0.2">
      <c r="D4004" s="762"/>
    </row>
    <row r="4005" spans="4:4" x14ac:dyDescent="0.2">
      <c r="D4005" s="762"/>
    </row>
    <row r="4006" spans="4:4" x14ac:dyDescent="0.2">
      <c r="D4006" s="762"/>
    </row>
    <row r="4007" spans="4:4" x14ac:dyDescent="0.2">
      <c r="D4007" s="762"/>
    </row>
    <row r="4008" spans="4:4" x14ac:dyDescent="0.2">
      <c r="D4008" s="762"/>
    </row>
    <row r="4009" spans="4:4" x14ac:dyDescent="0.2">
      <c r="D4009" s="762"/>
    </row>
    <row r="4010" spans="4:4" x14ac:dyDescent="0.2">
      <c r="D4010" s="762"/>
    </row>
    <row r="4011" spans="4:4" x14ac:dyDescent="0.2">
      <c r="D4011" s="762"/>
    </row>
    <row r="4012" spans="4:4" x14ac:dyDescent="0.2">
      <c r="D4012" s="762"/>
    </row>
    <row r="4013" spans="4:4" x14ac:dyDescent="0.2">
      <c r="D4013" s="762"/>
    </row>
    <row r="4014" spans="4:4" x14ac:dyDescent="0.2">
      <c r="D4014" s="762"/>
    </row>
    <row r="4015" spans="4:4" x14ac:dyDescent="0.2">
      <c r="D4015" s="762"/>
    </row>
    <row r="4016" spans="4:4" x14ac:dyDescent="0.2">
      <c r="D4016" s="762"/>
    </row>
    <row r="4017" spans="4:4" x14ac:dyDescent="0.2">
      <c r="D4017" s="762"/>
    </row>
    <row r="4018" spans="4:4" x14ac:dyDescent="0.2">
      <c r="D4018" s="762"/>
    </row>
    <row r="4019" spans="4:4" x14ac:dyDescent="0.2">
      <c r="D4019" s="762"/>
    </row>
    <row r="4020" spans="4:4" x14ac:dyDescent="0.2">
      <c r="D4020" s="762"/>
    </row>
    <row r="4021" spans="4:4" x14ac:dyDescent="0.2">
      <c r="D4021" s="762"/>
    </row>
    <row r="4022" spans="4:4" x14ac:dyDescent="0.2">
      <c r="D4022" s="762"/>
    </row>
    <row r="4023" spans="4:4" x14ac:dyDescent="0.2">
      <c r="D4023" s="762"/>
    </row>
    <row r="4024" spans="4:4" x14ac:dyDescent="0.2">
      <c r="D4024" s="762"/>
    </row>
    <row r="4025" spans="4:4" x14ac:dyDescent="0.2">
      <c r="D4025" s="762"/>
    </row>
    <row r="4026" spans="4:4" x14ac:dyDescent="0.2">
      <c r="D4026" s="762"/>
    </row>
    <row r="4027" spans="4:4" x14ac:dyDescent="0.2">
      <c r="D4027" s="762"/>
    </row>
    <row r="4028" spans="4:4" x14ac:dyDescent="0.2">
      <c r="D4028" s="762"/>
    </row>
    <row r="4029" spans="4:4" x14ac:dyDescent="0.2">
      <c r="D4029" s="762"/>
    </row>
    <row r="4030" spans="4:4" x14ac:dyDescent="0.2">
      <c r="D4030" s="762"/>
    </row>
    <row r="4031" spans="4:4" x14ac:dyDescent="0.2">
      <c r="D4031" s="762"/>
    </row>
    <row r="4032" spans="4:4" x14ac:dyDescent="0.2">
      <c r="D4032" s="762"/>
    </row>
    <row r="4033" spans="4:4" x14ac:dyDescent="0.2">
      <c r="D4033" s="762"/>
    </row>
    <row r="4034" spans="4:4" x14ac:dyDescent="0.2">
      <c r="D4034" s="762"/>
    </row>
    <row r="4035" spans="4:4" x14ac:dyDescent="0.2">
      <c r="D4035" s="762"/>
    </row>
    <row r="4036" spans="4:4" x14ac:dyDescent="0.2">
      <c r="D4036" s="762"/>
    </row>
    <row r="4037" spans="4:4" x14ac:dyDescent="0.2">
      <c r="D4037" s="762"/>
    </row>
    <row r="4038" spans="4:4" x14ac:dyDescent="0.2">
      <c r="D4038" s="762"/>
    </row>
    <row r="4039" spans="4:4" x14ac:dyDescent="0.2">
      <c r="D4039" s="762"/>
    </row>
    <row r="4040" spans="4:4" x14ac:dyDescent="0.2">
      <c r="D4040" s="762"/>
    </row>
    <row r="4041" spans="4:4" x14ac:dyDescent="0.2">
      <c r="D4041" s="762"/>
    </row>
    <row r="4042" spans="4:4" x14ac:dyDescent="0.2">
      <c r="D4042" s="762"/>
    </row>
    <row r="4043" spans="4:4" x14ac:dyDescent="0.2">
      <c r="D4043" s="762"/>
    </row>
    <row r="4044" spans="4:4" x14ac:dyDescent="0.2">
      <c r="D4044" s="762"/>
    </row>
    <row r="4045" spans="4:4" x14ac:dyDescent="0.2">
      <c r="D4045" s="762"/>
    </row>
    <row r="4046" spans="4:4" x14ac:dyDescent="0.2">
      <c r="D4046" s="762"/>
    </row>
    <row r="4047" spans="4:4" x14ac:dyDescent="0.2">
      <c r="D4047" s="762"/>
    </row>
    <row r="4048" spans="4:4" x14ac:dyDescent="0.2">
      <c r="D4048" s="762"/>
    </row>
    <row r="4049" spans="4:4" x14ac:dyDescent="0.2">
      <c r="D4049" s="762"/>
    </row>
    <row r="4050" spans="4:4" x14ac:dyDescent="0.2">
      <c r="D4050" s="762"/>
    </row>
    <row r="4051" spans="4:4" x14ac:dyDescent="0.2">
      <c r="D4051" s="762"/>
    </row>
    <row r="4052" spans="4:4" x14ac:dyDescent="0.2">
      <c r="D4052" s="762"/>
    </row>
    <row r="4053" spans="4:4" x14ac:dyDescent="0.2">
      <c r="D4053" s="762"/>
    </row>
    <row r="4054" spans="4:4" x14ac:dyDescent="0.2">
      <c r="D4054" s="762"/>
    </row>
    <row r="4055" spans="4:4" x14ac:dyDescent="0.2">
      <c r="D4055" s="762"/>
    </row>
    <row r="4056" spans="4:4" x14ac:dyDescent="0.2">
      <c r="D4056" s="762"/>
    </row>
    <row r="4057" spans="4:4" x14ac:dyDescent="0.2">
      <c r="D4057" s="762"/>
    </row>
    <row r="4058" spans="4:4" x14ac:dyDescent="0.2">
      <c r="D4058" s="762"/>
    </row>
    <row r="4059" spans="4:4" x14ac:dyDescent="0.2">
      <c r="D4059" s="762"/>
    </row>
    <row r="4060" spans="4:4" x14ac:dyDescent="0.2">
      <c r="D4060" s="762"/>
    </row>
    <row r="4061" spans="4:4" x14ac:dyDescent="0.2">
      <c r="D4061" s="762"/>
    </row>
    <row r="4062" spans="4:4" x14ac:dyDescent="0.2">
      <c r="D4062" s="762"/>
    </row>
    <row r="4063" spans="4:4" x14ac:dyDescent="0.2">
      <c r="D4063" s="762"/>
    </row>
    <row r="4064" spans="4:4" x14ac:dyDescent="0.2">
      <c r="D4064" s="762"/>
    </row>
    <row r="4065" spans="4:4" x14ac:dyDescent="0.2">
      <c r="D4065" s="762"/>
    </row>
    <row r="4066" spans="4:4" x14ac:dyDescent="0.2">
      <c r="D4066" s="762"/>
    </row>
    <row r="4067" spans="4:4" x14ac:dyDescent="0.2">
      <c r="D4067" s="762"/>
    </row>
    <row r="4068" spans="4:4" x14ac:dyDescent="0.2">
      <c r="D4068" s="762"/>
    </row>
    <row r="4069" spans="4:4" x14ac:dyDescent="0.2">
      <c r="D4069" s="762"/>
    </row>
    <row r="4070" spans="4:4" x14ac:dyDescent="0.2">
      <c r="D4070" s="762"/>
    </row>
    <row r="4071" spans="4:4" x14ac:dyDescent="0.2">
      <c r="D4071" s="762"/>
    </row>
    <row r="4072" spans="4:4" x14ac:dyDescent="0.2">
      <c r="D4072" s="762"/>
    </row>
    <row r="4073" spans="4:4" x14ac:dyDescent="0.2">
      <c r="D4073" s="762"/>
    </row>
    <row r="4074" spans="4:4" x14ac:dyDescent="0.2">
      <c r="D4074" s="762"/>
    </row>
    <row r="4075" spans="4:4" x14ac:dyDescent="0.2">
      <c r="D4075" s="762"/>
    </row>
    <row r="4076" spans="4:4" x14ac:dyDescent="0.2">
      <c r="D4076" s="762"/>
    </row>
    <row r="4077" spans="4:4" x14ac:dyDescent="0.2">
      <c r="D4077" s="762"/>
    </row>
    <row r="4078" spans="4:4" x14ac:dyDescent="0.2">
      <c r="D4078" s="762"/>
    </row>
    <row r="4079" spans="4:4" x14ac:dyDescent="0.2">
      <c r="D4079" s="762"/>
    </row>
    <row r="4080" spans="4:4" x14ac:dyDescent="0.2">
      <c r="D4080" s="762"/>
    </row>
    <row r="4081" spans="4:4" x14ac:dyDescent="0.2">
      <c r="D4081" s="762"/>
    </row>
    <row r="4082" spans="4:4" x14ac:dyDescent="0.2">
      <c r="D4082" s="762"/>
    </row>
    <row r="4083" spans="4:4" x14ac:dyDescent="0.2">
      <c r="D4083" s="762"/>
    </row>
    <row r="4084" spans="4:4" x14ac:dyDescent="0.2">
      <c r="D4084" s="762"/>
    </row>
    <row r="4085" spans="4:4" x14ac:dyDescent="0.2">
      <c r="D4085" s="762"/>
    </row>
    <row r="4086" spans="4:4" x14ac:dyDescent="0.2">
      <c r="D4086" s="762"/>
    </row>
    <row r="4087" spans="4:4" x14ac:dyDescent="0.2">
      <c r="D4087" s="762"/>
    </row>
    <row r="4088" spans="4:4" x14ac:dyDescent="0.2">
      <c r="D4088" s="762"/>
    </row>
    <row r="4089" spans="4:4" x14ac:dyDescent="0.2">
      <c r="D4089" s="762"/>
    </row>
    <row r="4090" spans="4:4" x14ac:dyDescent="0.2">
      <c r="D4090" s="762"/>
    </row>
    <row r="4091" spans="4:4" x14ac:dyDescent="0.2">
      <c r="D4091" s="762"/>
    </row>
    <row r="4092" spans="4:4" x14ac:dyDescent="0.2">
      <c r="D4092" s="762"/>
    </row>
    <row r="4093" spans="4:4" x14ac:dyDescent="0.2">
      <c r="D4093" s="762"/>
    </row>
    <row r="4094" spans="4:4" x14ac:dyDescent="0.2">
      <c r="D4094" s="762"/>
    </row>
    <row r="4095" spans="4:4" x14ac:dyDescent="0.2">
      <c r="D4095" s="762"/>
    </row>
    <row r="4096" spans="4:4" x14ac:dyDescent="0.2">
      <c r="D4096" s="762"/>
    </row>
    <row r="4097" spans="4:4" x14ac:dyDescent="0.2">
      <c r="D4097" s="762"/>
    </row>
    <row r="4098" spans="4:4" x14ac:dyDescent="0.2">
      <c r="D4098" s="762"/>
    </row>
    <row r="4099" spans="4:4" x14ac:dyDescent="0.2">
      <c r="D4099" s="762"/>
    </row>
    <row r="4100" spans="4:4" x14ac:dyDescent="0.2">
      <c r="D4100" s="762"/>
    </row>
    <row r="4101" spans="4:4" x14ac:dyDescent="0.2">
      <c r="D4101" s="762"/>
    </row>
    <row r="4102" spans="4:4" x14ac:dyDescent="0.2">
      <c r="D4102" s="762"/>
    </row>
    <row r="4103" spans="4:4" x14ac:dyDescent="0.2">
      <c r="D4103" s="762"/>
    </row>
    <row r="4104" spans="4:4" x14ac:dyDescent="0.2">
      <c r="D4104" s="762"/>
    </row>
    <row r="4105" spans="4:4" x14ac:dyDescent="0.2">
      <c r="D4105" s="762"/>
    </row>
    <row r="4106" spans="4:4" x14ac:dyDescent="0.2">
      <c r="D4106" s="762"/>
    </row>
    <row r="4107" spans="4:4" x14ac:dyDescent="0.2">
      <c r="D4107" s="762"/>
    </row>
    <row r="4108" spans="4:4" x14ac:dyDescent="0.2">
      <c r="D4108" s="762"/>
    </row>
    <row r="4109" spans="4:4" x14ac:dyDescent="0.2">
      <c r="D4109" s="762"/>
    </row>
    <row r="4110" spans="4:4" x14ac:dyDescent="0.2">
      <c r="D4110" s="762"/>
    </row>
    <row r="4111" spans="4:4" x14ac:dyDescent="0.2">
      <c r="D4111" s="762"/>
    </row>
    <row r="4112" spans="4:4" x14ac:dyDescent="0.2">
      <c r="D4112" s="762"/>
    </row>
    <row r="4113" spans="4:4" x14ac:dyDescent="0.2">
      <c r="D4113" s="762"/>
    </row>
    <row r="4114" spans="4:4" x14ac:dyDescent="0.2">
      <c r="D4114" s="762"/>
    </row>
    <row r="4115" spans="4:4" x14ac:dyDescent="0.2">
      <c r="D4115" s="762"/>
    </row>
    <row r="4116" spans="4:4" x14ac:dyDescent="0.2">
      <c r="D4116" s="762"/>
    </row>
    <row r="4117" spans="4:4" x14ac:dyDescent="0.2">
      <c r="D4117" s="762"/>
    </row>
    <row r="4118" spans="4:4" x14ac:dyDescent="0.2">
      <c r="D4118" s="762"/>
    </row>
    <row r="4119" spans="4:4" x14ac:dyDescent="0.2">
      <c r="D4119" s="762"/>
    </row>
    <row r="4120" spans="4:4" x14ac:dyDescent="0.2">
      <c r="D4120" s="762"/>
    </row>
    <row r="4121" spans="4:4" x14ac:dyDescent="0.2">
      <c r="D4121" s="762"/>
    </row>
    <row r="4122" spans="4:4" x14ac:dyDescent="0.2">
      <c r="D4122" s="762"/>
    </row>
    <row r="4123" spans="4:4" x14ac:dyDescent="0.2">
      <c r="D4123" s="762"/>
    </row>
    <row r="4124" spans="4:4" x14ac:dyDescent="0.2">
      <c r="D4124" s="762"/>
    </row>
    <row r="4125" spans="4:4" x14ac:dyDescent="0.2">
      <c r="D4125" s="762"/>
    </row>
    <row r="4126" spans="4:4" x14ac:dyDescent="0.2">
      <c r="D4126" s="762"/>
    </row>
    <row r="4127" spans="4:4" x14ac:dyDescent="0.2">
      <c r="D4127" s="762"/>
    </row>
    <row r="4128" spans="4:4" x14ac:dyDescent="0.2">
      <c r="D4128" s="762"/>
    </row>
    <row r="4129" spans="4:4" x14ac:dyDescent="0.2">
      <c r="D4129" s="762"/>
    </row>
    <row r="4130" spans="4:4" x14ac:dyDescent="0.2">
      <c r="D4130" s="762"/>
    </row>
    <row r="4131" spans="4:4" x14ac:dyDescent="0.2">
      <c r="D4131" s="762"/>
    </row>
    <row r="4132" spans="4:4" x14ac:dyDescent="0.2">
      <c r="D4132" s="762"/>
    </row>
    <row r="4133" spans="4:4" x14ac:dyDescent="0.2">
      <c r="D4133" s="762"/>
    </row>
    <row r="4134" spans="4:4" x14ac:dyDescent="0.2">
      <c r="D4134" s="762"/>
    </row>
    <row r="4135" spans="4:4" x14ac:dyDescent="0.2">
      <c r="D4135" s="762"/>
    </row>
    <row r="4136" spans="4:4" x14ac:dyDescent="0.2">
      <c r="D4136" s="762"/>
    </row>
    <row r="4137" spans="4:4" x14ac:dyDescent="0.2">
      <c r="D4137" s="762"/>
    </row>
    <row r="4138" spans="4:4" x14ac:dyDescent="0.2">
      <c r="D4138" s="762"/>
    </row>
    <row r="4139" spans="4:4" x14ac:dyDescent="0.2">
      <c r="D4139" s="762"/>
    </row>
    <row r="4140" spans="4:4" x14ac:dyDescent="0.2">
      <c r="D4140" s="762"/>
    </row>
    <row r="4141" spans="4:4" x14ac:dyDescent="0.2">
      <c r="D4141" s="762"/>
    </row>
    <row r="4142" spans="4:4" x14ac:dyDescent="0.2">
      <c r="D4142" s="762"/>
    </row>
    <row r="4143" spans="4:4" x14ac:dyDescent="0.2">
      <c r="D4143" s="762"/>
    </row>
    <row r="4144" spans="4:4" x14ac:dyDescent="0.2">
      <c r="D4144" s="762"/>
    </row>
    <row r="4145" spans="4:4" x14ac:dyDescent="0.2">
      <c r="D4145" s="762"/>
    </row>
    <row r="4146" spans="4:4" x14ac:dyDescent="0.2">
      <c r="D4146" s="762"/>
    </row>
    <row r="4147" spans="4:4" x14ac:dyDescent="0.2">
      <c r="D4147" s="762"/>
    </row>
    <row r="4148" spans="4:4" x14ac:dyDescent="0.2">
      <c r="D4148" s="762"/>
    </row>
    <row r="4149" spans="4:4" x14ac:dyDescent="0.2">
      <c r="D4149" s="762"/>
    </row>
    <row r="4150" spans="4:4" x14ac:dyDescent="0.2">
      <c r="D4150" s="762"/>
    </row>
    <row r="4151" spans="4:4" x14ac:dyDescent="0.2">
      <c r="D4151" s="762"/>
    </row>
    <row r="4152" spans="4:4" x14ac:dyDescent="0.2">
      <c r="D4152" s="762"/>
    </row>
    <row r="4153" spans="4:4" x14ac:dyDescent="0.2">
      <c r="D4153" s="762"/>
    </row>
    <row r="4154" spans="4:4" x14ac:dyDescent="0.2">
      <c r="D4154" s="762"/>
    </row>
    <row r="4155" spans="4:4" x14ac:dyDescent="0.2">
      <c r="D4155" s="762"/>
    </row>
    <row r="4156" spans="4:4" x14ac:dyDescent="0.2">
      <c r="D4156" s="762"/>
    </row>
    <row r="4157" spans="4:4" x14ac:dyDescent="0.2">
      <c r="D4157" s="762"/>
    </row>
    <row r="4158" spans="4:4" x14ac:dyDescent="0.2">
      <c r="D4158" s="762"/>
    </row>
    <row r="4159" spans="4:4" x14ac:dyDescent="0.2">
      <c r="D4159" s="762"/>
    </row>
    <row r="4160" spans="4:4" x14ac:dyDescent="0.2">
      <c r="D4160" s="762"/>
    </row>
    <row r="4161" spans="4:4" x14ac:dyDescent="0.2">
      <c r="D4161" s="762"/>
    </row>
    <row r="4162" spans="4:4" x14ac:dyDescent="0.2">
      <c r="D4162" s="762"/>
    </row>
    <row r="4163" spans="4:4" x14ac:dyDescent="0.2">
      <c r="D4163" s="762"/>
    </row>
    <row r="4164" spans="4:4" x14ac:dyDescent="0.2">
      <c r="D4164" s="762"/>
    </row>
    <row r="4165" spans="4:4" x14ac:dyDescent="0.2">
      <c r="D4165" s="762"/>
    </row>
    <row r="4166" spans="4:4" x14ac:dyDescent="0.2">
      <c r="D4166" s="762"/>
    </row>
    <row r="4167" spans="4:4" x14ac:dyDescent="0.2">
      <c r="D4167" s="762"/>
    </row>
    <row r="4168" spans="4:4" x14ac:dyDescent="0.2">
      <c r="D4168" s="762"/>
    </row>
    <row r="4169" spans="4:4" x14ac:dyDescent="0.2">
      <c r="D4169" s="762"/>
    </row>
    <row r="4170" spans="4:4" x14ac:dyDescent="0.2">
      <c r="D4170" s="762"/>
    </row>
    <row r="4171" spans="4:4" x14ac:dyDescent="0.2">
      <c r="D4171" s="762"/>
    </row>
    <row r="4172" spans="4:4" x14ac:dyDescent="0.2">
      <c r="D4172" s="762"/>
    </row>
    <row r="4173" spans="4:4" x14ac:dyDescent="0.2">
      <c r="D4173" s="762"/>
    </row>
    <row r="4174" spans="4:4" x14ac:dyDescent="0.2">
      <c r="D4174" s="762"/>
    </row>
    <row r="4175" spans="4:4" x14ac:dyDescent="0.2">
      <c r="D4175" s="762"/>
    </row>
    <row r="4176" spans="4:4" x14ac:dyDescent="0.2">
      <c r="D4176" s="762"/>
    </row>
    <row r="4177" spans="4:4" x14ac:dyDescent="0.2">
      <c r="D4177" s="762"/>
    </row>
    <row r="4178" spans="4:4" x14ac:dyDescent="0.2">
      <c r="D4178" s="762"/>
    </row>
    <row r="4179" spans="4:4" x14ac:dyDescent="0.2">
      <c r="D4179" s="762"/>
    </row>
    <row r="4180" spans="4:4" x14ac:dyDescent="0.2">
      <c r="D4180" s="762"/>
    </row>
    <row r="4181" spans="4:4" x14ac:dyDescent="0.2">
      <c r="D4181" s="762"/>
    </row>
    <row r="4182" spans="4:4" x14ac:dyDescent="0.2">
      <c r="D4182" s="762"/>
    </row>
    <row r="4183" spans="4:4" x14ac:dyDescent="0.2">
      <c r="D4183" s="762"/>
    </row>
    <row r="4184" spans="4:4" x14ac:dyDescent="0.2">
      <c r="D4184" s="762"/>
    </row>
    <row r="4185" spans="4:4" x14ac:dyDescent="0.2">
      <c r="D4185" s="762"/>
    </row>
    <row r="4186" spans="4:4" x14ac:dyDescent="0.2">
      <c r="D4186" s="762"/>
    </row>
    <row r="4187" spans="4:4" x14ac:dyDescent="0.2">
      <c r="D4187" s="762"/>
    </row>
    <row r="4188" spans="4:4" x14ac:dyDescent="0.2">
      <c r="D4188" s="762"/>
    </row>
    <row r="4189" spans="4:4" x14ac:dyDescent="0.2">
      <c r="D4189" s="762"/>
    </row>
    <row r="4190" spans="4:4" x14ac:dyDescent="0.2">
      <c r="D4190" s="762"/>
    </row>
    <row r="4191" spans="4:4" x14ac:dyDescent="0.2">
      <c r="D4191" s="762"/>
    </row>
    <row r="4192" spans="4:4" x14ac:dyDescent="0.2">
      <c r="D4192" s="762"/>
    </row>
    <row r="4193" spans="4:4" x14ac:dyDescent="0.2">
      <c r="D4193" s="762"/>
    </row>
    <row r="4194" spans="4:4" x14ac:dyDescent="0.2">
      <c r="D4194" s="762"/>
    </row>
    <row r="4195" spans="4:4" x14ac:dyDescent="0.2">
      <c r="D4195" s="762"/>
    </row>
    <row r="4196" spans="4:4" x14ac:dyDescent="0.2">
      <c r="D4196" s="762"/>
    </row>
    <row r="4197" spans="4:4" x14ac:dyDescent="0.2">
      <c r="D4197" s="762"/>
    </row>
    <row r="4198" spans="4:4" x14ac:dyDescent="0.2">
      <c r="D4198" s="762"/>
    </row>
    <row r="4199" spans="4:4" x14ac:dyDescent="0.2">
      <c r="D4199" s="762"/>
    </row>
    <row r="4200" spans="4:4" x14ac:dyDescent="0.2">
      <c r="D4200" s="762"/>
    </row>
    <row r="4201" spans="4:4" x14ac:dyDescent="0.2">
      <c r="D4201" s="762"/>
    </row>
    <row r="4202" spans="4:4" x14ac:dyDescent="0.2">
      <c r="D4202" s="762"/>
    </row>
    <row r="4203" spans="4:4" x14ac:dyDescent="0.2">
      <c r="D4203" s="762"/>
    </row>
    <row r="4204" spans="4:4" x14ac:dyDescent="0.2">
      <c r="D4204" s="762"/>
    </row>
    <row r="4205" spans="4:4" x14ac:dyDescent="0.2">
      <c r="D4205" s="762"/>
    </row>
    <row r="4206" spans="4:4" x14ac:dyDescent="0.2">
      <c r="D4206" s="762"/>
    </row>
    <row r="4207" spans="4:4" x14ac:dyDescent="0.2">
      <c r="D4207" s="762"/>
    </row>
    <row r="4208" spans="4:4" x14ac:dyDescent="0.2">
      <c r="D4208" s="762"/>
    </row>
    <row r="4209" spans="4:4" x14ac:dyDescent="0.2">
      <c r="D4209" s="762"/>
    </row>
    <row r="4210" spans="4:4" x14ac:dyDescent="0.2">
      <c r="D4210" s="762"/>
    </row>
    <row r="4211" spans="4:4" x14ac:dyDescent="0.2">
      <c r="D4211" s="762"/>
    </row>
    <row r="4212" spans="4:4" x14ac:dyDescent="0.2">
      <c r="D4212" s="762"/>
    </row>
    <row r="4213" spans="4:4" x14ac:dyDescent="0.2">
      <c r="D4213" s="762"/>
    </row>
    <row r="4214" spans="4:4" x14ac:dyDescent="0.2">
      <c r="D4214" s="762"/>
    </row>
    <row r="4215" spans="4:4" x14ac:dyDescent="0.2">
      <c r="D4215" s="762"/>
    </row>
    <row r="4216" spans="4:4" x14ac:dyDescent="0.2">
      <c r="D4216" s="762"/>
    </row>
    <row r="4217" spans="4:4" x14ac:dyDescent="0.2">
      <c r="D4217" s="762"/>
    </row>
    <row r="4218" spans="4:4" x14ac:dyDescent="0.2">
      <c r="D4218" s="762"/>
    </row>
    <row r="4219" spans="4:4" x14ac:dyDescent="0.2">
      <c r="D4219" s="762"/>
    </row>
    <row r="4220" spans="4:4" x14ac:dyDescent="0.2">
      <c r="D4220" s="762"/>
    </row>
    <row r="4221" spans="4:4" x14ac:dyDescent="0.2">
      <c r="D4221" s="762"/>
    </row>
    <row r="4222" spans="4:4" x14ac:dyDescent="0.2">
      <c r="D4222" s="762"/>
    </row>
    <row r="4223" spans="4:4" x14ac:dyDescent="0.2">
      <c r="D4223" s="762"/>
    </row>
    <row r="4224" spans="4:4" x14ac:dyDescent="0.2">
      <c r="D4224" s="762"/>
    </row>
    <row r="4225" spans="4:4" x14ac:dyDescent="0.2">
      <c r="D4225" s="762"/>
    </row>
    <row r="4226" spans="4:4" x14ac:dyDescent="0.2">
      <c r="D4226" s="762"/>
    </row>
    <row r="4227" spans="4:4" x14ac:dyDescent="0.2">
      <c r="D4227" s="762"/>
    </row>
    <row r="4228" spans="4:4" x14ac:dyDescent="0.2">
      <c r="D4228" s="762"/>
    </row>
    <row r="4229" spans="4:4" x14ac:dyDescent="0.2">
      <c r="D4229" s="762"/>
    </row>
    <row r="4230" spans="4:4" x14ac:dyDescent="0.2">
      <c r="D4230" s="762"/>
    </row>
    <row r="4231" spans="4:4" x14ac:dyDescent="0.2">
      <c r="D4231" s="762"/>
    </row>
    <row r="4232" spans="4:4" x14ac:dyDescent="0.2">
      <c r="D4232" s="762"/>
    </row>
    <row r="4233" spans="4:4" x14ac:dyDescent="0.2">
      <c r="D4233" s="762"/>
    </row>
    <row r="4234" spans="4:4" x14ac:dyDescent="0.2">
      <c r="D4234" s="762"/>
    </row>
    <row r="4235" spans="4:4" x14ac:dyDescent="0.2">
      <c r="D4235" s="762"/>
    </row>
    <row r="4236" spans="4:4" x14ac:dyDescent="0.2">
      <c r="D4236" s="762"/>
    </row>
    <row r="4237" spans="4:4" x14ac:dyDescent="0.2">
      <c r="D4237" s="762"/>
    </row>
    <row r="4238" spans="4:4" x14ac:dyDescent="0.2">
      <c r="D4238" s="762"/>
    </row>
    <row r="4239" spans="4:4" x14ac:dyDescent="0.2">
      <c r="D4239" s="762"/>
    </row>
    <row r="4240" spans="4:4" x14ac:dyDescent="0.2">
      <c r="D4240" s="762"/>
    </row>
    <row r="4241" spans="4:4" x14ac:dyDescent="0.2">
      <c r="D4241" s="762"/>
    </row>
    <row r="4242" spans="4:4" x14ac:dyDescent="0.2">
      <c r="D4242" s="762"/>
    </row>
    <row r="4243" spans="4:4" x14ac:dyDescent="0.2">
      <c r="D4243" s="762"/>
    </row>
    <row r="4244" spans="4:4" x14ac:dyDescent="0.2">
      <c r="D4244" s="762"/>
    </row>
    <row r="4245" spans="4:4" x14ac:dyDescent="0.2">
      <c r="D4245" s="762"/>
    </row>
    <row r="4246" spans="4:4" x14ac:dyDescent="0.2">
      <c r="D4246" s="762"/>
    </row>
    <row r="4247" spans="4:4" x14ac:dyDescent="0.2">
      <c r="D4247" s="762"/>
    </row>
    <row r="4248" spans="4:4" x14ac:dyDescent="0.2">
      <c r="D4248" s="762"/>
    </row>
    <row r="4249" spans="4:4" x14ac:dyDescent="0.2">
      <c r="D4249" s="762"/>
    </row>
    <row r="4250" spans="4:4" x14ac:dyDescent="0.2">
      <c r="D4250" s="762"/>
    </row>
    <row r="4251" spans="4:4" x14ac:dyDescent="0.2">
      <c r="D4251" s="762"/>
    </row>
    <row r="4252" spans="4:4" x14ac:dyDescent="0.2">
      <c r="D4252" s="762"/>
    </row>
    <row r="4253" spans="4:4" x14ac:dyDescent="0.2">
      <c r="D4253" s="762"/>
    </row>
    <row r="4254" spans="4:4" x14ac:dyDescent="0.2">
      <c r="D4254" s="762"/>
    </row>
    <row r="4255" spans="4:4" x14ac:dyDescent="0.2">
      <c r="D4255" s="762"/>
    </row>
    <row r="4256" spans="4:4" x14ac:dyDescent="0.2">
      <c r="D4256" s="762"/>
    </row>
    <row r="4257" spans="4:4" x14ac:dyDescent="0.2">
      <c r="D4257" s="762"/>
    </row>
    <row r="4258" spans="4:4" x14ac:dyDescent="0.2">
      <c r="D4258" s="762"/>
    </row>
    <row r="4259" spans="4:4" x14ac:dyDescent="0.2">
      <c r="D4259" s="762"/>
    </row>
    <row r="4260" spans="4:4" x14ac:dyDescent="0.2">
      <c r="D4260" s="762"/>
    </row>
    <row r="4261" spans="4:4" x14ac:dyDescent="0.2">
      <c r="D4261" s="762"/>
    </row>
    <row r="4262" spans="4:4" x14ac:dyDescent="0.2">
      <c r="D4262" s="762"/>
    </row>
    <row r="4263" spans="4:4" x14ac:dyDescent="0.2">
      <c r="D4263" s="762"/>
    </row>
    <row r="4264" spans="4:4" x14ac:dyDescent="0.2">
      <c r="D4264" s="762"/>
    </row>
    <row r="4265" spans="4:4" x14ac:dyDescent="0.2">
      <c r="D4265" s="762"/>
    </row>
    <row r="4266" spans="4:4" x14ac:dyDescent="0.2">
      <c r="D4266" s="762"/>
    </row>
    <row r="4267" spans="4:4" x14ac:dyDescent="0.2">
      <c r="D4267" s="762"/>
    </row>
    <row r="4268" spans="4:4" x14ac:dyDescent="0.2">
      <c r="D4268" s="762"/>
    </row>
    <row r="4269" spans="4:4" x14ac:dyDescent="0.2">
      <c r="D4269" s="762"/>
    </row>
    <row r="4270" spans="4:4" x14ac:dyDescent="0.2">
      <c r="D4270" s="762"/>
    </row>
    <row r="4271" spans="4:4" x14ac:dyDescent="0.2">
      <c r="D4271" s="762"/>
    </row>
    <row r="4272" spans="4:4" x14ac:dyDescent="0.2">
      <c r="D4272" s="762"/>
    </row>
    <row r="4273" spans="4:4" x14ac:dyDescent="0.2">
      <c r="D4273" s="762"/>
    </row>
    <row r="4274" spans="4:4" x14ac:dyDescent="0.2">
      <c r="D4274" s="762"/>
    </row>
    <row r="4275" spans="4:4" x14ac:dyDescent="0.2">
      <c r="D4275" s="762"/>
    </row>
    <row r="4276" spans="4:4" x14ac:dyDescent="0.2">
      <c r="D4276" s="762"/>
    </row>
    <row r="4277" spans="4:4" x14ac:dyDescent="0.2">
      <c r="D4277" s="762"/>
    </row>
    <row r="4278" spans="4:4" x14ac:dyDescent="0.2">
      <c r="D4278" s="762"/>
    </row>
    <row r="4279" spans="4:4" x14ac:dyDescent="0.2">
      <c r="D4279" s="762"/>
    </row>
    <row r="4280" spans="4:4" x14ac:dyDescent="0.2">
      <c r="D4280" s="762"/>
    </row>
    <row r="4281" spans="4:4" x14ac:dyDescent="0.2">
      <c r="D4281" s="762"/>
    </row>
    <row r="4282" spans="4:4" x14ac:dyDescent="0.2">
      <c r="D4282" s="762"/>
    </row>
    <row r="4283" spans="4:4" x14ac:dyDescent="0.2">
      <c r="D4283" s="762"/>
    </row>
    <row r="4284" spans="4:4" x14ac:dyDescent="0.2">
      <c r="D4284" s="762"/>
    </row>
    <row r="4285" spans="4:4" x14ac:dyDescent="0.2">
      <c r="D4285" s="762"/>
    </row>
    <row r="4286" spans="4:4" x14ac:dyDescent="0.2">
      <c r="D4286" s="762"/>
    </row>
    <row r="4287" spans="4:4" x14ac:dyDescent="0.2">
      <c r="D4287" s="762"/>
    </row>
    <row r="4288" spans="4:4" x14ac:dyDescent="0.2">
      <c r="D4288" s="762"/>
    </row>
    <row r="4289" spans="4:4" x14ac:dyDescent="0.2">
      <c r="D4289" s="762"/>
    </row>
    <row r="4290" spans="4:4" x14ac:dyDescent="0.2">
      <c r="D4290" s="762"/>
    </row>
    <row r="4291" spans="4:4" x14ac:dyDescent="0.2">
      <c r="D4291" s="762"/>
    </row>
    <row r="4292" spans="4:4" x14ac:dyDescent="0.2">
      <c r="D4292" s="762"/>
    </row>
    <row r="4293" spans="4:4" x14ac:dyDescent="0.2">
      <c r="D4293" s="762"/>
    </row>
    <row r="4294" spans="4:4" x14ac:dyDescent="0.2">
      <c r="D4294" s="762"/>
    </row>
    <row r="4295" spans="4:4" x14ac:dyDescent="0.2">
      <c r="D4295" s="762"/>
    </row>
    <row r="4296" spans="4:4" x14ac:dyDescent="0.2">
      <c r="D4296" s="762"/>
    </row>
    <row r="4297" spans="4:4" x14ac:dyDescent="0.2">
      <c r="D4297" s="762"/>
    </row>
    <row r="4298" spans="4:4" x14ac:dyDescent="0.2">
      <c r="D4298" s="762"/>
    </row>
    <row r="4299" spans="4:4" x14ac:dyDescent="0.2">
      <c r="D4299" s="762"/>
    </row>
    <row r="4300" spans="4:4" x14ac:dyDescent="0.2">
      <c r="D4300" s="762"/>
    </row>
    <row r="4301" spans="4:4" x14ac:dyDescent="0.2">
      <c r="D4301" s="762"/>
    </row>
    <row r="4302" spans="4:4" x14ac:dyDescent="0.2">
      <c r="D4302" s="762"/>
    </row>
    <row r="4303" spans="4:4" x14ac:dyDescent="0.2">
      <c r="D4303" s="762"/>
    </row>
    <row r="4304" spans="4:4" x14ac:dyDescent="0.2">
      <c r="D4304" s="762"/>
    </row>
    <row r="4305" spans="4:4" x14ac:dyDescent="0.2">
      <c r="D4305" s="762"/>
    </row>
    <row r="4306" spans="4:4" x14ac:dyDescent="0.2">
      <c r="D4306" s="762"/>
    </row>
    <row r="4307" spans="4:4" x14ac:dyDescent="0.2">
      <c r="D4307" s="762"/>
    </row>
    <row r="4308" spans="4:4" x14ac:dyDescent="0.2">
      <c r="D4308" s="762"/>
    </row>
    <row r="4309" spans="4:4" x14ac:dyDescent="0.2">
      <c r="D4309" s="762"/>
    </row>
    <row r="4310" spans="4:4" x14ac:dyDescent="0.2">
      <c r="D4310" s="762"/>
    </row>
    <row r="4311" spans="4:4" x14ac:dyDescent="0.2">
      <c r="D4311" s="762"/>
    </row>
    <row r="4312" spans="4:4" x14ac:dyDescent="0.2">
      <c r="D4312" s="762"/>
    </row>
    <row r="4313" spans="4:4" x14ac:dyDescent="0.2">
      <c r="D4313" s="762"/>
    </row>
    <row r="4314" spans="4:4" x14ac:dyDescent="0.2">
      <c r="D4314" s="762"/>
    </row>
    <row r="4315" spans="4:4" x14ac:dyDescent="0.2">
      <c r="D4315" s="762"/>
    </row>
    <row r="4316" spans="4:4" x14ac:dyDescent="0.2">
      <c r="D4316" s="762"/>
    </row>
    <row r="4317" spans="4:4" x14ac:dyDescent="0.2">
      <c r="D4317" s="762"/>
    </row>
    <row r="4318" spans="4:4" x14ac:dyDescent="0.2">
      <c r="D4318" s="762"/>
    </row>
    <row r="4319" spans="4:4" x14ac:dyDescent="0.2">
      <c r="D4319" s="762"/>
    </row>
    <row r="4320" spans="4:4" x14ac:dyDescent="0.2">
      <c r="D4320" s="762"/>
    </row>
    <row r="4321" spans="4:4" x14ac:dyDescent="0.2">
      <c r="D4321" s="762"/>
    </row>
    <row r="4322" spans="4:4" x14ac:dyDescent="0.2">
      <c r="D4322" s="762"/>
    </row>
    <row r="4323" spans="4:4" x14ac:dyDescent="0.2">
      <c r="D4323" s="762"/>
    </row>
    <row r="4324" spans="4:4" x14ac:dyDescent="0.2">
      <c r="D4324" s="762"/>
    </row>
    <row r="4325" spans="4:4" x14ac:dyDescent="0.2">
      <c r="D4325" s="762"/>
    </row>
    <row r="4326" spans="4:4" x14ac:dyDescent="0.2">
      <c r="D4326" s="762"/>
    </row>
    <row r="4327" spans="4:4" x14ac:dyDescent="0.2">
      <c r="D4327" s="762"/>
    </row>
    <row r="4328" spans="4:4" x14ac:dyDescent="0.2">
      <c r="D4328" s="762"/>
    </row>
    <row r="4329" spans="4:4" x14ac:dyDescent="0.2">
      <c r="D4329" s="762"/>
    </row>
    <row r="4330" spans="4:4" x14ac:dyDescent="0.2">
      <c r="D4330" s="762"/>
    </row>
    <row r="4331" spans="4:4" x14ac:dyDescent="0.2">
      <c r="D4331" s="762"/>
    </row>
    <row r="4332" spans="4:4" x14ac:dyDescent="0.2">
      <c r="D4332" s="762"/>
    </row>
    <row r="4333" spans="4:4" x14ac:dyDescent="0.2">
      <c r="D4333" s="762"/>
    </row>
    <row r="4334" spans="4:4" x14ac:dyDescent="0.2">
      <c r="D4334" s="762"/>
    </row>
    <row r="4335" spans="4:4" x14ac:dyDescent="0.2">
      <c r="D4335" s="762"/>
    </row>
    <row r="4336" spans="4:4" x14ac:dyDescent="0.2">
      <c r="D4336" s="762"/>
    </row>
    <row r="4337" spans="4:4" x14ac:dyDescent="0.2">
      <c r="D4337" s="762"/>
    </row>
    <row r="4338" spans="4:4" x14ac:dyDescent="0.2">
      <c r="D4338" s="762"/>
    </row>
    <row r="4339" spans="4:4" x14ac:dyDescent="0.2">
      <c r="D4339" s="762"/>
    </row>
    <row r="4340" spans="4:4" x14ac:dyDescent="0.2">
      <c r="D4340" s="762"/>
    </row>
    <row r="4341" spans="4:4" x14ac:dyDescent="0.2">
      <c r="D4341" s="762"/>
    </row>
    <row r="4342" spans="4:4" x14ac:dyDescent="0.2">
      <c r="D4342" s="762"/>
    </row>
    <row r="4343" spans="4:4" x14ac:dyDescent="0.2">
      <c r="D4343" s="762"/>
    </row>
    <row r="4344" spans="4:4" x14ac:dyDescent="0.2">
      <c r="D4344" s="762"/>
    </row>
    <row r="4345" spans="4:4" x14ac:dyDescent="0.2">
      <c r="D4345" s="762"/>
    </row>
    <row r="4346" spans="4:4" x14ac:dyDescent="0.2">
      <c r="D4346" s="762"/>
    </row>
    <row r="4347" spans="4:4" x14ac:dyDescent="0.2">
      <c r="D4347" s="762"/>
    </row>
    <row r="4348" spans="4:4" x14ac:dyDescent="0.2">
      <c r="D4348" s="762"/>
    </row>
    <row r="4349" spans="4:4" x14ac:dyDescent="0.2">
      <c r="D4349" s="762"/>
    </row>
    <row r="4350" spans="4:4" x14ac:dyDescent="0.2">
      <c r="D4350" s="762"/>
    </row>
    <row r="4351" spans="4:4" x14ac:dyDescent="0.2">
      <c r="D4351" s="762"/>
    </row>
    <row r="4352" spans="4:4" x14ac:dyDescent="0.2">
      <c r="D4352" s="762"/>
    </row>
    <row r="4353" spans="4:4" x14ac:dyDescent="0.2">
      <c r="D4353" s="762"/>
    </row>
    <row r="4354" spans="4:4" x14ac:dyDescent="0.2">
      <c r="D4354" s="762"/>
    </row>
    <row r="4355" spans="4:4" x14ac:dyDescent="0.2">
      <c r="D4355" s="762"/>
    </row>
    <row r="4356" spans="4:4" x14ac:dyDescent="0.2">
      <c r="D4356" s="762"/>
    </row>
    <row r="4357" spans="4:4" x14ac:dyDescent="0.2">
      <c r="D4357" s="762"/>
    </row>
    <row r="4358" spans="4:4" x14ac:dyDescent="0.2">
      <c r="D4358" s="762"/>
    </row>
    <row r="4359" spans="4:4" x14ac:dyDescent="0.2">
      <c r="D4359" s="762"/>
    </row>
    <row r="4360" spans="4:4" x14ac:dyDescent="0.2">
      <c r="D4360" s="762"/>
    </row>
    <row r="4361" spans="4:4" x14ac:dyDescent="0.2">
      <c r="D4361" s="762"/>
    </row>
    <row r="4362" spans="4:4" x14ac:dyDescent="0.2">
      <c r="D4362" s="762"/>
    </row>
    <row r="4363" spans="4:4" x14ac:dyDescent="0.2">
      <c r="D4363" s="762"/>
    </row>
    <row r="4364" spans="4:4" x14ac:dyDescent="0.2">
      <c r="D4364" s="762"/>
    </row>
    <row r="4365" spans="4:4" x14ac:dyDescent="0.2">
      <c r="D4365" s="762"/>
    </row>
    <row r="4366" spans="4:4" x14ac:dyDescent="0.2">
      <c r="D4366" s="762"/>
    </row>
    <row r="4367" spans="4:4" x14ac:dyDescent="0.2">
      <c r="D4367" s="762"/>
    </row>
    <row r="4368" spans="4:4" x14ac:dyDescent="0.2">
      <c r="D4368" s="762"/>
    </row>
    <row r="4369" spans="4:4" x14ac:dyDescent="0.2">
      <c r="D4369" s="762"/>
    </row>
    <row r="4370" spans="4:4" x14ac:dyDescent="0.2">
      <c r="D4370" s="762"/>
    </row>
    <row r="4371" spans="4:4" x14ac:dyDescent="0.2">
      <c r="D4371" s="762"/>
    </row>
    <row r="4372" spans="4:4" x14ac:dyDescent="0.2">
      <c r="D4372" s="762"/>
    </row>
    <row r="4373" spans="4:4" x14ac:dyDescent="0.2">
      <c r="D4373" s="762"/>
    </row>
    <row r="4374" spans="4:4" x14ac:dyDescent="0.2">
      <c r="D4374" s="762"/>
    </row>
    <row r="4375" spans="4:4" x14ac:dyDescent="0.2">
      <c r="D4375" s="762"/>
    </row>
    <row r="4376" spans="4:4" x14ac:dyDescent="0.2">
      <c r="D4376" s="762"/>
    </row>
    <row r="4377" spans="4:4" x14ac:dyDescent="0.2">
      <c r="D4377" s="762"/>
    </row>
    <row r="4378" spans="4:4" x14ac:dyDescent="0.2">
      <c r="D4378" s="762"/>
    </row>
    <row r="4379" spans="4:4" x14ac:dyDescent="0.2">
      <c r="D4379" s="762"/>
    </row>
    <row r="4380" spans="4:4" x14ac:dyDescent="0.2">
      <c r="D4380" s="762"/>
    </row>
    <row r="4381" spans="4:4" x14ac:dyDescent="0.2">
      <c r="D4381" s="762"/>
    </row>
    <row r="4382" spans="4:4" x14ac:dyDescent="0.2">
      <c r="D4382" s="762"/>
    </row>
    <row r="4383" spans="4:4" x14ac:dyDescent="0.2">
      <c r="D4383" s="762"/>
    </row>
    <row r="4384" spans="4:4" x14ac:dyDescent="0.2">
      <c r="D4384" s="762"/>
    </row>
    <row r="4385" spans="4:4" x14ac:dyDescent="0.2">
      <c r="D4385" s="762"/>
    </row>
    <row r="4386" spans="4:4" x14ac:dyDescent="0.2">
      <c r="D4386" s="762"/>
    </row>
    <row r="4387" spans="4:4" x14ac:dyDescent="0.2">
      <c r="D4387" s="762"/>
    </row>
    <row r="4388" spans="4:4" x14ac:dyDescent="0.2">
      <c r="D4388" s="762"/>
    </row>
    <row r="4389" spans="4:4" x14ac:dyDescent="0.2">
      <c r="D4389" s="762"/>
    </row>
    <row r="4390" spans="4:4" x14ac:dyDescent="0.2">
      <c r="D4390" s="762"/>
    </row>
    <row r="4391" spans="4:4" x14ac:dyDescent="0.2">
      <c r="D4391" s="762"/>
    </row>
    <row r="4392" spans="4:4" x14ac:dyDescent="0.2">
      <c r="D4392" s="762"/>
    </row>
    <row r="4393" spans="4:4" x14ac:dyDescent="0.2">
      <c r="D4393" s="762"/>
    </row>
    <row r="4394" spans="4:4" x14ac:dyDescent="0.2">
      <c r="D4394" s="762"/>
    </row>
    <row r="4395" spans="4:4" x14ac:dyDescent="0.2">
      <c r="D4395" s="762"/>
    </row>
    <row r="4396" spans="4:4" x14ac:dyDescent="0.2">
      <c r="D4396" s="762"/>
    </row>
    <row r="4397" spans="4:4" x14ac:dyDescent="0.2">
      <c r="D4397" s="762"/>
    </row>
    <row r="4398" spans="4:4" x14ac:dyDescent="0.2">
      <c r="D4398" s="762"/>
    </row>
    <row r="4399" spans="4:4" x14ac:dyDescent="0.2">
      <c r="D4399" s="762"/>
    </row>
    <row r="4400" spans="4:4" x14ac:dyDescent="0.2">
      <c r="D4400" s="762"/>
    </row>
    <row r="4401" spans="4:4" x14ac:dyDescent="0.2">
      <c r="D4401" s="762"/>
    </row>
    <row r="4402" spans="4:4" x14ac:dyDescent="0.2">
      <c r="D4402" s="762"/>
    </row>
    <row r="4403" spans="4:4" x14ac:dyDescent="0.2">
      <c r="D4403" s="762"/>
    </row>
    <row r="4404" spans="4:4" x14ac:dyDescent="0.2">
      <c r="D4404" s="762"/>
    </row>
    <row r="4405" spans="4:4" x14ac:dyDescent="0.2">
      <c r="D4405" s="762"/>
    </row>
    <row r="4406" spans="4:4" x14ac:dyDescent="0.2">
      <c r="D4406" s="762"/>
    </row>
    <row r="4407" spans="4:4" x14ac:dyDescent="0.2">
      <c r="D4407" s="762"/>
    </row>
    <row r="4408" spans="4:4" x14ac:dyDescent="0.2">
      <c r="D4408" s="762"/>
    </row>
    <row r="4409" spans="4:4" x14ac:dyDescent="0.2">
      <c r="D4409" s="762"/>
    </row>
    <row r="4410" spans="4:4" x14ac:dyDescent="0.2">
      <c r="D4410" s="762"/>
    </row>
    <row r="4411" spans="4:4" x14ac:dyDescent="0.2">
      <c r="D4411" s="762"/>
    </row>
    <row r="4412" spans="4:4" x14ac:dyDescent="0.2">
      <c r="D4412" s="762"/>
    </row>
    <row r="4413" spans="4:4" x14ac:dyDescent="0.2">
      <c r="D4413" s="762"/>
    </row>
    <row r="4414" spans="4:4" x14ac:dyDescent="0.2">
      <c r="D4414" s="762"/>
    </row>
    <row r="4415" spans="4:4" x14ac:dyDescent="0.2">
      <c r="D4415" s="762"/>
    </row>
    <row r="4416" spans="4:4" x14ac:dyDescent="0.2">
      <c r="D4416" s="762"/>
    </row>
    <row r="4417" spans="4:4" x14ac:dyDescent="0.2">
      <c r="D4417" s="762"/>
    </row>
    <row r="4418" spans="4:4" x14ac:dyDescent="0.2">
      <c r="D4418" s="762"/>
    </row>
    <row r="4419" spans="4:4" x14ac:dyDescent="0.2">
      <c r="D4419" s="762"/>
    </row>
    <row r="4420" spans="4:4" x14ac:dyDescent="0.2">
      <c r="D4420" s="762"/>
    </row>
    <row r="4421" spans="4:4" x14ac:dyDescent="0.2">
      <c r="D4421" s="762"/>
    </row>
    <row r="4422" spans="4:4" x14ac:dyDescent="0.2">
      <c r="D4422" s="762"/>
    </row>
    <row r="4423" spans="4:4" x14ac:dyDescent="0.2">
      <c r="D4423" s="762"/>
    </row>
    <row r="4424" spans="4:4" x14ac:dyDescent="0.2">
      <c r="D4424" s="762"/>
    </row>
    <row r="4425" spans="4:4" x14ac:dyDescent="0.2">
      <c r="D4425" s="762"/>
    </row>
    <row r="4426" spans="4:4" x14ac:dyDescent="0.2">
      <c r="D4426" s="762"/>
    </row>
    <row r="4427" spans="4:4" x14ac:dyDescent="0.2">
      <c r="D4427" s="762"/>
    </row>
    <row r="4428" spans="4:4" x14ac:dyDescent="0.2">
      <c r="D4428" s="762"/>
    </row>
    <row r="4429" spans="4:4" x14ac:dyDescent="0.2">
      <c r="D4429" s="762"/>
    </row>
    <row r="4430" spans="4:4" x14ac:dyDescent="0.2">
      <c r="D4430" s="762"/>
    </row>
    <row r="4431" spans="4:4" x14ac:dyDescent="0.2">
      <c r="D4431" s="762"/>
    </row>
    <row r="4432" spans="4:4" x14ac:dyDescent="0.2">
      <c r="D4432" s="762"/>
    </row>
    <row r="4433" spans="4:4" x14ac:dyDescent="0.2">
      <c r="D4433" s="762"/>
    </row>
    <row r="4434" spans="4:4" x14ac:dyDescent="0.2">
      <c r="D4434" s="762"/>
    </row>
    <row r="4435" spans="4:4" x14ac:dyDescent="0.2">
      <c r="D4435" s="762"/>
    </row>
    <row r="4436" spans="4:4" x14ac:dyDescent="0.2">
      <c r="D4436" s="762"/>
    </row>
    <row r="4437" spans="4:4" x14ac:dyDescent="0.2">
      <c r="D4437" s="762"/>
    </row>
    <row r="4438" spans="4:4" x14ac:dyDescent="0.2">
      <c r="D4438" s="762"/>
    </row>
    <row r="4439" spans="4:4" x14ac:dyDescent="0.2">
      <c r="D4439" s="762"/>
    </row>
    <row r="4440" spans="4:4" x14ac:dyDescent="0.2">
      <c r="D4440" s="762"/>
    </row>
    <row r="4441" spans="4:4" x14ac:dyDescent="0.2">
      <c r="D4441" s="762"/>
    </row>
    <row r="4442" spans="4:4" x14ac:dyDescent="0.2">
      <c r="D4442" s="762"/>
    </row>
    <row r="4443" spans="4:4" x14ac:dyDescent="0.2">
      <c r="D4443" s="762"/>
    </row>
    <row r="4444" spans="4:4" x14ac:dyDescent="0.2">
      <c r="D4444" s="762"/>
    </row>
    <row r="4445" spans="4:4" x14ac:dyDescent="0.2">
      <c r="D4445" s="762"/>
    </row>
    <row r="4446" spans="4:4" x14ac:dyDescent="0.2">
      <c r="D4446" s="762"/>
    </row>
    <row r="4447" spans="4:4" x14ac:dyDescent="0.2">
      <c r="D4447" s="762"/>
    </row>
    <row r="4448" spans="4:4" x14ac:dyDescent="0.2">
      <c r="D4448" s="762"/>
    </row>
    <row r="4449" spans="4:4" x14ac:dyDescent="0.2">
      <c r="D4449" s="762"/>
    </row>
    <row r="4450" spans="4:4" x14ac:dyDescent="0.2">
      <c r="D4450" s="762"/>
    </row>
    <row r="4451" spans="4:4" x14ac:dyDescent="0.2">
      <c r="D4451" s="762"/>
    </row>
    <row r="4452" spans="4:4" x14ac:dyDescent="0.2">
      <c r="D4452" s="762"/>
    </row>
    <row r="4453" spans="4:4" x14ac:dyDescent="0.2">
      <c r="D4453" s="762"/>
    </row>
    <row r="4454" spans="4:4" x14ac:dyDescent="0.2">
      <c r="D4454" s="762"/>
    </row>
    <row r="4455" spans="4:4" x14ac:dyDescent="0.2">
      <c r="D4455" s="762"/>
    </row>
    <row r="4456" spans="4:4" x14ac:dyDescent="0.2">
      <c r="D4456" s="762"/>
    </row>
    <row r="4457" spans="4:4" x14ac:dyDescent="0.2">
      <c r="D4457" s="762"/>
    </row>
    <row r="4458" spans="4:4" x14ac:dyDescent="0.2">
      <c r="D4458" s="762"/>
    </row>
    <row r="4459" spans="4:4" x14ac:dyDescent="0.2">
      <c r="D4459" s="762"/>
    </row>
    <row r="4460" spans="4:4" x14ac:dyDescent="0.2">
      <c r="D4460" s="762"/>
    </row>
    <row r="4461" spans="4:4" x14ac:dyDescent="0.2">
      <c r="D4461" s="762"/>
    </row>
    <row r="4462" spans="4:4" x14ac:dyDescent="0.2">
      <c r="D4462" s="762"/>
    </row>
    <row r="4463" spans="4:4" x14ac:dyDescent="0.2">
      <c r="D4463" s="762"/>
    </row>
    <row r="4464" spans="4:4" x14ac:dyDescent="0.2">
      <c r="D4464" s="762"/>
    </row>
    <row r="4465" spans="4:4" x14ac:dyDescent="0.2">
      <c r="D4465" s="762"/>
    </row>
    <row r="4466" spans="4:4" x14ac:dyDescent="0.2">
      <c r="D4466" s="762"/>
    </row>
    <row r="4467" spans="4:4" x14ac:dyDescent="0.2">
      <c r="D4467" s="762"/>
    </row>
    <row r="4468" spans="4:4" x14ac:dyDescent="0.2">
      <c r="D4468" s="762"/>
    </row>
    <row r="4469" spans="4:4" x14ac:dyDescent="0.2">
      <c r="D4469" s="762"/>
    </row>
    <row r="4470" spans="4:4" x14ac:dyDescent="0.2">
      <c r="D4470" s="762"/>
    </row>
    <row r="4471" spans="4:4" x14ac:dyDescent="0.2">
      <c r="D4471" s="762"/>
    </row>
    <row r="4472" spans="4:4" x14ac:dyDescent="0.2">
      <c r="D4472" s="762"/>
    </row>
    <row r="4473" spans="4:4" x14ac:dyDescent="0.2">
      <c r="D4473" s="762"/>
    </row>
    <row r="4474" spans="4:4" x14ac:dyDescent="0.2">
      <c r="D4474" s="762"/>
    </row>
    <row r="4475" spans="4:4" x14ac:dyDescent="0.2">
      <c r="D4475" s="762"/>
    </row>
    <row r="4476" spans="4:4" x14ac:dyDescent="0.2">
      <c r="D4476" s="762"/>
    </row>
    <row r="4477" spans="4:4" x14ac:dyDescent="0.2">
      <c r="D4477" s="762"/>
    </row>
    <row r="4478" spans="4:4" x14ac:dyDescent="0.2">
      <c r="D4478" s="762"/>
    </row>
    <row r="4479" spans="4:4" x14ac:dyDescent="0.2">
      <c r="D4479" s="762"/>
    </row>
    <row r="4480" spans="4:4" x14ac:dyDescent="0.2">
      <c r="D4480" s="762"/>
    </row>
    <row r="4481" spans="4:4" x14ac:dyDescent="0.2">
      <c r="D4481" s="762"/>
    </row>
    <row r="4482" spans="4:4" x14ac:dyDescent="0.2">
      <c r="D4482" s="762"/>
    </row>
    <row r="4483" spans="4:4" x14ac:dyDescent="0.2">
      <c r="D4483" s="762"/>
    </row>
    <row r="4484" spans="4:4" x14ac:dyDescent="0.2">
      <c r="D4484" s="762"/>
    </row>
    <row r="4485" spans="4:4" x14ac:dyDescent="0.2">
      <c r="D4485" s="762"/>
    </row>
    <row r="4486" spans="4:4" x14ac:dyDescent="0.2">
      <c r="D4486" s="762"/>
    </row>
    <row r="4487" spans="4:4" x14ac:dyDescent="0.2">
      <c r="D4487" s="762"/>
    </row>
    <row r="4488" spans="4:4" x14ac:dyDescent="0.2">
      <c r="D4488" s="762"/>
    </row>
    <row r="4489" spans="4:4" x14ac:dyDescent="0.2">
      <c r="D4489" s="762"/>
    </row>
    <row r="4490" spans="4:4" x14ac:dyDescent="0.2">
      <c r="D4490" s="762"/>
    </row>
    <row r="4491" spans="4:4" x14ac:dyDescent="0.2">
      <c r="D4491" s="762"/>
    </row>
    <row r="4492" spans="4:4" x14ac:dyDescent="0.2">
      <c r="D4492" s="762"/>
    </row>
    <row r="4493" spans="4:4" x14ac:dyDescent="0.2">
      <c r="D4493" s="762"/>
    </row>
    <row r="4494" spans="4:4" x14ac:dyDescent="0.2">
      <c r="D4494" s="762"/>
    </row>
    <row r="4495" spans="4:4" x14ac:dyDescent="0.2">
      <c r="D4495" s="762"/>
    </row>
    <row r="4496" spans="4:4" x14ac:dyDescent="0.2">
      <c r="D4496" s="762"/>
    </row>
    <row r="4497" spans="4:4" x14ac:dyDescent="0.2">
      <c r="D4497" s="762"/>
    </row>
    <row r="4498" spans="4:4" x14ac:dyDescent="0.2">
      <c r="D4498" s="762"/>
    </row>
    <row r="4499" spans="4:4" x14ac:dyDescent="0.2">
      <c r="D4499" s="762"/>
    </row>
    <row r="4500" spans="4:4" x14ac:dyDescent="0.2">
      <c r="D4500" s="762"/>
    </row>
    <row r="4501" spans="4:4" x14ac:dyDescent="0.2">
      <c r="D4501" s="762"/>
    </row>
    <row r="4502" spans="4:4" x14ac:dyDescent="0.2">
      <c r="D4502" s="762"/>
    </row>
    <row r="4503" spans="4:4" x14ac:dyDescent="0.2">
      <c r="D4503" s="762"/>
    </row>
    <row r="4504" spans="4:4" x14ac:dyDescent="0.2">
      <c r="D4504" s="762"/>
    </row>
    <row r="4505" spans="4:4" x14ac:dyDescent="0.2">
      <c r="D4505" s="762"/>
    </row>
    <row r="4506" spans="4:4" x14ac:dyDescent="0.2">
      <c r="D4506" s="762"/>
    </row>
    <row r="4507" spans="4:4" x14ac:dyDescent="0.2">
      <c r="D4507" s="762"/>
    </row>
    <row r="4508" spans="4:4" x14ac:dyDescent="0.2">
      <c r="D4508" s="762"/>
    </row>
    <row r="4509" spans="4:4" x14ac:dyDescent="0.2">
      <c r="D4509" s="762"/>
    </row>
    <row r="4510" spans="4:4" x14ac:dyDescent="0.2">
      <c r="D4510" s="762"/>
    </row>
    <row r="4511" spans="4:4" x14ac:dyDescent="0.2">
      <c r="D4511" s="762"/>
    </row>
    <row r="4512" spans="4:4" x14ac:dyDescent="0.2">
      <c r="D4512" s="762"/>
    </row>
    <row r="4513" spans="4:4" x14ac:dyDescent="0.2">
      <c r="D4513" s="762"/>
    </row>
    <row r="4514" spans="4:4" x14ac:dyDescent="0.2">
      <c r="D4514" s="762"/>
    </row>
    <row r="4515" spans="4:4" x14ac:dyDescent="0.2">
      <c r="D4515" s="762"/>
    </row>
    <row r="4516" spans="4:4" x14ac:dyDescent="0.2">
      <c r="D4516" s="762"/>
    </row>
    <row r="4517" spans="4:4" x14ac:dyDescent="0.2">
      <c r="D4517" s="762"/>
    </row>
    <row r="4518" spans="4:4" x14ac:dyDescent="0.2">
      <c r="D4518" s="762"/>
    </row>
    <row r="4519" spans="4:4" x14ac:dyDescent="0.2">
      <c r="D4519" s="762"/>
    </row>
    <row r="4520" spans="4:4" x14ac:dyDescent="0.2">
      <c r="D4520" s="762"/>
    </row>
    <row r="4521" spans="4:4" x14ac:dyDescent="0.2">
      <c r="D4521" s="762"/>
    </row>
    <row r="4522" spans="4:4" x14ac:dyDescent="0.2">
      <c r="D4522" s="762"/>
    </row>
    <row r="4523" spans="4:4" x14ac:dyDescent="0.2">
      <c r="D4523" s="762"/>
    </row>
    <row r="4524" spans="4:4" x14ac:dyDescent="0.2">
      <c r="D4524" s="762"/>
    </row>
    <row r="4525" spans="4:4" x14ac:dyDescent="0.2">
      <c r="D4525" s="762"/>
    </row>
    <row r="4526" spans="4:4" x14ac:dyDescent="0.2">
      <c r="D4526" s="762"/>
    </row>
    <row r="4527" spans="4:4" x14ac:dyDescent="0.2">
      <c r="D4527" s="762"/>
    </row>
    <row r="4528" spans="4:4" x14ac:dyDescent="0.2">
      <c r="D4528" s="762"/>
    </row>
    <row r="4529" spans="4:4" x14ac:dyDescent="0.2">
      <c r="D4529" s="762"/>
    </row>
    <row r="4530" spans="4:4" x14ac:dyDescent="0.2">
      <c r="D4530" s="762"/>
    </row>
    <row r="4531" spans="4:4" x14ac:dyDescent="0.2">
      <c r="D4531" s="762"/>
    </row>
    <row r="4532" spans="4:4" x14ac:dyDescent="0.2">
      <c r="D4532" s="762"/>
    </row>
    <row r="4533" spans="4:4" x14ac:dyDescent="0.2">
      <c r="D4533" s="762"/>
    </row>
    <row r="4534" spans="4:4" x14ac:dyDescent="0.2">
      <c r="D4534" s="762"/>
    </row>
    <row r="4535" spans="4:4" x14ac:dyDescent="0.2">
      <c r="D4535" s="762"/>
    </row>
    <row r="4536" spans="4:4" x14ac:dyDescent="0.2">
      <c r="D4536" s="762"/>
    </row>
    <row r="4537" spans="4:4" x14ac:dyDescent="0.2">
      <c r="D4537" s="762"/>
    </row>
    <row r="4538" spans="4:4" x14ac:dyDescent="0.2">
      <c r="D4538" s="762"/>
    </row>
    <row r="4539" spans="4:4" x14ac:dyDescent="0.2">
      <c r="D4539" s="762"/>
    </row>
    <row r="4540" spans="4:4" x14ac:dyDescent="0.2">
      <c r="D4540" s="762"/>
    </row>
    <row r="4541" spans="4:4" x14ac:dyDescent="0.2">
      <c r="D4541" s="762"/>
    </row>
    <row r="4542" spans="4:4" x14ac:dyDescent="0.2">
      <c r="D4542" s="762"/>
    </row>
    <row r="4543" spans="4:4" x14ac:dyDescent="0.2">
      <c r="D4543" s="762"/>
    </row>
    <row r="4544" spans="4:4" x14ac:dyDescent="0.2">
      <c r="D4544" s="762"/>
    </row>
    <row r="4545" spans="4:4" x14ac:dyDescent="0.2">
      <c r="D4545" s="762"/>
    </row>
    <row r="4546" spans="4:4" x14ac:dyDescent="0.2">
      <c r="D4546" s="762"/>
    </row>
    <row r="4547" spans="4:4" x14ac:dyDescent="0.2">
      <c r="D4547" s="762"/>
    </row>
    <row r="4548" spans="4:4" x14ac:dyDescent="0.2">
      <c r="D4548" s="762"/>
    </row>
    <row r="4549" spans="4:4" x14ac:dyDescent="0.2">
      <c r="D4549" s="762"/>
    </row>
    <row r="4550" spans="4:4" x14ac:dyDescent="0.2">
      <c r="D4550" s="762"/>
    </row>
    <row r="4551" spans="4:4" x14ac:dyDescent="0.2">
      <c r="D4551" s="762"/>
    </row>
    <row r="4552" spans="4:4" x14ac:dyDescent="0.2">
      <c r="D4552" s="762"/>
    </row>
    <row r="4553" spans="4:4" x14ac:dyDescent="0.2">
      <c r="D4553" s="762"/>
    </row>
    <row r="4554" spans="4:4" x14ac:dyDescent="0.2">
      <c r="D4554" s="762"/>
    </row>
    <row r="4555" spans="4:4" x14ac:dyDescent="0.2">
      <c r="D4555" s="762"/>
    </row>
    <row r="4556" spans="4:4" x14ac:dyDescent="0.2">
      <c r="D4556" s="762"/>
    </row>
    <row r="4557" spans="4:4" x14ac:dyDescent="0.2">
      <c r="D4557" s="762"/>
    </row>
    <row r="4558" spans="4:4" x14ac:dyDescent="0.2">
      <c r="D4558" s="762"/>
    </row>
    <row r="4559" spans="4:4" x14ac:dyDescent="0.2">
      <c r="D4559" s="762"/>
    </row>
    <row r="4560" spans="4:4" x14ac:dyDescent="0.2">
      <c r="D4560" s="762"/>
    </row>
    <row r="4561" spans="4:4" x14ac:dyDescent="0.2">
      <c r="D4561" s="762"/>
    </row>
    <row r="4562" spans="4:4" x14ac:dyDescent="0.2">
      <c r="D4562" s="762"/>
    </row>
    <row r="4563" spans="4:4" x14ac:dyDescent="0.2">
      <c r="D4563" s="762"/>
    </row>
    <row r="4564" spans="4:4" x14ac:dyDescent="0.2">
      <c r="D4564" s="762"/>
    </row>
    <row r="4565" spans="4:4" x14ac:dyDescent="0.2">
      <c r="D4565" s="762"/>
    </row>
    <row r="4566" spans="4:4" x14ac:dyDescent="0.2">
      <c r="D4566" s="762"/>
    </row>
    <row r="4567" spans="4:4" x14ac:dyDescent="0.2">
      <c r="D4567" s="762"/>
    </row>
    <row r="4568" spans="4:4" x14ac:dyDescent="0.2">
      <c r="D4568" s="762"/>
    </row>
    <row r="4569" spans="4:4" x14ac:dyDescent="0.2">
      <c r="D4569" s="762"/>
    </row>
    <row r="4570" spans="4:4" x14ac:dyDescent="0.2">
      <c r="D4570" s="762"/>
    </row>
    <row r="4571" spans="4:4" x14ac:dyDescent="0.2">
      <c r="D4571" s="762"/>
    </row>
    <row r="4572" spans="4:4" x14ac:dyDescent="0.2">
      <c r="D4572" s="762"/>
    </row>
    <row r="4573" spans="4:4" x14ac:dyDescent="0.2">
      <c r="D4573" s="762"/>
    </row>
    <row r="4574" spans="4:4" x14ac:dyDescent="0.2">
      <c r="D4574" s="762"/>
    </row>
    <row r="4575" spans="4:4" x14ac:dyDescent="0.2">
      <c r="D4575" s="762"/>
    </row>
    <row r="4576" spans="4:4" x14ac:dyDescent="0.2">
      <c r="D4576" s="762"/>
    </row>
    <row r="4577" spans="4:4" x14ac:dyDescent="0.2">
      <c r="D4577" s="762"/>
    </row>
    <row r="4578" spans="4:4" x14ac:dyDescent="0.2">
      <c r="D4578" s="762"/>
    </row>
    <row r="4579" spans="4:4" x14ac:dyDescent="0.2">
      <c r="D4579" s="762"/>
    </row>
    <row r="4580" spans="4:4" x14ac:dyDescent="0.2">
      <c r="D4580" s="762"/>
    </row>
    <row r="4581" spans="4:4" x14ac:dyDescent="0.2">
      <c r="D4581" s="762"/>
    </row>
    <row r="4582" spans="4:4" x14ac:dyDescent="0.2">
      <c r="D4582" s="762"/>
    </row>
    <row r="4583" spans="4:4" x14ac:dyDescent="0.2">
      <c r="D4583" s="762"/>
    </row>
    <row r="4584" spans="4:4" x14ac:dyDescent="0.2">
      <c r="D4584" s="762"/>
    </row>
    <row r="4585" spans="4:4" x14ac:dyDescent="0.2">
      <c r="D4585" s="762"/>
    </row>
    <row r="4586" spans="4:4" x14ac:dyDescent="0.2">
      <c r="D4586" s="762"/>
    </row>
    <row r="4587" spans="4:4" x14ac:dyDescent="0.2">
      <c r="D4587" s="762"/>
    </row>
    <row r="4588" spans="4:4" x14ac:dyDescent="0.2">
      <c r="D4588" s="762"/>
    </row>
    <row r="4589" spans="4:4" x14ac:dyDescent="0.2">
      <c r="D4589" s="762"/>
    </row>
    <row r="4590" spans="4:4" x14ac:dyDescent="0.2">
      <c r="D4590" s="762"/>
    </row>
    <row r="4591" spans="4:4" x14ac:dyDescent="0.2">
      <c r="D4591" s="762"/>
    </row>
    <row r="4592" spans="4:4" x14ac:dyDescent="0.2">
      <c r="D4592" s="762"/>
    </row>
    <row r="4593" spans="4:4" x14ac:dyDescent="0.2">
      <c r="D4593" s="762"/>
    </row>
    <row r="4594" spans="4:4" x14ac:dyDescent="0.2">
      <c r="D4594" s="762"/>
    </row>
    <row r="4595" spans="4:4" x14ac:dyDescent="0.2">
      <c r="D4595" s="762"/>
    </row>
    <row r="4596" spans="4:4" x14ac:dyDescent="0.2">
      <c r="D4596" s="762"/>
    </row>
    <row r="4597" spans="4:4" x14ac:dyDescent="0.2">
      <c r="D4597" s="762"/>
    </row>
    <row r="4598" spans="4:4" x14ac:dyDescent="0.2">
      <c r="D4598" s="762"/>
    </row>
    <row r="4599" spans="4:4" x14ac:dyDescent="0.2">
      <c r="D4599" s="762"/>
    </row>
    <row r="4600" spans="4:4" x14ac:dyDescent="0.2">
      <c r="D4600" s="762"/>
    </row>
    <row r="4601" spans="4:4" x14ac:dyDescent="0.2">
      <c r="D4601" s="762"/>
    </row>
    <row r="4602" spans="4:4" x14ac:dyDescent="0.2">
      <c r="D4602" s="762"/>
    </row>
    <row r="4603" spans="4:4" x14ac:dyDescent="0.2">
      <c r="D4603" s="762"/>
    </row>
    <row r="4604" spans="4:4" x14ac:dyDescent="0.2">
      <c r="D4604" s="762"/>
    </row>
    <row r="4605" spans="4:4" x14ac:dyDescent="0.2">
      <c r="D4605" s="762"/>
    </row>
    <row r="4606" spans="4:4" x14ac:dyDescent="0.2">
      <c r="D4606" s="762"/>
    </row>
    <row r="4607" spans="4:4" x14ac:dyDescent="0.2">
      <c r="D4607" s="762"/>
    </row>
    <row r="4608" spans="4:4" x14ac:dyDescent="0.2">
      <c r="D4608" s="762"/>
    </row>
    <row r="4609" spans="4:4" x14ac:dyDescent="0.2">
      <c r="D4609" s="762"/>
    </row>
    <row r="4610" spans="4:4" x14ac:dyDescent="0.2">
      <c r="D4610" s="762"/>
    </row>
    <row r="4611" spans="4:4" x14ac:dyDescent="0.2">
      <c r="D4611" s="762"/>
    </row>
    <row r="4612" spans="4:4" x14ac:dyDescent="0.2">
      <c r="D4612" s="762"/>
    </row>
    <row r="4613" spans="4:4" x14ac:dyDescent="0.2">
      <c r="D4613" s="762"/>
    </row>
    <row r="4614" spans="4:4" x14ac:dyDescent="0.2">
      <c r="D4614" s="762"/>
    </row>
    <row r="4615" spans="4:4" x14ac:dyDescent="0.2">
      <c r="D4615" s="762"/>
    </row>
    <row r="4616" spans="4:4" x14ac:dyDescent="0.2">
      <c r="D4616" s="762"/>
    </row>
    <row r="4617" spans="4:4" x14ac:dyDescent="0.2">
      <c r="D4617" s="762"/>
    </row>
    <row r="4618" spans="4:4" x14ac:dyDescent="0.2">
      <c r="D4618" s="762"/>
    </row>
    <row r="4619" spans="4:4" x14ac:dyDescent="0.2">
      <c r="D4619" s="762"/>
    </row>
    <row r="4620" spans="4:4" x14ac:dyDescent="0.2">
      <c r="D4620" s="762"/>
    </row>
    <row r="4621" spans="4:4" x14ac:dyDescent="0.2">
      <c r="D4621" s="762"/>
    </row>
    <row r="4622" spans="4:4" x14ac:dyDescent="0.2">
      <c r="D4622" s="762"/>
    </row>
    <row r="4623" spans="4:4" x14ac:dyDescent="0.2">
      <c r="D4623" s="762"/>
    </row>
    <row r="4624" spans="4:4" x14ac:dyDescent="0.2">
      <c r="D4624" s="762"/>
    </row>
    <row r="4625" spans="4:4" x14ac:dyDescent="0.2">
      <c r="D4625" s="762"/>
    </row>
    <row r="4626" spans="4:4" x14ac:dyDescent="0.2">
      <c r="D4626" s="762"/>
    </row>
    <row r="4627" spans="4:4" x14ac:dyDescent="0.2">
      <c r="D4627" s="762"/>
    </row>
    <row r="4628" spans="4:4" x14ac:dyDescent="0.2">
      <c r="D4628" s="762"/>
    </row>
    <row r="4629" spans="4:4" x14ac:dyDescent="0.2">
      <c r="D4629" s="762"/>
    </row>
    <row r="4630" spans="4:4" x14ac:dyDescent="0.2">
      <c r="D4630" s="762"/>
    </row>
    <row r="4631" spans="4:4" x14ac:dyDescent="0.2">
      <c r="D4631" s="762"/>
    </row>
    <row r="4632" spans="4:4" x14ac:dyDescent="0.2">
      <c r="D4632" s="762"/>
    </row>
    <row r="4633" spans="4:4" x14ac:dyDescent="0.2">
      <c r="D4633" s="762"/>
    </row>
    <row r="4634" spans="4:4" x14ac:dyDescent="0.2">
      <c r="D4634" s="762"/>
    </row>
    <row r="4635" spans="4:4" x14ac:dyDescent="0.2">
      <c r="D4635" s="762"/>
    </row>
    <row r="4636" spans="4:4" x14ac:dyDescent="0.2">
      <c r="D4636" s="762"/>
    </row>
    <row r="4637" spans="4:4" x14ac:dyDescent="0.2">
      <c r="D4637" s="762"/>
    </row>
    <row r="4638" spans="4:4" x14ac:dyDescent="0.2">
      <c r="D4638" s="762"/>
    </row>
    <row r="4639" spans="4:4" x14ac:dyDescent="0.2">
      <c r="D4639" s="762"/>
    </row>
    <row r="4640" spans="4:4" x14ac:dyDescent="0.2">
      <c r="D4640" s="762"/>
    </row>
    <row r="4641" spans="4:4" x14ac:dyDescent="0.2">
      <c r="D4641" s="762"/>
    </row>
    <row r="4642" spans="4:4" x14ac:dyDescent="0.2">
      <c r="D4642" s="762"/>
    </row>
    <row r="4643" spans="4:4" x14ac:dyDescent="0.2">
      <c r="D4643" s="762"/>
    </row>
    <row r="4644" spans="4:4" x14ac:dyDescent="0.2">
      <c r="D4644" s="762"/>
    </row>
    <row r="4645" spans="4:4" x14ac:dyDescent="0.2">
      <c r="D4645" s="762"/>
    </row>
    <row r="4646" spans="4:4" x14ac:dyDescent="0.2">
      <c r="D4646" s="762"/>
    </row>
    <row r="4647" spans="4:4" x14ac:dyDescent="0.2">
      <c r="D4647" s="762"/>
    </row>
    <row r="4648" spans="4:4" x14ac:dyDescent="0.2">
      <c r="D4648" s="762"/>
    </row>
    <row r="4649" spans="4:4" x14ac:dyDescent="0.2">
      <c r="D4649" s="762"/>
    </row>
    <row r="4650" spans="4:4" x14ac:dyDescent="0.2">
      <c r="D4650" s="762"/>
    </row>
    <row r="4651" spans="4:4" x14ac:dyDescent="0.2">
      <c r="D4651" s="762"/>
    </row>
    <row r="4652" spans="4:4" x14ac:dyDescent="0.2">
      <c r="D4652" s="762"/>
    </row>
    <row r="4653" spans="4:4" x14ac:dyDescent="0.2">
      <c r="D4653" s="762"/>
    </row>
    <row r="4654" spans="4:4" x14ac:dyDescent="0.2">
      <c r="D4654" s="762"/>
    </row>
    <row r="4655" spans="4:4" x14ac:dyDescent="0.2">
      <c r="D4655" s="762"/>
    </row>
    <row r="4656" spans="4:4" x14ac:dyDescent="0.2">
      <c r="D4656" s="762"/>
    </row>
    <row r="4657" spans="4:4" x14ac:dyDescent="0.2">
      <c r="D4657" s="762"/>
    </row>
    <row r="4658" spans="4:4" x14ac:dyDescent="0.2">
      <c r="D4658" s="762"/>
    </row>
    <row r="4659" spans="4:4" x14ac:dyDescent="0.2">
      <c r="D4659" s="762"/>
    </row>
    <row r="4660" spans="4:4" x14ac:dyDescent="0.2">
      <c r="D4660" s="762"/>
    </row>
    <row r="4661" spans="4:4" x14ac:dyDescent="0.2">
      <c r="D4661" s="762"/>
    </row>
    <row r="4662" spans="4:4" x14ac:dyDescent="0.2">
      <c r="D4662" s="762"/>
    </row>
    <row r="4663" spans="4:4" x14ac:dyDescent="0.2">
      <c r="D4663" s="762"/>
    </row>
    <row r="4664" spans="4:4" x14ac:dyDescent="0.2">
      <c r="D4664" s="762"/>
    </row>
    <row r="4665" spans="4:4" x14ac:dyDescent="0.2">
      <c r="D4665" s="762"/>
    </row>
    <row r="4666" spans="4:4" x14ac:dyDescent="0.2">
      <c r="D4666" s="762"/>
    </row>
    <row r="4667" spans="4:4" x14ac:dyDescent="0.2">
      <c r="D4667" s="762"/>
    </row>
    <row r="4668" spans="4:4" x14ac:dyDescent="0.2">
      <c r="D4668" s="762"/>
    </row>
    <row r="4669" spans="4:4" x14ac:dyDescent="0.2">
      <c r="D4669" s="762"/>
    </row>
    <row r="4670" spans="4:4" x14ac:dyDescent="0.2">
      <c r="D4670" s="762"/>
    </row>
    <row r="4671" spans="4:4" x14ac:dyDescent="0.2">
      <c r="D4671" s="762"/>
    </row>
    <row r="4672" spans="4:4" x14ac:dyDescent="0.2">
      <c r="D4672" s="762"/>
    </row>
    <row r="4673" spans="4:4" x14ac:dyDescent="0.2">
      <c r="D4673" s="762"/>
    </row>
    <row r="4674" spans="4:4" x14ac:dyDescent="0.2">
      <c r="D4674" s="762"/>
    </row>
    <row r="4675" spans="4:4" x14ac:dyDescent="0.2">
      <c r="D4675" s="762"/>
    </row>
    <row r="4676" spans="4:4" x14ac:dyDescent="0.2">
      <c r="D4676" s="762"/>
    </row>
    <row r="4677" spans="4:4" x14ac:dyDescent="0.2">
      <c r="D4677" s="762"/>
    </row>
    <row r="4678" spans="4:4" x14ac:dyDescent="0.2">
      <c r="D4678" s="762"/>
    </row>
    <row r="4679" spans="4:4" x14ac:dyDescent="0.2">
      <c r="D4679" s="762"/>
    </row>
    <row r="4680" spans="4:4" x14ac:dyDescent="0.2">
      <c r="D4680" s="762"/>
    </row>
    <row r="4681" spans="4:4" x14ac:dyDescent="0.2">
      <c r="D4681" s="762"/>
    </row>
    <row r="4682" spans="4:4" x14ac:dyDescent="0.2">
      <c r="D4682" s="762"/>
    </row>
    <row r="4683" spans="4:4" x14ac:dyDescent="0.2">
      <c r="D4683" s="762"/>
    </row>
    <row r="4684" spans="4:4" x14ac:dyDescent="0.2">
      <c r="D4684" s="762"/>
    </row>
    <row r="4685" spans="4:4" x14ac:dyDescent="0.2">
      <c r="D4685" s="762"/>
    </row>
    <row r="4686" spans="4:4" x14ac:dyDescent="0.2">
      <c r="D4686" s="762"/>
    </row>
    <row r="4687" spans="4:4" x14ac:dyDescent="0.2">
      <c r="D4687" s="762"/>
    </row>
    <row r="4688" spans="4:4" x14ac:dyDescent="0.2">
      <c r="D4688" s="762"/>
    </row>
    <row r="4689" spans="4:4" x14ac:dyDescent="0.2">
      <c r="D4689" s="762"/>
    </row>
    <row r="4690" spans="4:4" x14ac:dyDescent="0.2">
      <c r="D4690" s="762"/>
    </row>
    <row r="4691" spans="4:4" x14ac:dyDescent="0.2">
      <c r="D4691" s="762"/>
    </row>
    <row r="4692" spans="4:4" x14ac:dyDescent="0.2">
      <c r="D4692" s="762"/>
    </row>
    <row r="4693" spans="4:4" x14ac:dyDescent="0.2">
      <c r="D4693" s="762"/>
    </row>
    <row r="4694" spans="4:4" x14ac:dyDescent="0.2">
      <c r="D4694" s="762"/>
    </row>
    <row r="4695" spans="4:4" x14ac:dyDescent="0.2">
      <c r="D4695" s="762"/>
    </row>
    <row r="4696" spans="4:4" x14ac:dyDescent="0.2">
      <c r="D4696" s="762"/>
    </row>
    <row r="4697" spans="4:4" x14ac:dyDescent="0.2">
      <c r="D4697" s="762"/>
    </row>
    <row r="4698" spans="4:4" x14ac:dyDescent="0.2">
      <c r="D4698" s="762"/>
    </row>
    <row r="4699" spans="4:4" x14ac:dyDescent="0.2">
      <c r="D4699" s="762"/>
    </row>
    <row r="4700" spans="4:4" x14ac:dyDescent="0.2">
      <c r="D4700" s="762"/>
    </row>
    <row r="4701" spans="4:4" x14ac:dyDescent="0.2">
      <c r="D4701" s="762"/>
    </row>
    <row r="4702" spans="4:4" x14ac:dyDescent="0.2">
      <c r="D4702" s="762"/>
    </row>
    <row r="4703" spans="4:4" x14ac:dyDescent="0.2">
      <c r="D4703" s="762"/>
    </row>
    <row r="4704" spans="4:4" x14ac:dyDescent="0.2">
      <c r="D4704" s="762"/>
    </row>
    <row r="4705" spans="4:4" x14ac:dyDescent="0.2">
      <c r="D4705" s="762"/>
    </row>
    <row r="4706" spans="4:4" x14ac:dyDescent="0.2">
      <c r="D4706" s="762"/>
    </row>
    <row r="4707" spans="4:4" x14ac:dyDescent="0.2">
      <c r="D4707" s="762"/>
    </row>
    <row r="4708" spans="4:4" x14ac:dyDescent="0.2">
      <c r="D4708" s="762"/>
    </row>
    <row r="4709" spans="4:4" x14ac:dyDescent="0.2">
      <c r="D4709" s="762"/>
    </row>
    <row r="4710" spans="4:4" x14ac:dyDescent="0.2">
      <c r="D4710" s="762"/>
    </row>
    <row r="4711" spans="4:4" x14ac:dyDescent="0.2">
      <c r="D4711" s="762"/>
    </row>
    <row r="4712" spans="4:4" x14ac:dyDescent="0.2">
      <c r="D4712" s="762"/>
    </row>
    <row r="4713" spans="4:4" x14ac:dyDescent="0.2">
      <c r="D4713" s="762"/>
    </row>
    <row r="4714" spans="4:4" x14ac:dyDescent="0.2">
      <c r="D4714" s="762"/>
    </row>
    <row r="4715" spans="4:4" x14ac:dyDescent="0.2">
      <c r="D4715" s="762"/>
    </row>
    <row r="4716" spans="4:4" x14ac:dyDescent="0.2">
      <c r="D4716" s="762"/>
    </row>
    <row r="4717" spans="4:4" x14ac:dyDescent="0.2">
      <c r="D4717" s="762"/>
    </row>
    <row r="4718" spans="4:4" x14ac:dyDescent="0.2">
      <c r="D4718" s="762"/>
    </row>
    <row r="4719" spans="4:4" x14ac:dyDescent="0.2">
      <c r="D4719" s="762"/>
    </row>
    <row r="4720" spans="4:4" x14ac:dyDescent="0.2">
      <c r="D4720" s="762"/>
    </row>
    <row r="4721" spans="4:4" x14ac:dyDescent="0.2">
      <c r="D4721" s="762"/>
    </row>
    <row r="4722" spans="4:4" x14ac:dyDescent="0.2">
      <c r="D4722" s="762"/>
    </row>
    <row r="4723" spans="4:4" x14ac:dyDescent="0.2">
      <c r="D4723" s="762"/>
    </row>
    <row r="4724" spans="4:4" x14ac:dyDescent="0.2">
      <c r="D4724" s="762"/>
    </row>
    <row r="4725" spans="4:4" x14ac:dyDescent="0.2">
      <c r="D4725" s="762"/>
    </row>
    <row r="4726" spans="4:4" x14ac:dyDescent="0.2">
      <c r="D4726" s="762"/>
    </row>
    <row r="4727" spans="4:4" x14ac:dyDescent="0.2">
      <c r="D4727" s="762"/>
    </row>
    <row r="4728" spans="4:4" x14ac:dyDescent="0.2">
      <c r="D4728" s="762"/>
    </row>
    <row r="4729" spans="4:4" x14ac:dyDescent="0.2">
      <c r="D4729" s="762"/>
    </row>
    <row r="4730" spans="4:4" x14ac:dyDescent="0.2">
      <c r="D4730" s="762"/>
    </row>
    <row r="4731" spans="4:4" x14ac:dyDescent="0.2">
      <c r="D4731" s="762"/>
    </row>
    <row r="4732" spans="4:4" x14ac:dyDescent="0.2">
      <c r="D4732" s="762"/>
    </row>
    <row r="4733" spans="4:4" x14ac:dyDescent="0.2">
      <c r="D4733" s="762"/>
    </row>
    <row r="4734" spans="4:4" x14ac:dyDescent="0.2">
      <c r="D4734" s="762"/>
    </row>
    <row r="4735" spans="4:4" x14ac:dyDescent="0.2">
      <c r="D4735" s="762"/>
    </row>
    <row r="4736" spans="4:4" x14ac:dyDescent="0.2">
      <c r="D4736" s="762"/>
    </row>
    <row r="4737" spans="4:4" x14ac:dyDescent="0.2">
      <c r="D4737" s="762"/>
    </row>
    <row r="4738" spans="4:4" x14ac:dyDescent="0.2">
      <c r="D4738" s="762"/>
    </row>
    <row r="4739" spans="4:4" x14ac:dyDescent="0.2">
      <c r="D4739" s="762"/>
    </row>
    <row r="4740" spans="4:4" x14ac:dyDescent="0.2">
      <c r="D4740" s="762"/>
    </row>
    <row r="4741" spans="4:4" x14ac:dyDescent="0.2">
      <c r="D4741" s="762"/>
    </row>
    <row r="4742" spans="4:4" x14ac:dyDescent="0.2">
      <c r="D4742" s="762"/>
    </row>
    <row r="4743" spans="4:4" x14ac:dyDescent="0.2">
      <c r="D4743" s="762"/>
    </row>
    <row r="4744" spans="4:4" x14ac:dyDescent="0.2">
      <c r="D4744" s="762"/>
    </row>
    <row r="4745" spans="4:4" x14ac:dyDescent="0.2">
      <c r="D4745" s="762"/>
    </row>
    <row r="4746" spans="4:4" x14ac:dyDescent="0.2">
      <c r="D4746" s="762"/>
    </row>
    <row r="4747" spans="4:4" x14ac:dyDescent="0.2">
      <c r="D4747" s="762"/>
    </row>
    <row r="4748" spans="4:4" x14ac:dyDescent="0.2">
      <c r="D4748" s="762"/>
    </row>
    <row r="4749" spans="4:4" x14ac:dyDescent="0.2">
      <c r="D4749" s="762"/>
    </row>
    <row r="4750" spans="4:4" x14ac:dyDescent="0.2">
      <c r="D4750" s="762"/>
    </row>
    <row r="4751" spans="4:4" x14ac:dyDescent="0.2">
      <c r="D4751" s="762"/>
    </row>
    <row r="4752" spans="4:4" x14ac:dyDescent="0.2">
      <c r="D4752" s="762"/>
    </row>
    <row r="4753" spans="4:4" x14ac:dyDescent="0.2">
      <c r="D4753" s="762"/>
    </row>
    <row r="4754" spans="4:4" x14ac:dyDescent="0.2">
      <c r="D4754" s="762"/>
    </row>
    <row r="4755" spans="4:4" x14ac:dyDescent="0.2">
      <c r="D4755" s="762"/>
    </row>
    <row r="4756" spans="4:4" x14ac:dyDescent="0.2">
      <c r="D4756" s="762"/>
    </row>
    <row r="4757" spans="4:4" x14ac:dyDescent="0.2">
      <c r="D4757" s="762"/>
    </row>
    <row r="4758" spans="4:4" x14ac:dyDescent="0.2">
      <c r="D4758" s="762"/>
    </row>
    <row r="4759" spans="4:4" x14ac:dyDescent="0.2">
      <c r="D4759" s="762"/>
    </row>
    <row r="4760" spans="4:4" x14ac:dyDescent="0.2">
      <c r="D4760" s="762"/>
    </row>
    <row r="4761" spans="4:4" x14ac:dyDescent="0.2">
      <c r="D4761" s="762"/>
    </row>
    <row r="4762" spans="4:4" x14ac:dyDescent="0.2">
      <c r="D4762" s="762"/>
    </row>
    <row r="4763" spans="4:4" x14ac:dyDescent="0.2">
      <c r="D4763" s="762"/>
    </row>
    <row r="4764" spans="4:4" x14ac:dyDescent="0.2">
      <c r="D4764" s="762"/>
    </row>
    <row r="4765" spans="4:4" x14ac:dyDescent="0.2">
      <c r="D4765" s="762"/>
    </row>
    <row r="4766" spans="4:4" x14ac:dyDescent="0.2">
      <c r="D4766" s="762"/>
    </row>
    <row r="4767" spans="4:4" x14ac:dyDescent="0.2">
      <c r="D4767" s="762"/>
    </row>
    <row r="4768" spans="4:4" x14ac:dyDescent="0.2">
      <c r="D4768" s="762"/>
    </row>
    <row r="4769" spans="4:4" x14ac:dyDescent="0.2">
      <c r="D4769" s="762"/>
    </row>
    <row r="4770" spans="4:4" x14ac:dyDescent="0.2">
      <c r="D4770" s="762"/>
    </row>
    <row r="4771" spans="4:4" x14ac:dyDescent="0.2">
      <c r="D4771" s="762"/>
    </row>
    <row r="4772" spans="4:4" x14ac:dyDescent="0.2">
      <c r="D4772" s="762"/>
    </row>
    <row r="4773" spans="4:4" x14ac:dyDescent="0.2">
      <c r="D4773" s="762"/>
    </row>
    <row r="4774" spans="4:4" x14ac:dyDescent="0.2">
      <c r="D4774" s="762"/>
    </row>
    <row r="4775" spans="4:4" x14ac:dyDescent="0.2">
      <c r="D4775" s="762"/>
    </row>
    <row r="4776" spans="4:4" x14ac:dyDescent="0.2">
      <c r="D4776" s="762"/>
    </row>
    <row r="4777" spans="4:4" x14ac:dyDescent="0.2">
      <c r="D4777" s="762"/>
    </row>
    <row r="4778" spans="4:4" x14ac:dyDescent="0.2">
      <c r="D4778" s="762"/>
    </row>
    <row r="4779" spans="4:4" x14ac:dyDescent="0.2">
      <c r="D4779" s="762"/>
    </row>
    <row r="4780" spans="4:4" x14ac:dyDescent="0.2">
      <c r="D4780" s="762"/>
    </row>
    <row r="4781" spans="4:4" x14ac:dyDescent="0.2">
      <c r="D4781" s="762"/>
    </row>
    <row r="4782" spans="4:4" x14ac:dyDescent="0.2">
      <c r="D4782" s="762"/>
    </row>
    <row r="4783" spans="4:4" x14ac:dyDescent="0.2">
      <c r="D4783" s="762"/>
    </row>
    <row r="4784" spans="4:4" x14ac:dyDescent="0.2">
      <c r="D4784" s="762"/>
    </row>
    <row r="4785" spans="4:4" x14ac:dyDescent="0.2">
      <c r="D4785" s="762"/>
    </row>
    <row r="4786" spans="4:4" x14ac:dyDescent="0.2">
      <c r="D4786" s="762"/>
    </row>
    <row r="4787" spans="4:4" x14ac:dyDescent="0.2">
      <c r="D4787" s="762"/>
    </row>
    <row r="4788" spans="4:4" x14ac:dyDescent="0.2">
      <c r="D4788" s="762"/>
    </row>
    <row r="4789" spans="4:4" x14ac:dyDescent="0.2">
      <c r="D4789" s="762"/>
    </row>
    <row r="4790" spans="4:4" x14ac:dyDescent="0.2">
      <c r="D4790" s="762"/>
    </row>
    <row r="4791" spans="4:4" x14ac:dyDescent="0.2">
      <c r="D4791" s="762"/>
    </row>
    <row r="4792" spans="4:4" x14ac:dyDescent="0.2">
      <c r="D4792" s="762"/>
    </row>
    <row r="4793" spans="4:4" x14ac:dyDescent="0.2">
      <c r="D4793" s="762"/>
    </row>
    <row r="4794" spans="4:4" x14ac:dyDescent="0.2">
      <c r="D4794" s="762"/>
    </row>
    <row r="4795" spans="4:4" x14ac:dyDescent="0.2">
      <c r="D4795" s="762"/>
    </row>
    <row r="4796" spans="4:4" x14ac:dyDescent="0.2">
      <c r="D4796" s="762"/>
    </row>
    <row r="4797" spans="4:4" x14ac:dyDescent="0.2">
      <c r="D4797" s="762"/>
    </row>
    <row r="4798" spans="4:4" x14ac:dyDescent="0.2">
      <c r="D4798" s="762"/>
    </row>
    <row r="4799" spans="4:4" x14ac:dyDescent="0.2">
      <c r="D4799" s="762"/>
    </row>
    <row r="4800" spans="4:4" x14ac:dyDescent="0.2">
      <c r="D4800" s="762"/>
    </row>
    <row r="4801" spans="4:4" x14ac:dyDescent="0.2">
      <c r="D4801" s="762"/>
    </row>
    <row r="4802" spans="4:4" x14ac:dyDescent="0.2">
      <c r="D4802" s="762"/>
    </row>
    <row r="4803" spans="4:4" x14ac:dyDescent="0.2">
      <c r="D4803" s="762"/>
    </row>
    <row r="4804" spans="4:4" x14ac:dyDescent="0.2">
      <c r="D4804" s="762"/>
    </row>
    <row r="4805" spans="4:4" x14ac:dyDescent="0.2">
      <c r="D4805" s="762"/>
    </row>
    <row r="4806" spans="4:4" x14ac:dyDescent="0.2">
      <c r="D4806" s="762"/>
    </row>
    <row r="4807" spans="4:4" x14ac:dyDescent="0.2">
      <c r="D4807" s="762"/>
    </row>
    <row r="4808" spans="4:4" x14ac:dyDescent="0.2">
      <c r="D4808" s="762"/>
    </row>
    <row r="4809" spans="4:4" x14ac:dyDescent="0.2">
      <c r="D4809" s="762"/>
    </row>
    <row r="4810" spans="4:4" x14ac:dyDescent="0.2">
      <c r="D4810" s="762"/>
    </row>
    <row r="4811" spans="4:4" x14ac:dyDescent="0.2">
      <c r="D4811" s="762"/>
    </row>
    <row r="4812" spans="4:4" x14ac:dyDescent="0.2">
      <c r="D4812" s="762"/>
    </row>
    <row r="4813" spans="4:4" x14ac:dyDescent="0.2">
      <c r="D4813" s="762"/>
    </row>
    <row r="4814" spans="4:4" x14ac:dyDescent="0.2">
      <c r="D4814" s="762"/>
    </row>
    <row r="4815" spans="4:4" x14ac:dyDescent="0.2">
      <c r="D4815" s="762"/>
    </row>
    <row r="4816" spans="4:4" x14ac:dyDescent="0.2">
      <c r="D4816" s="762"/>
    </row>
    <row r="4817" spans="4:4" x14ac:dyDescent="0.2">
      <c r="D4817" s="762"/>
    </row>
    <row r="4818" spans="4:4" x14ac:dyDescent="0.2">
      <c r="D4818" s="762"/>
    </row>
    <row r="4819" spans="4:4" x14ac:dyDescent="0.2">
      <c r="D4819" s="762"/>
    </row>
    <row r="4820" spans="4:4" x14ac:dyDescent="0.2">
      <c r="D4820" s="762"/>
    </row>
    <row r="4821" spans="4:4" x14ac:dyDescent="0.2">
      <c r="D4821" s="762"/>
    </row>
    <row r="4822" spans="4:4" x14ac:dyDescent="0.2">
      <c r="D4822" s="762"/>
    </row>
    <row r="4823" spans="4:4" x14ac:dyDescent="0.2">
      <c r="D4823" s="762"/>
    </row>
    <row r="4824" spans="4:4" x14ac:dyDescent="0.2">
      <c r="D4824" s="762"/>
    </row>
    <row r="4825" spans="4:4" x14ac:dyDescent="0.2">
      <c r="D4825" s="762"/>
    </row>
    <row r="4826" spans="4:4" x14ac:dyDescent="0.2">
      <c r="D4826" s="762"/>
    </row>
    <row r="4827" spans="4:4" x14ac:dyDescent="0.2">
      <c r="D4827" s="762"/>
    </row>
    <row r="4828" spans="4:4" x14ac:dyDescent="0.2">
      <c r="D4828" s="762"/>
    </row>
    <row r="4829" spans="4:4" x14ac:dyDescent="0.2">
      <c r="D4829" s="762"/>
    </row>
    <row r="4830" spans="4:4" x14ac:dyDescent="0.2">
      <c r="D4830" s="762"/>
    </row>
    <row r="4831" spans="4:4" x14ac:dyDescent="0.2">
      <c r="D4831" s="762"/>
    </row>
    <row r="4832" spans="4:4" x14ac:dyDescent="0.2">
      <c r="D4832" s="762"/>
    </row>
    <row r="4833" spans="4:4" x14ac:dyDescent="0.2">
      <c r="D4833" s="762"/>
    </row>
    <row r="4834" spans="4:4" x14ac:dyDescent="0.2">
      <c r="D4834" s="762"/>
    </row>
    <row r="4835" spans="4:4" x14ac:dyDescent="0.2">
      <c r="D4835" s="762"/>
    </row>
    <row r="4836" spans="4:4" x14ac:dyDescent="0.2">
      <c r="D4836" s="762"/>
    </row>
    <row r="4837" spans="4:4" x14ac:dyDescent="0.2">
      <c r="D4837" s="762"/>
    </row>
    <row r="4838" spans="4:4" x14ac:dyDescent="0.2">
      <c r="D4838" s="762"/>
    </row>
    <row r="4839" spans="4:4" x14ac:dyDescent="0.2">
      <c r="D4839" s="762"/>
    </row>
    <row r="4840" spans="4:4" x14ac:dyDescent="0.2">
      <c r="D4840" s="762"/>
    </row>
    <row r="4841" spans="4:4" x14ac:dyDescent="0.2">
      <c r="D4841" s="762"/>
    </row>
    <row r="4842" spans="4:4" x14ac:dyDescent="0.2">
      <c r="D4842" s="762"/>
    </row>
    <row r="4843" spans="4:4" x14ac:dyDescent="0.2">
      <c r="D4843" s="762"/>
    </row>
    <row r="4844" spans="4:4" x14ac:dyDescent="0.2">
      <c r="D4844" s="762"/>
    </row>
    <row r="4845" spans="4:4" x14ac:dyDescent="0.2">
      <c r="D4845" s="762"/>
    </row>
    <row r="4846" spans="4:4" x14ac:dyDescent="0.2">
      <c r="D4846" s="762"/>
    </row>
    <row r="4847" spans="4:4" x14ac:dyDescent="0.2">
      <c r="D4847" s="762"/>
    </row>
    <row r="4848" spans="4:4" x14ac:dyDescent="0.2">
      <c r="D4848" s="762"/>
    </row>
    <row r="4849" spans="4:4" x14ac:dyDescent="0.2">
      <c r="D4849" s="762"/>
    </row>
    <row r="4850" spans="4:4" x14ac:dyDescent="0.2">
      <c r="D4850" s="762"/>
    </row>
    <row r="4851" spans="4:4" x14ac:dyDescent="0.2">
      <c r="D4851" s="762"/>
    </row>
    <row r="4852" spans="4:4" x14ac:dyDescent="0.2">
      <c r="D4852" s="762"/>
    </row>
    <row r="4853" spans="4:4" x14ac:dyDescent="0.2">
      <c r="D4853" s="762"/>
    </row>
    <row r="4854" spans="4:4" x14ac:dyDescent="0.2">
      <c r="D4854" s="762"/>
    </row>
    <row r="4855" spans="4:4" x14ac:dyDescent="0.2">
      <c r="D4855" s="762"/>
    </row>
    <row r="4856" spans="4:4" x14ac:dyDescent="0.2">
      <c r="D4856" s="762"/>
    </row>
    <row r="4857" spans="4:4" x14ac:dyDescent="0.2">
      <c r="D4857" s="762"/>
    </row>
    <row r="4858" spans="4:4" x14ac:dyDescent="0.2">
      <c r="D4858" s="762"/>
    </row>
    <row r="4859" spans="4:4" x14ac:dyDescent="0.2">
      <c r="D4859" s="762"/>
    </row>
    <row r="4860" spans="4:4" x14ac:dyDescent="0.2">
      <c r="D4860" s="762"/>
    </row>
    <row r="4861" spans="4:4" x14ac:dyDescent="0.2">
      <c r="D4861" s="762"/>
    </row>
    <row r="4862" spans="4:4" x14ac:dyDescent="0.2">
      <c r="D4862" s="762"/>
    </row>
    <row r="4863" spans="4:4" x14ac:dyDescent="0.2">
      <c r="D4863" s="762"/>
    </row>
    <row r="4864" spans="4:4" x14ac:dyDescent="0.2">
      <c r="D4864" s="762"/>
    </row>
    <row r="4865" spans="4:4" x14ac:dyDescent="0.2">
      <c r="D4865" s="762"/>
    </row>
    <row r="4866" spans="4:4" x14ac:dyDescent="0.2">
      <c r="D4866" s="762"/>
    </row>
    <row r="4867" spans="4:4" x14ac:dyDescent="0.2">
      <c r="D4867" s="762"/>
    </row>
    <row r="4868" spans="4:4" x14ac:dyDescent="0.2">
      <c r="D4868" s="762"/>
    </row>
    <row r="4869" spans="4:4" x14ac:dyDescent="0.2">
      <c r="D4869" s="762"/>
    </row>
    <row r="4870" spans="4:4" x14ac:dyDescent="0.2">
      <c r="D4870" s="762"/>
    </row>
    <row r="4871" spans="4:4" x14ac:dyDescent="0.2">
      <c r="D4871" s="762"/>
    </row>
    <row r="4872" spans="4:4" x14ac:dyDescent="0.2">
      <c r="D4872" s="762"/>
    </row>
    <row r="4873" spans="4:4" x14ac:dyDescent="0.2">
      <c r="D4873" s="762"/>
    </row>
    <row r="4874" spans="4:4" x14ac:dyDescent="0.2">
      <c r="D4874" s="762"/>
    </row>
    <row r="4875" spans="4:4" x14ac:dyDescent="0.2">
      <c r="D4875" s="762"/>
    </row>
    <row r="4876" spans="4:4" x14ac:dyDescent="0.2">
      <c r="D4876" s="762"/>
    </row>
    <row r="4877" spans="4:4" x14ac:dyDescent="0.2">
      <c r="D4877" s="762"/>
    </row>
    <row r="4878" spans="4:4" x14ac:dyDescent="0.2">
      <c r="D4878" s="762"/>
    </row>
    <row r="4879" spans="4:4" x14ac:dyDescent="0.2">
      <c r="D4879" s="762"/>
    </row>
    <row r="4880" spans="4:4" x14ac:dyDescent="0.2">
      <c r="D4880" s="762"/>
    </row>
    <row r="4881" spans="4:4" x14ac:dyDescent="0.2">
      <c r="D4881" s="762"/>
    </row>
    <row r="4882" spans="4:4" x14ac:dyDescent="0.2">
      <c r="D4882" s="762"/>
    </row>
    <row r="4883" spans="4:4" x14ac:dyDescent="0.2">
      <c r="D4883" s="762"/>
    </row>
    <row r="4884" spans="4:4" x14ac:dyDescent="0.2">
      <c r="D4884" s="762"/>
    </row>
    <row r="4885" spans="4:4" x14ac:dyDescent="0.2">
      <c r="D4885" s="762"/>
    </row>
    <row r="4886" spans="4:4" x14ac:dyDescent="0.2">
      <c r="D4886" s="762"/>
    </row>
    <row r="4887" spans="4:4" x14ac:dyDescent="0.2">
      <c r="D4887" s="762"/>
    </row>
    <row r="4888" spans="4:4" x14ac:dyDescent="0.2">
      <c r="D4888" s="762"/>
    </row>
    <row r="4889" spans="4:4" x14ac:dyDescent="0.2">
      <c r="D4889" s="762"/>
    </row>
    <row r="4890" spans="4:4" x14ac:dyDescent="0.2">
      <c r="D4890" s="762"/>
    </row>
    <row r="4891" spans="4:4" x14ac:dyDescent="0.2">
      <c r="D4891" s="762"/>
    </row>
    <row r="4892" spans="4:4" x14ac:dyDescent="0.2">
      <c r="D4892" s="762"/>
    </row>
    <row r="4893" spans="4:4" x14ac:dyDescent="0.2">
      <c r="D4893" s="762"/>
    </row>
    <row r="4894" spans="4:4" x14ac:dyDescent="0.2">
      <c r="D4894" s="762"/>
    </row>
    <row r="4895" spans="4:4" x14ac:dyDescent="0.2">
      <c r="D4895" s="762"/>
    </row>
    <row r="4896" spans="4:4" x14ac:dyDescent="0.2">
      <c r="D4896" s="762"/>
    </row>
    <row r="4897" spans="4:4" x14ac:dyDescent="0.2">
      <c r="D4897" s="762"/>
    </row>
    <row r="4898" spans="4:4" x14ac:dyDescent="0.2">
      <c r="D4898" s="762"/>
    </row>
    <row r="4899" spans="4:4" x14ac:dyDescent="0.2">
      <c r="D4899" s="762"/>
    </row>
    <row r="4900" spans="4:4" x14ac:dyDescent="0.2">
      <c r="D4900" s="762"/>
    </row>
    <row r="4901" spans="4:4" x14ac:dyDescent="0.2">
      <c r="D4901" s="762"/>
    </row>
    <row r="4902" spans="4:4" x14ac:dyDescent="0.2">
      <c r="D4902" s="762"/>
    </row>
    <row r="4903" spans="4:4" x14ac:dyDescent="0.2">
      <c r="D4903" s="762"/>
    </row>
    <row r="4904" spans="4:4" x14ac:dyDescent="0.2">
      <c r="D4904" s="762"/>
    </row>
    <row r="4905" spans="4:4" x14ac:dyDescent="0.2">
      <c r="D4905" s="762"/>
    </row>
    <row r="4906" spans="4:4" x14ac:dyDescent="0.2">
      <c r="D4906" s="762"/>
    </row>
    <row r="4907" spans="4:4" x14ac:dyDescent="0.2">
      <c r="D4907" s="762"/>
    </row>
    <row r="4908" spans="4:4" x14ac:dyDescent="0.2">
      <c r="D4908" s="762"/>
    </row>
    <row r="4909" spans="4:4" x14ac:dyDescent="0.2">
      <c r="D4909" s="762"/>
    </row>
    <row r="4910" spans="4:4" x14ac:dyDescent="0.2">
      <c r="D4910" s="762"/>
    </row>
    <row r="4911" spans="4:4" x14ac:dyDescent="0.2">
      <c r="D4911" s="762"/>
    </row>
    <row r="4912" spans="4:4" x14ac:dyDescent="0.2">
      <c r="D4912" s="762"/>
    </row>
    <row r="4913" spans="4:4" x14ac:dyDescent="0.2">
      <c r="D4913" s="762"/>
    </row>
    <row r="4914" spans="4:4" x14ac:dyDescent="0.2">
      <c r="D4914" s="762"/>
    </row>
    <row r="4915" spans="4:4" x14ac:dyDescent="0.2">
      <c r="D4915" s="762"/>
    </row>
    <row r="4916" spans="4:4" x14ac:dyDescent="0.2">
      <c r="D4916" s="762"/>
    </row>
    <row r="4917" spans="4:4" x14ac:dyDescent="0.2">
      <c r="D4917" s="762"/>
    </row>
    <row r="4918" spans="4:4" x14ac:dyDescent="0.2">
      <c r="D4918" s="762"/>
    </row>
    <row r="4919" spans="4:4" x14ac:dyDescent="0.2">
      <c r="D4919" s="762"/>
    </row>
    <row r="4920" spans="4:4" x14ac:dyDescent="0.2">
      <c r="D4920" s="762"/>
    </row>
    <row r="4921" spans="4:4" x14ac:dyDescent="0.2">
      <c r="D4921" s="762"/>
    </row>
    <row r="4922" spans="4:4" x14ac:dyDescent="0.2">
      <c r="D4922" s="762"/>
    </row>
    <row r="4923" spans="4:4" x14ac:dyDescent="0.2">
      <c r="D4923" s="762"/>
    </row>
    <row r="4924" spans="4:4" x14ac:dyDescent="0.2">
      <c r="D4924" s="762"/>
    </row>
    <row r="4925" spans="4:4" x14ac:dyDescent="0.2">
      <c r="D4925" s="762"/>
    </row>
    <row r="4926" spans="4:4" x14ac:dyDescent="0.2">
      <c r="D4926" s="762"/>
    </row>
    <row r="4927" spans="4:4" x14ac:dyDescent="0.2">
      <c r="D4927" s="762"/>
    </row>
    <row r="4928" spans="4:4" x14ac:dyDescent="0.2">
      <c r="D4928" s="762"/>
    </row>
    <row r="4929" spans="4:4" x14ac:dyDescent="0.2">
      <c r="D4929" s="762"/>
    </row>
    <row r="4930" spans="4:4" x14ac:dyDescent="0.2">
      <c r="D4930" s="762"/>
    </row>
    <row r="4931" spans="4:4" x14ac:dyDescent="0.2">
      <c r="D4931" s="762"/>
    </row>
    <row r="4932" spans="4:4" x14ac:dyDescent="0.2">
      <c r="D4932" s="762"/>
    </row>
    <row r="4933" spans="4:4" x14ac:dyDescent="0.2">
      <c r="D4933" s="762"/>
    </row>
    <row r="4934" spans="4:4" x14ac:dyDescent="0.2">
      <c r="D4934" s="762"/>
    </row>
    <row r="4935" spans="4:4" x14ac:dyDescent="0.2">
      <c r="D4935" s="762"/>
    </row>
    <row r="4936" spans="4:4" x14ac:dyDescent="0.2">
      <c r="D4936" s="762"/>
    </row>
    <row r="4937" spans="4:4" x14ac:dyDescent="0.2">
      <c r="D4937" s="762"/>
    </row>
    <row r="4938" spans="4:4" x14ac:dyDescent="0.2">
      <c r="D4938" s="762"/>
    </row>
    <row r="4939" spans="4:4" x14ac:dyDescent="0.2">
      <c r="D4939" s="762"/>
    </row>
    <row r="4940" spans="4:4" x14ac:dyDescent="0.2">
      <c r="D4940" s="762"/>
    </row>
    <row r="4941" spans="4:4" x14ac:dyDescent="0.2">
      <c r="D4941" s="762"/>
    </row>
    <row r="4942" spans="4:4" x14ac:dyDescent="0.2">
      <c r="D4942" s="762"/>
    </row>
    <row r="4943" spans="4:4" x14ac:dyDescent="0.2">
      <c r="D4943" s="762"/>
    </row>
    <row r="4944" spans="4:4" x14ac:dyDescent="0.2">
      <c r="D4944" s="762"/>
    </row>
    <row r="4945" spans="4:4" x14ac:dyDescent="0.2">
      <c r="D4945" s="762"/>
    </row>
    <row r="4946" spans="4:4" x14ac:dyDescent="0.2">
      <c r="D4946" s="762"/>
    </row>
    <row r="4947" spans="4:4" x14ac:dyDescent="0.2">
      <c r="D4947" s="762"/>
    </row>
    <row r="4948" spans="4:4" x14ac:dyDescent="0.2">
      <c r="D4948" s="762"/>
    </row>
    <row r="4949" spans="4:4" x14ac:dyDescent="0.2">
      <c r="D4949" s="762"/>
    </row>
    <row r="4950" spans="4:4" x14ac:dyDescent="0.2">
      <c r="D4950" s="762"/>
    </row>
    <row r="4951" spans="4:4" x14ac:dyDescent="0.2">
      <c r="D4951" s="762"/>
    </row>
    <row r="4952" spans="4:4" x14ac:dyDescent="0.2">
      <c r="D4952" s="762"/>
    </row>
    <row r="4953" spans="4:4" x14ac:dyDescent="0.2">
      <c r="D4953" s="762"/>
    </row>
    <row r="4954" spans="4:4" x14ac:dyDescent="0.2">
      <c r="D4954" s="762"/>
    </row>
    <row r="4955" spans="4:4" x14ac:dyDescent="0.2">
      <c r="D4955" s="762"/>
    </row>
    <row r="4956" spans="4:4" x14ac:dyDescent="0.2">
      <c r="D4956" s="762"/>
    </row>
    <row r="4957" spans="4:4" x14ac:dyDescent="0.2">
      <c r="D4957" s="762"/>
    </row>
    <row r="4958" spans="4:4" x14ac:dyDescent="0.2">
      <c r="D4958" s="762"/>
    </row>
    <row r="4959" spans="4:4" x14ac:dyDescent="0.2">
      <c r="D4959" s="762"/>
    </row>
    <row r="4960" spans="4:4" x14ac:dyDescent="0.2">
      <c r="D4960" s="762"/>
    </row>
    <row r="4961" spans="4:4" x14ac:dyDescent="0.2">
      <c r="D4961" s="762"/>
    </row>
    <row r="4962" spans="4:4" x14ac:dyDescent="0.2">
      <c r="D4962" s="762"/>
    </row>
    <row r="4963" spans="4:4" x14ac:dyDescent="0.2">
      <c r="D4963" s="762"/>
    </row>
    <row r="4964" spans="4:4" x14ac:dyDescent="0.2">
      <c r="D4964" s="762"/>
    </row>
    <row r="4965" spans="4:4" x14ac:dyDescent="0.2">
      <c r="D4965" s="762"/>
    </row>
    <row r="4966" spans="4:4" x14ac:dyDescent="0.2">
      <c r="D4966" s="762"/>
    </row>
    <row r="4967" spans="4:4" x14ac:dyDescent="0.2">
      <c r="D4967" s="762"/>
    </row>
    <row r="4968" spans="4:4" x14ac:dyDescent="0.2">
      <c r="D4968" s="762"/>
    </row>
    <row r="4969" spans="4:4" x14ac:dyDescent="0.2">
      <c r="D4969" s="762"/>
    </row>
    <row r="4970" spans="4:4" x14ac:dyDescent="0.2">
      <c r="D4970" s="762"/>
    </row>
    <row r="4971" spans="4:4" x14ac:dyDescent="0.2">
      <c r="D4971" s="762"/>
    </row>
    <row r="4972" spans="4:4" x14ac:dyDescent="0.2">
      <c r="D4972" s="762"/>
    </row>
    <row r="4973" spans="4:4" x14ac:dyDescent="0.2">
      <c r="D4973" s="762"/>
    </row>
    <row r="4974" spans="4:4" x14ac:dyDescent="0.2">
      <c r="D4974" s="762"/>
    </row>
    <row r="4975" spans="4:4" x14ac:dyDescent="0.2">
      <c r="D4975" s="762"/>
    </row>
    <row r="4976" spans="4:4" x14ac:dyDescent="0.2">
      <c r="D4976" s="762"/>
    </row>
    <row r="4977" spans="4:4" x14ac:dyDescent="0.2">
      <c r="D4977" s="762"/>
    </row>
    <row r="4978" spans="4:4" x14ac:dyDescent="0.2">
      <c r="D4978" s="762"/>
    </row>
    <row r="4979" spans="4:4" x14ac:dyDescent="0.2">
      <c r="D4979" s="762"/>
    </row>
    <row r="4980" spans="4:4" x14ac:dyDescent="0.2">
      <c r="D4980" s="762"/>
    </row>
    <row r="4981" spans="4:4" x14ac:dyDescent="0.2">
      <c r="D4981" s="762"/>
    </row>
    <row r="4982" spans="4:4" x14ac:dyDescent="0.2">
      <c r="D4982" s="762"/>
    </row>
    <row r="4983" spans="4:4" x14ac:dyDescent="0.2">
      <c r="D4983" s="762"/>
    </row>
    <row r="4984" spans="4:4" x14ac:dyDescent="0.2">
      <c r="D4984" s="762"/>
    </row>
    <row r="4985" spans="4:4" x14ac:dyDescent="0.2">
      <c r="D4985" s="762"/>
    </row>
    <row r="4986" spans="4:4" x14ac:dyDescent="0.2">
      <c r="D4986" s="762"/>
    </row>
    <row r="4987" spans="4:4" x14ac:dyDescent="0.2">
      <c r="D4987" s="762"/>
    </row>
    <row r="4988" spans="4:4" x14ac:dyDescent="0.2">
      <c r="D4988" s="762"/>
    </row>
    <row r="4989" spans="4:4" x14ac:dyDescent="0.2">
      <c r="D4989" s="762"/>
    </row>
    <row r="4990" spans="4:4" x14ac:dyDescent="0.2">
      <c r="D4990" s="762"/>
    </row>
    <row r="4991" spans="4:4" x14ac:dyDescent="0.2">
      <c r="D4991" s="762"/>
    </row>
    <row r="4992" spans="4:4" x14ac:dyDescent="0.2">
      <c r="D4992" s="762"/>
    </row>
    <row r="4993" spans="4:4" x14ac:dyDescent="0.2">
      <c r="D4993" s="762"/>
    </row>
    <row r="4994" spans="4:4" x14ac:dyDescent="0.2">
      <c r="D4994" s="762"/>
    </row>
    <row r="4995" spans="4:4" x14ac:dyDescent="0.2">
      <c r="D4995" s="762"/>
    </row>
    <row r="4996" spans="4:4" x14ac:dyDescent="0.2">
      <c r="D4996" s="762"/>
    </row>
    <row r="4997" spans="4:4" x14ac:dyDescent="0.2">
      <c r="D4997" s="762"/>
    </row>
    <row r="4998" spans="4:4" x14ac:dyDescent="0.2">
      <c r="D4998" s="762"/>
    </row>
    <row r="4999" spans="4:4" x14ac:dyDescent="0.2">
      <c r="D4999" s="762"/>
    </row>
    <row r="5000" spans="4:4" x14ac:dyDescent="0.2">
      <c r="D5000" s="762"/>
    </row>
  </sheetData>
  <sheetProtection algorithmName="SHA-512" hashValue="8FzLrWnzVmBj3GYgxDOQMV8Sh3NqX5d9ZrDeK9p0X02kvlFVLPU09wFa4A0NUFG4sFPumw1qZ6y9ewsUAinnYQ==" saltValue="/v7xevxLZbVS3U1e76ZWDQ==" spinCount="100000" sheet="1" objects="1" scenarios="1"/>
  <mergeCells count="6">
    <mergeCell ref="A657:G661"/>
    <mergeCell ref="A1:G1"/>
    <mergeCell ref="C2:G2"/>
    <mergeCell ref="C3:G3"/>
    <mergeCell ref="C4:G4"/>
    <mergeCell ref="A656:C6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9F31-0B74-4823-AED3-18731BB8692F}">
  <dimension ref="A1:W162"/>
  <sheetViews>
    <sheetView zoomScaleNormal="100" workbookViewId="0">
      <pane ySplit="5" topLeftCell="A47" activePane="bottomLeft" state="frozen"/>
      <selection activeCell="C59" sqref="C59"/>
      <selection pane="bottomLeft" activeCell="F8" sqref="F8:F73"/>
    </sheetView>
  </sheetViews>
  <sheetFormatPr defaultRowHeight="12.75" x14ac:dyDescent="0.2"/>
  <cols>
    <col min="1" max="1" width="5.42578125" style="682" customWidth="1"/>
    <col min="2" max="2" width="12.7109375" style="648" customWidth="1"/>
    <col min="3" max="3" width="59.7109375" style="647" customWidth="1"/>
    <col min="4" max="4" width="4" style="647" customWidth="1"/>
    <col min="5" max="5" width="7.140625" style="730" customWidth="1"/>
    <col min="6" max="6" width="9.7109375" style="661" customWidth="1"/>
    <col min="7" max="7" width="12.5703125" style="745" customWidth="1"/>
    <col min="8" max="8" width="9" style="746" customWidth="1"/>
    <col min="9" max="9" width="10" style="746" customWidth="1"/>
    <col min="10" max="10" width="5.42578125" style="646" customWidth="1"/>
    <col min="11" max="11" width="8.7109375" style="647" customWidth="1"/>
    <col min="12" max="14" width="9.140625" style="647"/>
    <col min="15" max="15" width="7.5703125" style="647" customWidth="1"/>
    <col min="16" max="18" width="8.28515625" style="647" customWidth="1"/>
    <col min="19" max="21" width="9.140625" style="647" customWidth="1"/>
    <col min="22" max="22" width="10.28515625" style="647" bestFit="1" customWidth="1"/>
    <col min="23" max="256" width="9.140625" style="647"/>
    <col min="257" max="257" width="5.42578125" style="647" customWidth="1"/>
    <col min="258" max="258" width="12.7109375" style="647" customWidth="1"/>
    <col min="259" max="259" width="59.7109375" style="647" customWidth="1"/>
    <col min="260" max="260" width="4" style="647" customWidth="1"/>
    <col min="261" max="261" width="7.140625" style="647" customWidth="1"/>
    <col min="262" max="262" width="9.7109375" style="647" customWidth="1"/>
    <col min="263" max="263" width="12.5703125" style="647" customWidth="1"/>
    <col min="264" max="264" width="9" style="647" customWidth="1"/>
    <col min="265" max="265" width="10" style="647" customWidth="1"/>
    <col min="266" max="266" width="5.42578125" style="647" customWidth="1"/>
    <col min="267" max="267" width="8.7109375" style="647" customWidth="1"/>
    <col min="268" max="270" width="9.140625" style="647"/>
    <col min="271" max="271" width="7.5703125" style="647" customWidth="1"/>
    <col min="272" max="274" width="8.28515625" style="647" customWidth="1"/>
    <col min="275" max="277" width="9.140625" style="647"/>
    <col min="278" max="278" width="10.28515625" style="647" bestFit="1" customWidth="1"/>
    <col min="279" max="512" width="9.140625" style="647"/>
    <col min="513" max="513" width="5.42578125" style="647" customWidth="1"/>
    <col min="514" max="514" width="12.7109375" style="647" customWidth="1"/>
    <col min="515" max="515" width="59.7109375" style="647" customWidth="1"/>
    <col min="516" max="516" width="4" style="647" customWidth="1"/>
    <col min="517" max="517" width="7.140625" style="647" customWidth="1"/>
    <col min="518" max="518" width="9.7109375" style="647" customWidth="1"/>
    <col min="519" max="519" width="12.5703125" style="647" customWidth="1"/>
    <col min="520" max="520" width="9" style="647" customWidth="1"/>
    <col min="521" max="521" width="10" style="647" customWidth="1"/>
    <col min="522" max="522" width="5.42578125" style="647" customWidth="1"/>
    <col min="523" max="523" width="8.7109375" style="647" customWidth="1"/>
    <col min="524" max="526" width="9.140625" style="647"/>
    <col min="527" max="527" width="7.5703125" style="647" customWidth="1"/>
    <col min="528" max="530" width="8.28515625" style="647" customWidth="1"/>
    <col min="531" max="533" width="9.140625" style="647"/>
    <col min="534" max="534" width="10.28515625" style="647" bestFit="1" customWidth="1"/>
    <col min="535" max="768" width="9.140625" style="647"/>
    <col min="769" max="769" width="5.42578125" style="647" customWidth="1"/>
    <col min="770" max="770" width="12.7109375" style="647" customWidth="1"/>
    <col min="771" max="771" width="59.7109375" style="647" customWidth="1"/>
    <col min="772" max="772" width="4" style="647" customWidth="1"/>
    <col min="773" max="773" width="7.140625" style="647" customWidth="1"/>
    <col min="774" max="774" width="9.7109375" style="647" customWidth="1"/>
    <col min="775" max="775" width="12.5703125" style="647" customWidth="1"/>
    <col min="776" max="776" width="9" style="647" customWidth="1"/>
    <col min="777" max="777" width="10" style="647" customWidth="1"/>
    <col min="778" max="778" width="5.42578125" style="647" customWidth="1"/>
    <col min="779" max="779" width="8.7109375" style="647" customWidth="1"/>
    <col min="780" max="782" width="9.140625" style="647"/>
    <col min="783" max="783" width="7.5703125" style="647" customWidth="1"/>
    <col min="784" max="786" width="8.28515625" style="647" customWidth="1"/>
    <col min="787" max="789" width="9.140625" style="647"/>
    <col min="790" max="790" width="10.28515625" style="647" bestFit="1" customWidth="1"/>
    <col min="791" max="1024" width="9.140625" style="647"/>
    <col min="1025" max="1025" width="5.42578125" style="647" customWidth="1"/>
    <col min="1026" max="1026" width="12.7109375" style="647" customWidth="1"/>
    <col min="1027" max="1027" width="59.7109375" style="647" customWidth="1"/>
    <col min="1028" max="1028" width="4" style="647" customWidth="1"/>
    <col min="1029" max="1029" width="7.140625" style="647" customWidth="1"/>
    <col min="1030" max="1030" width="9.7109375" style="647" customWidth="1"/>
    <col min="1031" max="1031" width="12.5703125" style="647" customWidth="1"/>
    <col min="1032" max="1032" width="9" style="647" customWidth="1"/>
    <col min="1033" max="1033" width="10" style="647" customWidth="1"/>
    <col min="1034" max="1034" width="5.42578125" style="647" customWidth="1"/>
    <col min="1035" max="1035" width="8.7109375" style="647" customWidth="1"/>
    <col min="1036" max="1038" width="9.140625" style="647"/>
    <col min="1039" max="1039" width="7.5703125" style="647" customWidth="1"/>
    <col min="1040" max="1042" width="8.28515625" style="647" customWidth="1"/>
    <col min="1043" max="1045" width="9.140625" style="647"/>
    <col min="1046" max="1046" width="10.28515625" style="647" bestFit="1" customWidth="1"/>
    <col min="1047" max="1280" width="9.140625" style="647"/>
    <col min="1281" max="1281" width="5.42578125" style="647" customWidth="1"/>
    <col min="1282" max="1282" width="12.7109375" style="647" customWidth="1"/>
    <col min="1283" max="1283" width="59.7109375" style="647" customWidth="1"/>
    <col min="1284" max="1284" width="4" style="647" customWidth="1"/>
    <col min="1285" max="1285" width="7.140625" style="647" customWidth="1"/>
    <col min="1286" max="1286" width="9.7109375" style="647" customWidth="1"/>
    <col min="1287" max="1287" width="12.5703125" style="647" customWidth="1"/>
    <col min="1288" max="1288" width="9" style="647" customWidth="1"/>
    <col min="1289" max="1289" width="10" style="647" customWidth="1"/>
    <col min="1290" max="1290" width="5.42578125" style="647" customWidth="1"/>
    <col min="1291" max="1291" width="8.7109375" style="647" customWidth="1"/>
    <col min="1292" max="1294" width="9.140625" style="647"/>
    <col min="1295" max="1295" width="7.5703125" style="647" customWidth="1"/>
    <col min="1296" max="1298" width="8.28515625" style="647" customWidth="1"/>
    <col min="1299" max="1301" width="9.140625" style="647"/>
    <col min="1302" max="1302" width="10.28515625" style="647" bestFit="1" customWidth="1"/>
    <col min="1303" max="1536" width="9.140625" style="647"/>
    <col min="1537" max="1537" width="5.42578125" style="647" customWidth="1"/>
    <col min="1538" max="1538" width="12.7109375" style="647" customWidth="1"/>
    <col min="1539" max="1539" width="59.7109375" style="647" customWidth="1"/>
    <col min="1540" max="1540" width="4" style="647" customWidth="1"/>
    <col min="1541" max="1541" width="7.140625" style="647" customWidth="1"/>
    <col min="1542" max="1542" width="9.7109375" style="647" customWidth="1"/>
    <col min="1543" max="1543" width="12.5703125" style="647" customWidth="1"/>
    <col min="1544" max="1544" width="9" style="647" customWidth="1"/>
    <col min="1545" max="1545" width="10" style="647" customWidth="1"/>
    <col min="1546" max="1546" width="5.42578125" style="647" customWidth="1"/>
    <col min="1547" max="1547" width="8.7109375" style="647" customWidth="1"/>
    <col min="1548" max="1550" width="9.140625" style="647"/>
    <col min="1551" max="1551" width="7.5703125" style="647" customWidth="1"/>
    <col min="1552" max="1554" width="8.28515625" style="647" customWidth="1"/>
    <col min="1555" max="1557" width="9.140625" style="647"/>
    <col min="1558" max="1558" width="10.28515625" style="647" bestFit="1" customWidth="1"/>
    <col min="1559" max="1792" width="9.140625" style="647"/>
    <col min="1793" max="1793" width="5.42578125" style="647" customWidth="1"/>
    <col min="1794" max="1794" width="12.7109375" style="647" customWidth="1"/>
    <col min="1795" max="1795" width="59.7109375" style="647" customWidth="1"/>
    <col min="1796" max="1796" width="4" style="647" customWidth="1"/>
    <col min="1797" max="1797" width="7.140625" style="647" customWidth="1"/>
    <col min="1798" max="1798" width="9.7109375" style="647" customWidth="1"/>
    <col min="1799" max="1799" width="12.5703125" style="647" customWidth="1"/>
    <col min="1800" max="1800" width="9" style="647" customWidth="1"/>
    <col min="1801" max="1801" width="10" style="647" customWidth="1"/>
    <col min="1802" max="1802" width="5.42578125" style="647" customWidth="1"/>
    <col min="1803" max="1803" width="8.7109375" style="647" customWidth="1"/>
    <col min="1804" max="1806" width="9.140625" style="647"/>
    <col min="1807" max="1807" width="7.5703125" style="647" customWidth="1"/>
    <col min="1808" max="1810" width="8.28515625" style="647" customWidth="1"/>
    <col min="1811" max="1813" width="9.140625" style="647"/>
    <col min="1814" max="1814" width="10.28515625" style="647" bestFit="1" customWidth="1"/>
    <col min="1815" max="2048" width="9.140625" style="647"/>
    <col min="2049" max="2049" width="5.42578125" style="647" customWidth="1"/>
    <col min="2050" max="2050" width="12.7109375" style="647" customWidth="1"/>
    <col min="2051" max="2051" width="59.7109375" style="647" customWidth="1"/>
    <col min="2052" max="2052" width="4" style="647" customWidth="1"/>
    <col min="2053" max="2053" width="7.140625" style="647" customWidth="1"/>
    <col min="2054" max="2054" width="9.7109375" style="647" customWidth="1"/>
    <col min="2055" max="2055" width="12.5703125" style="647" customWidth="1"/>
    <col min="2056" max="2056" width="9" style="647" customWidth="1"/>
    <col min="2057" max="2057" width="10" style="647" customWidth="1"/>
    <col min="2058" max="2058" width="5.42578125" style="647" customWidth="1"/>
    <col min="2059" max="2059" width="8.7109375" style="647" customWidth="1"/>
    <col min="2060" max="2062" width="9.140625" style="647"/>
    <col min="2063" max="2063" width="7.5703125" style="647" customWidth="1"/>
    <col min="2064" max="2066" width="8.28515625" style="647" customWidth="1"/>
    <col min="2067" max="2069" width="9.140625" style="647"/>
    <col min="2070" max="2070" width="10.28515625" style="647" bestFit="1" customWidth="1"/>
    <col min="2071" max="2304" width="9.140625" style="647"/>
    <col min="2305" max="2305" width="5.42578125" style="647" customWidth="1"/>
    <col min="2306" max="2306" width="12.7109375" style="647" customWidth="1"/>
    <col min="2307" max="2307" width="59.7109375" style="647" customWidth="1"/>
    <col min="2308" max="2308" width="4" style="647" customWidth="1"/>
    <col min="2309" max="2309" width="7.140625" style="647" customWidth="1"/>
    <col min="2310" max="2310" width="9.7109375" style="647" customWidth="1"/>
    <col min="2311" max="2311" width="12.5703125" style="647" customWidth="1"/>
    <col min="2312" max="2312" width="9" style="647" customWidth="1"/>
    <col min="2313" max="2313" width="10" style="647" customWidth="1"/>
    <col min="2314" max="2314" width="5.42578125" style="647" customWidth="1"/>
    <col min="2315" max="2315" width="8.7109375" style="647" customWidth="1"/>
    <col min="2316" max="2318" width="9.140625" style="647"/>
    <col min="2319" max="2319" width="7.5703125" style="647" customWidth="1"/>
    <col min="2320" max="2322" width="8.28515625" style="647" customWidth="1"/>
    <col min="2323" max="2325" width="9.140625" style="647"/>
    <col min="2326" max="2326" width="10.28515625" style="647" bestFit="1" customWidth="1"/>
    <col min="2327" max="2560" width="9.140625" style="647"/>
    <col min="2561" max="2561" width="5.42578125" style="647" customWidth="1"/>
    <col min="2562" max="2562" width="12.7109375" style="647" customWidth="1"/>
    <col min="2563" max="2563" width="59.7109375" style="647" customWidth="1"/>
    <col min="2564" max="2564" width="4" style="647" customWidth="1"/>
    <col min="2565" max="2565" width="7.140625" style="647" customWidth="1"/>
    <col min="2566" max="2566" width="9.7109375" style="647" customWidth="1"/>
    <col min="2567" max="2567" width="12.5703125" style="647" customWidth="1"/>
    <col min="2568" max="2568" width="9" style="647" customWidth="1"/>
    <col min="2569" max="2569" width="10" style="647" customWidth="1"/>
    <col min="2570" max="2570" width="5.42578125" style="647" customWidth="1"/>
    <col min="2571" max="2571" width="8.7109375" style="647" customWidth="1"/>
    <col min="2572" max="2574" width="9.140625" style="647"/>
    <col min="2575" max="2575" width="7.5703125" style="647" customWidth="1"/>
    <col min="2576" max="2578" width="8.28515625" style="647" customWidth="1"/>
    <col min="2579" max="2581" width="9.140625" style="647"/>
    <col min="2582" max="2582" width="10.28515625" style="647" bestFit="1" customWidth="1"/>
    <col min="2583" max="2816" width="9.140625" style="647"/>
    <col min="2817" max="2817" width="5.42578125" style="647" customWidth="1"/>
    <col min="2818" max="2818" width="12.7109375" style="647" customWidth="1"/>
    <col min="2819" max="2819" width="59.7109375" style="647" customWidth="1"/>
    <col min="2820" max="2820" width="4" style="647" customWidth="1"/>
    <col min="2821" max="2821" width="7.140625" style="647" customWidth="1"/>
    <col min="2822" max="2822" width="9.7109375" style="647" customWidth="1"/>
    <col min="2823" max="2823" width="12.5703125" style="647" customWidth="1"/>
    <col min="2824" max="2824" width="9" style="647" customWidth="1"/>
    <col min="2825" max="2825" width="10" style="647" customWidth="1"/>
    <col min="2826" max="2826" width="5.42578125" style="647" customWidth="1"/>
    <col min="2827" max="2827" width="8.7109375" style="647" customWidth="1"/>
    <col min="2828" max="2830" width="9.140625" style="647"/>
    <col min="2831" max="2831" width="7.5703125" style="647" customWidth="1"/>
    <col min="2832" max="2834" width="8.28515625" style="647" customWidth="1"/>
    <col min="2835" max="2837" width="9.140625" style="647"/>
    <col min="2838" max="2838" width="10.28515625" style="647" bestFit="1" customWidth="1"/>
    <col min="2839" max="3072" width="9.140625" style="647"/>
    <col min="3073" max="3073" width="5.42578125" style="647" customWidth="1"/>
    <col min="3074" max="3074" width="12.7109375" style="647" customWidth="1"/>
    <col min="3075" max="3075" width="59.7109375" style="647" customWidth="1"/>
    <col min="3076" max="3076" width="4" style="647" customWidth="1"/>
    <col min="3077" max="3077" width="7.140625" style="647" customWidth="1"/>
    <col min="3078" max="3078" width="9.7109375" style="647" customWidth="1"/>
    <col min="3079" max="3079" width="12.5703125" style="647" customWidth="1"/>
    <col min="3080" max="3080" width="9" style="647" customWidth="1"/>
    <col min="3081" max="3081" width="10" style="647" customWidth="1"/>
    <col min="3082" max="3082" width="5.42578125" style="647" customWidth="1"/>
    <col min="3083" max="3083" width="8.7109375" style="647" customWidth="1"/>
    <col min="3084" max="3086" width="9.140625" style="647"/>
    <col min="3087" max="3087" width="7.5703125" style="647" customWidth="1"/>
    <col min="3088" max="3090" width="8.28515625" style="647" customWidth="1"/>
    <col min="3091" max="3093" width="9.140625" style="647"/>
    <col min="3094" max="3094" width="10.28515625" style="647" bestFit="1" customWidth="1"/>
    <col min="3095" max="3328" width="9.140625" style="647"/>
    <col min="3329" max="3329" width="5.42578125" style="647" customWidth="1"/>
    <col min="3330" max="3330" width="12.7109375" style="647" customWidth="1"/>
    <col min="3331" max="3331" width="59.7109375" style="647" customWidth="1"/>
    <col min="3332" max="3332" width="4" style="647" customWidth="1"/>
    <col min="3333" max="3333" width="7.140625" style="647" customWidth="1"/>
    <col min="3334" max="3334" width="9.7109375" style="647" customWidth="1"/>
    <col min="3335" max="3335" width="12.5703125" style="647" customWidth="1"/>
    <col min="3336" max="3336" width="9" style="647" customWidth="1"/>
    <col min="3337" max="3337" width="10" style="647" customWidth="1"/>
    <col min="3338" max="3338" width="5.42578125" style="647" customWidth="1"/>
    <col min="3339" max="3339" width="8.7109375" style="647" customWidth="1"/>
    <col min="3340" max="3342" width="9.140625" style="647"/>
    <col min="3343" max="3343" width="7.5703125" style="647" customWidth="1"/>
    <col min="3344" max="3346" width="8.28515625" style="647" customWidth="1"/>
    <col min="3347" max="3349" width="9.140625" style="647"/>
    <col min="3350" max="3350" width="10.28515625" style="647" bestFit="1" customWidth="1"/>
    <col min="3351" max="3584" width="9.140625" style="647"/>
    <col min="3585" max="3585" width="5.42578125" style="647" customWidth="1"/>
    <col min="3586" max="3586" width="12.7109375" style="647" customWidth="1"/>
    <col min="3587" max="3587" width="59.7109375" style="647" customWidth="1"/>
    <col min="3588" max="3588" width="4" style="647" customWidth="1"/>
    <col min="3589" max="3589" width="7.140625" style="647" customWidth="1"/>
    <col min="3590" max="3590" width="9.7109375" style="647" customWidth="1"/>
    <col min="3591" max="3591" width="12.5703125" style="647" customWidth="1"/>
    <col min="3592" max="3592" width="9" style="647" customWidth="1"/>
    <col min="3593" max="3593" width="10" style="647" customWidth="1"/>
    <col min="3594" max="3594" width="5.42578125" style="647" customWidth="1"/>
    <col min="3595" max="3595" width="8.7109375" style="647" customWidth="1"/>
    <col min="3596" max="3598" width="9.140625" style="647"/>
    <col min="3599" max="3599" width="7.5703125" style="647" customWidth="1"/>
    <col min="3600" max="3602" width="8.28515625" style="647" customWidth="1"/>
    <col min="3603" max="3605" width="9.140625" style="647"/>
    <col min="3606" max="3606" width="10.28515625" style="647" bestFit="1" customWidth="1"/>
    <col min="3607" max="3840" width="9.140625" style="647"/>
    <col min="3841" max="3841" width="5.42578125" style="647" customWidth="1"/>
    <col min="3842" max="3842" width="12.7109375" style="647" customWidth="1"/>
    <col min="3843" max="3843" width="59.7109375" style="647" customWidth="1"/>
    <col min="3844" max="3844" width="4" style="647" customWidth="1"/>
    <col min="3845" max="3845" width="7.140625" style="647" customWidth="1"/>
    <col min="3846" max="3846" width="9.7109375" style="647" customWidth="1"/>
    <col min="3847" max="3847" width="12.5703125" style="647" customWidth="1"/>
    <col min="3848" max="3848" width="9" style="647" customWidth="1"/>
    <col min="3849" max="3849" width="10" style="647" customWidth="1"/>
    <col min="3850" max="3850" width="5.42578125" style="647" customWidth="1"/>
    <col min="3851" max="3851" width="8.7109375" style="647" customWidth="1"/>
    <col min="3852" max="3854" width="9.140625" style="647"/>
    <col min="3855" max="3855" width="7.5703125" style="647" customWidth="1"/>
    <col min="3856" max="3858" width="8.28515625" style="647" customWidth="1"/>
    <col min="3859" max="3861" width="9.140625" style="647"/>
    <col min="3862" max="3862" width="10.28515625" style="647" bestFit="1" customWidth="1"/>
    <col min="3863" max="4096" width="9.140625" style="647"/>
    <col min="4097" max="4097" width="5.42578125" style="647" customWidth="1"/>
    <col min="4098" max="4098" width="12.7109375" style="647" customWidth="1"/>
    <col min="4099" max="4099" width="59.7109375" style="647" customWidth="1"/>
    <col min="4100" max="4100" width="4" style="647" customWidth="1"/>
    <col min="4101" max="4101" width="7.140625" style="647" customWidth="1"/>
    <col min="4102" max="4102" width="9.7109375" style="647" customWidth="1"/>
    <col min="4103" max="4103" width="12.5703125" style="647" customWidth="1"/>
    <col min="4104" max="4104" width="9" style="647" customWidth="1"/>
    <col min="4105" max="4105" width="10" style="647" customWidth="1"/>
    <col min="4106" max="4106" width="5.42578125" style="647" customWidth="1"/>
    <col min="4107" max="4107" width="8.7109375" style="647" customWidth="1"/>
    <col min="4108" max="4110" width="9.140625" style="647"/>
    <col min="4111" max="4111" width="7.5703125" style="647" customWidth="1"/>
    <col min="4112" max="4114" width="8.28515625" style="647" customWidth="1"/>
    <col min="4115" max="4117" width="9.140625" style="647"/>
    <col min="4118" max="4118" width="10.28515625" style="647" bestFit="1" customWidth="1"/>
    <col min="4119" max="4352" width="9.140625" style="647"/>
    <col min="4353" max="4353" width="5.42578125" style="647" customWidth="1"/>
    <col min="4354" max="4354" width="12.7109375" style="647" customWidth="1"/>
    <col min="4355" max="4355" width="59.7109375" style="647" customWidth="1"/>
    <col min="4356" max="4356" width="4" style="647" customWidth="1"/>
    <col min="4357" max="4357" width="7.140625" style="647" customWidth="1"/>
    <col min="4358" max="4358" width="9.7109375" style="647" customWidth="1"/>
    <col min="4359" max="4359" width="12.5703125" style="647" customWidth="1"/>
    <col min="4360" max="4360" width="9" style="647" customWidth="1"/>
    <col min="4361" max="4361" width="10" style="647" customWidth="1"/>
    <col min="4362" max="4362" width="5.42578125" style="647" customWidth="1"/>
    <col min="4363" max="4363" width="8.7109375" style="647" customWidth="1"/>
    <col min="4364" max="4366" width="9.140625" style="647"/>
    <col min="4367" max="4367" width="7.5703125" style="647" customWidth="1"/>
    <col min="4368" max="4370" width="8.28515625" style="647" customWidth="1"/>
    <col min="4371" max="4373" width="9.140625" style="647"/>
    <col min="4374" max="4374" width="10.28515625" style="647" bestFit="1" customWidth="1"/>
    <col min="4375" max="4608" width="9.140625" style="647"/>
    <col min="4609" max="4609" width="5.42578125" style="647" customWidth="1"/>
    <col min="4610" max="4610" width="12.7109375" style="647" customWidth="1"/>
    <col min="4611" max="4611" width="59.7109375" style="647" customWidth="1"/>
    <col min="4612" max="4612" width="4" style="647" customWidth="1"/>
    <col min="4613" max="4613" width="7.140625" style="647" customWidth="1"/>
    <col min="4614" max="4614" width="9.7109375" style="647" customWidth="1"/>
    <col min="4615" max="4615" width="12.5703125" style="647" customWidth="1"/>
    <col min="4616" max="4616" width="9" style="647" customWidth="1"/>
    <col min="4617" max="4617" width="10" style="647" customWidth="1"/>
    <col min="4618" max="4618" width="5.42578125" style="647" customWidth="1"/>
    <col min="4619" max="4619" width="8.7109375" style="647" customWidth="1"/>
    <col min="4620" max="4622" width="9.140625" style="647"/>
    <col min="4623" max="4623" width="7.5703125" style="647" customWidth="1"/>
    <col min="4624" max="4626" width="8.28515625" style="647" customWidth="1"/>
    <col min="4627" max="4629" width="9.140625" style="647"/>
    <col min="4630" max="4630" width="10.28515625" style="647" bestFit="1" customWidth="1"/>
    <col min="4631" max="4864" width="9.140625" style="647"/>
    <col min="4865" max="4865" width="5.42578125" style="647" customWidth="1"/>
    <col min="4866" max="4866" width="12.7109375" style="647" customWidth="1"/>
    <col min="4867" max="4867" width="59.7109375" style="647" customWidth="1"/>
    <col min="4868" max="4868" width="4" style="647" customWidth="1"/>
    <col min="4869" max="4869" width="7.140625" style="647" customWidth="1"/>
    <col min="4870" max="4870" width="9.7109375" style="647" customWidth="1"/>
    <col min="4871" max="4871" width="12.5703125" style="647" customWidth="1"/>
    <col min="4872" max="4872" width="9" style="647" customWidth="1"/>
    <col min="4873" max="4873" width="10" style="647" customWidth="1"/>
    <col min="4874" max="4874" width="5.42578125" style="647" customWidth="1"/>
    <col min="4875" max="4875" width="8.7109375" style="647" customWidth="1"/>
    <col min="4876" max="4878" width="9.140625" style="647"/>
    <col min="4879" max="4879" width="7.5703125" style="647" customWidth="1"/>
    <col min="4880" max="4882" width="8.28515625" style="647" customWidth="1"/>
    <col min="4883" max="4885" width="9.140625" style="647"/>
    <col min="4886" max="4886" width="10.28515625" style="647" bestFit="1" customWidth="1"/>
    <col min="4887" max="5120" width="9.140625" style="647"/>
    <col min="5121" max="5121" width="5.42578125" style="647" customWidth="1"/>
    <col min="5122" max="5122" width="12.7109375" style="647" customWidth="1"/>
    <col min="5123" max="5123" width="59.7109375" style="647" customWidth="1"/>
    <col min="5124" max="5124" width="4" style="647" customWidth="1"/>
    <col min="5125" max="5125" width="7.140625" style="647" customWidth="1"/>
    <col min="5126" max="5126" width="9.7109375" style="647" customWidth="1"/>
    <col min="5127" max="5127" width="12.5703125" style="647" customWidth="1"/>
    <col min="5128" max="5128" width="9" style="647" customWidth="1"/>
    <col min="5129" max="5129" width="10" style="647" customWidth="1"/>
    <col min="5130" max="5130" width="5.42578125" style="647" customWidth="1"/>
    <col min="5131" max="5131" width="8.7109375" style="647" customWidth="1"/>
    <col min="5132" max="5134" width="9.140625" style="647"/>
    <col min="5135" max="5135" width="7.5703125" style="647" customWidth="1"/>
    <col min="5136" max="5138" width="8.28515625" style="647" customWidth="1"/>
    <col min="5139" max="5141" width="9.140625" style="647"/>
    <col min="5142" max="5142" width="10.28515625" style="647" bestFit="1" customWidth="1"/>
    <col min="5143" max="5376" width="9.140625" style="647"/>
    <col min="5377" max="5377" width="5.42578125" style="647" customWidth="1"/>
    <col min="5378" max="5378" width="12.7109375" style="647" customWidth="1"/>
    <col min="5379" max="5379" width="59.7109375" style="647" customWidth="1"/>
    <col min="5380" max="5380" width="4" style="647" customWidth="1"/>
    <col min="5381" max="5381" width="7.140625" style="647" customWidth="1"/>
    <col min="5382" max="5382" width="9.7109375" style="647" customWidth="1"/>
    <col min="5383" max="5383" width="12.5703125" style="647" customWidth="1"/>
    <col min="5384" max="5384" width="9" style="647" customWidth="1"/>
    <col min="5385" max="5385" width="10" style="647" customWidth="1"/>
    <col min="5386" max="5386" width="5.42578125" style="647" customWidth="1"/>
    <col min="5387" max="5387" width="8.7109375" style="647" customWidth="1"/>
    <col min="5388" max="5390" width="9.140625" style="647"/>
    <col min="5391" max="5391" width="7.5703125" style="647" customWidth="1"/>
    <col min="5392" max="5394" width="8.28515625" style="647" customWidth="1"/>
    <col min="5395" max="5397" width="9.140625" style="647"/>
    <col min="5398" max="5398" width="10.28515625" style="647" bestFit="1" customWidth="1"/>
    <col min="5399" max="5632" width="9.140625" style="647"/>
    <col min="5633" max="5633" width="5.42578125" style="647" customWidth="1"/>
    <col min="5634" max="5634" width="12.7109375" style="647" customWidth="1"/>
    <col min="5635" max="5635" width="59.7109375" style="647" customWidth="1"/>
    <col min="5636" max="5636" width="4" style="647" customWidth="1"/>
    <col min="5637" max="5637" width="7.140625" style="647" customWidth="1"/>
    <col min="5638" max="5638" width="9.7109375" style="647" customWidth="1"/>
    <col min="5639" max="5639" width="12.5703125" style="647" customWidth="1"/>
    <col min="5640" max="5640" width="9" style="647" customWidth="1"/>
    <col min="5641" max="5641" width="10" style="647" customWidth="1"/>
    <col min="5642" max="5642" width="5.42578125" style="647" customWidth="1"/>
    <col min="5643" max="5643" width="8.7109375" style="647" customWidth="1"/>
    <col min="5644" max="5646" width="9.140625" style="647"/>
    <col min="5647" max="5647" width="7.5703125" style="647" customWidth="1"/>
    <col min="5648" max="5650" width="8.28515625" style="647" customWidth="1"/>
    <col min="5651" max="5653" width="9.140625" style="647"/>
    <col min="5654" max="5654" width="10.28515625" style="647" bestFit="1" customWidth="1"/>
    <col min="5655" max="5888" width="9.140625" style="647"/>
    <col min="5889" max="5889" width="5.42578125" style="647" customWidth="1"/>
    <col min="5890" max="5890" width="12.7109375" style="647" customWidth="1"/>
    <col min="5891" max="5891" width="59.7109375" style="647" customWidth="1"/>
    <col min="5892" max="5892" width="4" style="647" customWidth="1"/>
    <col min="5893" max="5893" width="7.140625" style="647" customWidth="1"/>
    <col min="5894" max="5894" width="9.7109375" style="647" customWidth="1"/>
    <col min="5895" max="5895" width="12.5703125" style="647" customWidth="1"/>
    <col min="5896" max="5896" width="9" style="647" customWidth="1"/>
    <col min="5897" max="5897" width="10" style="647" customWidth="1"/>
    <col min="5898" max="5898" width="5.42578125" style="647" customWidth="1"/>
    <col min="5899" max="5899" width="8.7109375" style="647" customWidth="1"/>
    <col min="5900" max="5902" width="9.140625" style="647"/>
    <col min="5903" max="5903" width="7.5703125" style="647" customWidth="1"/>
    <col min="5904" max="5906" width="8.28515625" style="647" customWidth="1"/>
    <col min="5907" max="5909" width="9.140625" style="647"/>
    <col min="5910" max="5910" width="10.28515625" style="647" bestFit="1" customWidth="1"/>
    <col min="5911" max="6144" width="9.140625" style="647"/>
    <col min="6145" max="6145" width="5.42578125" style="647" customWidth="1"/>
    <col min="6146" max="6146" width="12.7109375" style="647" customWidth="1"/>
    <col min="6147" max="6147" width="59.7109375" style="647" customWidth="1"/>
    <col min="6148" max="6148" width="4" style="647" customWidth="1"/>
    <col min="6149" max="6149" width="7.140625" style="647" customWidth="1"/>
    <col min="6150" max="6150" width="9.7109375" style="647" customWidth="1"/>
    <col min="6151" max="6151" width="12.5703125" style="647" customWidth="1"/>
    <col min="6152" max="6152" width="9" style="647" customWidth="1"/>
    <col min="6153" max="6153" width="10" style="647" customWidth="1"/>
    <col min="6154" max="6154" width="5.42578125" style="647" customWidth="1"/>
    <col min="6155" max="6155" width="8.7109375" style="647" customWidth="1"/>
    <col min="6156" max="6158" width="9.140625" style="647"/>
    <col min="6159" max="6159" width="7.5703125" style="647" customWidth="1"/>
    <col min="6160" max="6162" width="8.28515625" style="647" customWidth="1"/>
    <col min="6163" max="6165" width="9.140625" style="647"/>
    <col min="6166" max="6166" width="10.28515625" style="647" bestFit="1" customWidth="1"/>
    <col min="6167" max="6400" width="9.140625" style="647"/>
    <col min="6401" max="6401" width="5.42578125" style="647" customWidth="1"/>
    <col min="6402" max="6402" width="12.7109375" style="647" customWidth="1"/>
    <col min="6403" max="6403" width="59.7109375" style="647" customWidth="1"/>
    <col min="6404" max="6404" width="4" style="647" customWidth="1"/>
    <col min="6405" max="6405" width="7.140625" style="647" customWidth="1"/>
    <col min="6406" max="6406" width="9.7109375" style="647" customWidth="1"/>
    <col min="6407" max="6407" width="12.5703125" style="647" customWidth="1"/>
    <col min="6408" max="6408" width="9" style="647" customWidth="1"/>
    <col min="6409" max="6409" width="10" style="647" customWidth="1"/>
    <col min="6410" max="6410" width="5.42578125" style="647" customWidth="1"/>
    <col min="6411" max="6411" width="8.7109375" style="647" customWidth="1"/>
    <col min="6412" max="6414" width="9.140625" style="647"/>
    <col min="6415" max="6415" width="7.5703125" style="647" customWidth="1"/>
    <col min="6416" max="6418" width="8.28515625" style="647" customWidth="1"/>
    <col min="6419" max="6421" width="9.140625" style="647"/>
    <col min="6422" max="6422" width="10.28515625" style="647" bestFit="1" customWidth="1"/>
    <col min="6423" max="6656" width="9.140625" style="647"/>
    <col min="6657" max="6657" width="5.42578125" style="647" customWidth="1"/>
    <col min="6658" max="6658" width="12.7109375" style="647" customWidth="1"/>
    <col min="6659" max="6659" width="59.7109375" style="647" customWidth="1"/>
    <col min="6660" max="6660" width="4" style="647" customWidth="1"/>
    <col min="6661" max="6661" width="7.140625" style="647" customWidth="1"/>
    <col min="6662" max="6662" width="9.7109375" style="647" customWidth="1"/>
    <col min="6663" max="6663" width="12.5703125" style="647" customWidth="1"/>
    <col min="6664" max="6664" width="9" style="647" customWidth="1"/>
    <col min="6665" max="6665" width="10" style="647" customWidth="1"/>
    <col min="6666" max="6666" width="5.42578125" style="647" customWidth="1"/>
    <col min="6667" max="6667" width="8.7109375" style="647" customWidth="1"/>
    <col min="6668" max="6670" width="9.140625" style="647"/>
    <col min="6671" max="6671" width="7.5703125" style="647" customWidth="1"/>
    <col min="6672" max="6674" width="8.28515625" style="647" customWidth="1"/>
    <col min="6675" max="6677" width="9.140625" style="647"/>
    <col min="6678" max="6678" width="10.28515625" style="647" bestFit="1" customWidth="1"/>
    <col min="6679" max="6912" width="9.140625" style="647"/>
    <col min="6913" max="6913" width="5.42578125" style="647" customWidth="1"/>
    <col min="6914" max="6914" width="12.7109375" style="647" customWidth="1"/>
    <col min="6915" max="6915" width="59.7109375" style="647" customWidth="1"/>
    <col min="6916" max="6916" width="4" style="647" customWidth="1"/>
    <col min="6917" max="6917" width="7.140625" style="647" customWidth="1"/>
    <col min="6918" max="6918" width="9.7109375" style="647" customWidth="1"/>
    <col min="6919" max="6919" width="12.5703125" style="647" customWidth="1"/>
    <col min="6920" max="6920" width="9" style="647" customWidth="1"/>
    <col min="6921" max="6921" width="10" style="647" customWidth="1"/>
    <col min="6922" max="6922" width="5.42578125" style="647" customWidth="1"/>
    <col min="6923" max="6923" width="8.7109375" style="647" customWidth="1"/>
    <col min="6924" max="6926" width="9.140625" style="647"/>
    <col min="6927" max="6927" width="7.5703125" style="647" customWidth="1"/>
    <col min="6928" max="6930" width="8.28515625" style="647" customWidth="1"/>
    <col min="6931" max="6933" width="9.140625" style="647"/>
    <col min="6934" max="6934" width="10.28515625" style="647" bestFit="1" customWidth="1"/>
    <col min="6935" max="7168" width="9.140625" style="647"/>
    <col min="7169" max="7169" width="5.42578125" style="647" customWidth="1"/>
    <col min="7170" max="7170" width="12.7109375" style="647" customWidth="1"/>
    <col min="7171" max="7171" width="59.7109375" style="647" customWidth="1"/>
    <col min="7172" max="7172" width="4" style="647" customWidth="1"/>
    <col min="7173" max="7173" width="7.140625" style="647" customWidth="1"/>
    <col min="7174" max="7174" width="9.7109375" style="647" customWidth="1"/>
    <col min="7175" max="7175" width="12.5703125" style="647" customWidth="1"/>
    <col min="7176" max="7176" width="9" style="647" customWidth="1"/>
    <col min="7177" max="7177" width="10" style="647" customWidth="1"/>
    <col min="7178" max="7178" width="5.42578125" style="647" customWidth="1"/>
    <col min="7179" max="7179" width="8.7109375" style="647" customWidth="1"/>
    <col min="7180" max="7182" width="9.140625" style="647"/>
    <col min="7183" max="7183" width="7.5703125" style="647" customWidth="1"/>
    <col min="7184" max="7186" width="8.28515625" style="647" customWidth="1"/>
    <col min="7187" max="7189" width="9.140625" style="647"/>
    <col min="7190" max="7190" width="10.28515625" style="647" bestFit="1" customWidth="1"/>
    <col min="7191" max="7424" width="9.140625" style="647"/>
    <col min="7425" max="7425" width="5.42578125" style="647" customWidth="1"/>
    <col min="7426" max="7426" width="12.7109375" style="647" customWidth="1"/>
    <col min="7427" max="7427" width="59.7109375" style="647" customWidth="1"/>
    <col min="7428" max="7428" width="4" style="647" customWidth="1"/>
    <col min="7429" max="7429" width="7.140625" style="647" customWidth="1"/>
    <col min="7430" max="7430" width="9.7109375" style="647" customWidth="1"/>
    <col min="7431" max="7431" width="12.5703125" style="647" customWidth="1"/>
    <col min="7432" max="7432" width="9" style="647" customWidth="1"/>
    <col min="7433" max="7433" width="10" style="647" customWidth="1"/>
    <col min="7434" max="7434" width="5.42578125" style="647" customWidth="1"/>
    <col min="7435" max="7435" width="8.7109375" style="647" customWidth="1"/>
    <col min="7436" max="7438" width="9.140625" style="647"/>
    <col min="7439" max="7439" width="7.5703125" style="647" customWidth="1"/>
    <col min="7440" max="7442" width="8.28515625" style="647" customWidth="1"/>
    <col min="7443" max="7445" width="9.140625" style="647"/>
    <col min="7446" max="7446" width="10.28515625" style="647" bestFit="1" customWidth="1"/>
    <col min="7447" max="7680" width="9.140625" style="647"/>
    <col min="7681" max="7681" width="5.42578125" style="647" customWidth="1"/>
    <col min="7682" max="7682" width="12.7109375" style="647" customWidth="1"/>
    <col min="7683" max="7683" width="59.7109375" style="647" customWidth="1"/>
    <col min="7684" max="7684" width="4" style="647" customWidth="1"/>
    <col min="7685" max="7685" width="7.140625" style="647" customWidth="1"/>
    <col min="7686" max="7686" width="9.7109375" style="647" customWidth="1"/>
    <col min="7687" max="7687" width="12.5703125" style="647" customWidth="1"/>
    <col min="7688" max="7688" width="9" style="647" customWidth="1"/>
    <col min="7689" max="7689" width="10" style="647" customWidth="1"/>
    <col min="7690" max="7690" width="5.42578125" style="647" customWidth="1"/>
    <col min="7691" max="7691" width="8.7109375" style="647" customWidth="1"/>
    <col min="7692" max="7694" width="9.140625" style="647"/>
    <col min="7695" max="7695" width="7.5703125" style="647" customWidth="1"/>
    <col min="7696" max="7698" width="8.28515625" style="647" customWidth="1"/>
    <col min="7699" max="7701" width="9.140625" style="647"/>
    <col min="7702" max="7702" width="10.28515625" style="647" bestFit="1" customWidth="1"/>
    <col min="7703" max="7936" width="9.140625" style="647"/>
    <col min="7937" max="7937" width="5.42578125" style="647" customWidth="1"/>
    <col min="7938" max="7938" width="12.7109375" style="647" customWidth="1"/>
    <col min="7939" max="7939" width="59.7109375" style="647" customWidth="1"/>
    <col min="7940" max="7940" width="4" style="647" customWidth="1"/>
    <col min="7941" max="7941" width="7.140625" style="647" customWidth="1"/>
    <col min="7942" max="7942" width="9.7109375" style="647" customWidth="1"/>
    <col min="7943" max="7943" width="12.5703125" style="647" customWidth="1"/>
    <col min="7944" max="7944" width="9" style="647" customWidth="1"/>
    <col min="7945" max="7945" width="10" style="647" customWidth="1"/>
    <col min="7946" max="7946" width="5.42578125" style="647" customWidth="1"/>
    <col min="7947" max="7947" width="8.7109375" style="647" customWidth="1"/>
    <col min="7948" max="7950" width="9.140625" style="647"/>
    <col min="7951" max="7951" width="7.5703125" style="647" customWidth="1"/>
    <col min="7952" max="7954" width="8.28515625" style="647" customWidth="1"/>
    <col min="7955" max="7957" width="9.140625" style="647"/>
    <col min="7958" max="7958" width="10.28515625" style="647" bestFit="1" customWidth="1"/>
    <col min="7959" max="8192" width="9.140625" style="647"/>
    <col min="8193" max="8193" width="5.42578125" style="647" customWidth="1"/>
    <col min="8194" max="8194" width="12.7109375" style="647" customWidth="1"/>
    <col min="8195" max="8195" width="59.7109375" style="647" customWidth="1"/>
    <col min="8196" max="8196" width="4" style="647" customWidth="1"/>
    <col min="8197" max="8197" width="7.140625" style="647" customWidth="1"/>
    <col min="8198" max="8198" width="9.7109375" style="647" customWidth="1"/>
    <col min="8199" max="8199" width="12.5703125" style="647" customWidth="1"/>
    <col min="8200" max="8200" width="9" style="647" customWidth="1"/>
    <col min="8201" max="8201" width="10" style="647" customWidth="1"/>
    <col min="8202" max="8202" width="5.42578125" style="647" customWidth="1"/>
    <col min="8203" max="8203" width="8.7109375" style="647" customWidth="1"/>
    <col min="8204" max="8206" width="9.140625" style="647"/>
    <col min="8207" max="8207" width="7.5703125" style="647" customWidth="1"/>
    <col min="8208" max="8210" width="8.28515625" style="647" customWidth="1"/>
    <col min="8211" max="8213" width="9.140625" style="647"/>
    <col min="8214" max="8214" width="10.28515625" style="647" bestFit="1" customWidth="1"/>
    <col min="8215" max="8448" width="9.140625" style="647"/>
    <col min="8449" max="8449" width="5.42578125" style="647" customWidth="1"/>
    <col min="8450" max="8450" width="12.7109375" style="647" customWidth="1"/>
    <col min="8451" max="8451" width="59.7109375" style="647" customWidth="1"/>
    <col min="8452" max="8452" width="4" style="647" customWidth="1"/>
    <col min="8453" max="8453" width="7.140625" style="647" customWidth="1"/>
    <col min="8454" max="8454" width="9.7109375" style="647" customWidth="1"/>
    <col min="8455" max="8455" width="12.5703125" style="647" customWidth="1"/>
    <col min="8456" max="8456" width="9" style="647" customWidth="1"/>
    <col min="8457" max="8457" width="10" style="647" customWidth="1"/>
    <col min="8458" max="8458" width="5.42578125" style="647" customWidth="1"/>
    <col min="8459" max="8459" width="8.7109375" style="647" customWidth="1"/>
    <col min="8460" max="8462" width="9.140625" style="647"/>
    <col min="8463" max="8463" width="7.5703125" style="647" customWidth="1"/>
    <col min="8464" max="8466" width="8.28515625" style="647" customWidth="1"/>
    <col min="8467" max="8469" width="9.140625" style="647"/>
    <col min="8470" max="8470" width="10.28515625" style="647" bestFit="1" customWidth="1"/>
    <col min="8471" max="8704" width="9.140625" style="647"/>
    <col min="8705" max="8705" width="5.42578125" style="647" customWidth="1"/>
    <col min="8706" max="8706" width="12.7109375" style="647" customWidth="1"/>
    <col min="8707" max="8707" width="59.7109375" style="647" customWidth="1"/>
    <col min="8708" max="8708" width="4" style="647" customWidth="1"/>
    <col min="8709" max="8709" width="7.140625" style="647" customWidth="1"/>
    <col min="8710" max="8710" width="9.7109375" style="647" customWidth="1"/>
    <col min="8711" max="8711" width="12.5703125" style="647" customWidth="1"/>
    <col min="8712" max="8712" width="9" style="647" customWidth="1"/>
    <col min="8713" max="8713" width="10" style="647" customWidth="1"/>
    <col min="8714" max="8714" width="5.42578125" style="647" customWidth="1"/>
    <col min="8715" max="8715" width="8.7109375" style="647" customWidth="1"/>
    <col min="8716" max="8718" width="9.140625" style="647"/>
    <col min="8719" max="8719" width="7.5703125" style="647" customWidth="1"/>
    <col min="8720" max="8722" width="8.28515625" style="647" customWidth="1"/>
    <col min="8723" max="8725" width="9.140625" style="647"/>
    <col min="8726" max="8726" width="10.28515625" style="647" bestFit="1" customWidth="1"/>
    <col min="8727" max="8960" width="9.140625" style="647"/>
    <col min="8961" max="8961" width="5.42578125" style="647" customWidth="1"/>
    <col min="8962" max="8962" width="12.7109375" style="647" customWidth="1"/>
    <col min="8963" max="8963" width="59.7109375" style="647" customWidth="1"/>
    <col min="8964" max="8964" width="4" style="647" customWidth="1"/>
    <col min="8965" max="8965" width="7.140625" style="647" customWidth="1"/>
    <col min="8966" max="8966" width="9.7109375" style="647" customWidth="1"/>
    <col min="8967" max="8967" width="12.5703125" style="647" customWidth="1"/>
    <col min="8968" max="8968" width="9" style="647" customWidth="1"/>
    <col min="8969" max="8969" width="10" style="647" customWidth="1"/>
    <col min="8970" max="8970" width="5.42578125" style="647" customWidth="1"/>
    <col min="8971" max="8971" width="8.7109375" style="647" customWidth="1"/>
    <col min="8972" max="8974" width="9.140625" style="647"/>
    <col min="8975" max="8975" width="7.5703125" style="647" customWidth="1"/>
    <col min="8976" max="8978" width="8.28515625" style="647" customWidth="1"/>
    <col min="8979" max="8981" width="9.140625" style="647"/>
    <col min="8982" max="8982" width="10.28515625" style="647" bestFit="1" customWidth="1"/>
    <col min="8983" max="9216" width="9.140625" style="647"/>
    <col min="9217" max="9217" width="5.42578125" style="647" customWidth="1"/>
    <col min="9218" max="9218" width="12.7109375" style="647" customWidth="1"/>
    <col min="9219" max="9219" width="59.7109375" style="647" customWidth="1"/>
    <col min="9220" max="9220" width="4" style="647" customWidth="1"/>
    <col min="9221" max="9221" width="7.140625" style="647" customWidth="1"/>
    <col min="9222" max="9222" width="9.7109375" style="647" customWidth="1"/>
    <col min="9223" max="9223" width="12.5703125" style="647" customWidth="1"/>
    <col min="9224" max="9224" width="9" style="647" customWidth="1"/>
    <col min="9225" max="9225" width="10" style="647" customWidth="1"/>
    <col min="9226" max="9226" width="5.42578125" style="647" customWidth="1"/>
    <col min="9227" max="9227" width="8.7109375" style="647" customWidth="1"/>
    <col min="9228" max="9230" width="9.140625" style="647"/>
    <col min="9231" max="9231" width="7.5703125" style="647" customWidth="1"/>
    <col min="9232" max="9234" width="8.28515625" style="647" customWidth="1"/>
    <col min="9235" max="9237" width="9.140625" style="647"/>
    <col min="9238" max="9238" width="10.28515625" style="647" bestFit="1" customWidth="1"/>
    <col min="9239" max="9472" width="9.140625" style="647"/>
    <col min="9473" max="9473" width="5.42578125" style="647" customWidth="1"/>
    <col min="9474" max="9474" width="12.7109375" style="647" customWidth="1"/>
    <col min="9475" max="9475" width="59.7109375" style="647" customWidth="1"/>
    <col min="9476" max="9476" width="4" style="647" customWidth="1"/>
    <col min="9477" max="9477" width="7.140625" style="647" customWidth="1"/>
    <col min="9478" max="9478" width="9.7109375" style="647" customWidth="1"/>
    <col min="9479" max="9479" width="12.5703125" style="647" customWidth="1"/>
    <col min="9480" max="9480" width="9" style="647" customWidth="1"/>
    <col min="9481" max="9481" width="10" style="647" customWidth="1"/>
    <col min="9482" max="9482" width="5.42578125" style="647" customWidth="1"/>
    <col min="9483" max="9483" width="8.7109375" style="647" customWidth="1"/>
    <col min="9484" max="9486" width="9.140625" style="647"/>
    <col min="9487" max="9487" width="7.5703125" style="647" customWidth="1"/>
    <col min="9488" max="9490" width="8.28515625" style="647" customWidth="1"/>
    <col min="9491" max="9493" width="9.140625" style="647"/>
    <col min="9494" max="9494" width="10.28515625" style="647" bestFit="1" customWidth="1"/>
    <col min="9495" max="9728" width="9.140625" style="647"/>
    <col min="9729" max="9729" width="5.42578125" style="647" customWidth="1"/>
    <col min="9730" max="9730" width="12.7109375" style="647" customWidth="1"/>
    <col min="9731" max="9731" width="59.7109375" style="647" customWidth="1"/>
    <col min="9732" max="9732" width="4" style="647" customWidth="1"/>
    <col min="9733" max="9733" width="7.140625" style="647" customWidth="1"/>
    <col min="9734" max="9734" width="9.7109375" style="647" customWidth="1"/>
    <col min="9735" max="9735" width="12.5703125" style="647" customWidth="1"/>
    <col min="9736" max="9736" width="9" style="647" customWidth="1"/>
    <col min="9737" max="9737" width="10" style="647" customWidth="1"/>
    <col min="9738" max="9738" width="5.42578125" style="647" customWidth="1"/>
    <col min="9739" max="9739" width="8.7109375" style="647" customWidth="1"/>
    <col min="9740" max="9742" width="9.140625" style="647"/>
    <col min="9743" max="9743" width="7.5703125" style="647" customWidth="1"/>
    <col min="9744" max="9746" width="8.28515625" style="647" customWidth="1"/>
    <col min="9747" max="9749" width="9.140625" style="647"/>
    <col min="9750" max="9750" width="10.28515625" style="647" bestFit="1" customWidth="1"/>
    <col min="9751" max="9984" width="9.140625" style="647"/>
    <col min="9985" max="9985" width="5.42578125" style="647" customWidth="1"/>
    <col min="9986" max="9986" width="12.7109375" style="647" customWidth="1"/>
    <col min="9987" max="9987" width="59.7109375" style="647" customWidth="1"/>
    <col min="9988" max="9988" width="4" style="647" customWidth="1"/>
    <col min="9989" max="9989" width="7.140625" style="647" customWidth="1"/>
    <col min="9990" max="9990" width="9.7109375" style="647" customWidth="1"/>
    <col min="9991" max="9991" width="12.5703125" style="647" customWidth="1"/>
    <col min="9992" max="9992" width="9" style="647" customWidth="1"/>
    <col min="9993" max="9993" width="10" style="647" customWidth="1"/>
    <col min="9994" max="9994" width="5.42578125" style="647" customWidth="1"/>
    <col min="9995" max="9995" width="8.7109375" style="647" customWidth="1"/>
    <col min="9996" max="9998" width="9.140625" style="647"/>
    <col min="9999" max="9999" width="7.5703125" style="647" customWidth="1"/>
    <col min="10000" max="10002" width="8.28515625" style="647" customWidth="1"/>
    <col min="10003" max="10005" width="9.140625" style="647"/>
    <col min="10006" max="10006" width="10.28515625" style="647" bestFit="1" customWidth="1"/>
    <col min="10007" max="10240" width="9.140625" style="647"/>
    <col min="10241" max="10241" width="5.42578125" style="647" customWidth="1"/>
    <col min="10242" max="10242" width="12.7109375" style="647" customWidth="1"/>
    <col min="10243" max="10243" width="59.7109375" style="647" customWidth="1"/>
    <col min="10244" max="10244" width="4" style="647" customWidth="1"/>
    <col min="10245" max="10245" width="7.140625" style="647" customWidth="1"/>
    <col min="10246" max="10246" width="9.7109375" style="647" customWidth="1"/>
    <col min="10247" max="10247" width="12.5703125" style="647" customWidth="1"/>
    <col min="10248" max="10248" width="9" style="647" customWidth="1"/>
    <col min="10249" max="10249" width="10" style="647" customWidth="1"/>
    <col min="10250" max="10250" width="5.42578125" style="647" customWidth="1"/>
    <col min="10251" max="10251" width="8.7109375" style="647" customWidth="1"/>
    <col min="10252" max="10254" width="9.140625" style="647"/>
    <col min="10255" max="10255" width="7.5703125" style="647" customWidth="1"/>
    <col min="10256" max="10258" width="8.28515625" style="647" customWidth="1"/>
    <col min="10259" max="10261" width="9.140625" style="647"/>
    <col min="10262" max="10262" width="10.28515625" style="647" bestFit="1" customWidth="1"/>
    <col min="10263" max="10496" width="9.140625" style="647"/>
    <col min="10497" max="10497" width="5.42578125" style="647" customWidth="1"/>
    <col min="10498" max="10498" width="12.7109375" style="647" customWidth="1"/>
    <col min="10499" max="10499" width="59.7109375" style="647" customWidth="1"/>
    <col min="10500" max="10500" width="4" style="647" customWidth="1"/>
    <col min="10501" max="10501" width="7.140625" style="647" customWidth="1"/>
    <col min="10502" max="10502" width="9.7109375" style="647" customWidth="1"/>
    <col min="10503" max="10503" width="12.5703125" style="647" customWidth="1"/>
    <col min="10504" max="10504" width="9" style="647" customWidth="1"/>
    <col min="10505" max="10505" width="10" style="647" customWidth="1"/>
    <col min="10506" max="10506" width="5.42578125" style="647" customWidth="1"/>
    <col min="10507" max="10507" width="8.7109375" style="647" customWidth="1"/>
    <col min="10508" max="10510" width="9.140625" style="647"/>
    <col min="10511" max="10511" width="7.5703125" style="647" customWidth="1"/>
    <col min="10512" max="10514" width="8.28515625" style="647" customWidth="1"/>
    <col min="10515" max="10517" width="9.140625" style="647"/>
    <col min="10518" max="10518" width="10.28515625" style="647" bestFit="1" customWidth="1"/>
    <col min="10519" max="10752" width="9.140625" style="647"/>
    <col min="10753" max="10753" width="5.42578125" style="647" customWidth="1"/>
    <col min="10754" max="10754" width="12.7109375" style="647" customWidth="1"/>
    <col min="10755" max="10755" width="59.7109375" style="647" customWidth="1"/>
    <col min="10756" max="10756" width="4" style="647" customWidth="1"/>
    <col min="10757" max="10757" width="7.140625" style="647" customWidth="1"/>
    <col min="10758" max="10758" width="9.7109375" style="647" customWidth="1"/>
    <col min="10759" max="10759" width="12.5703125" style="647" customWidth="1"/>
    <col min="10760" max="10760" width="9" style="647" customWidth="1"/>
    <col min="10761" max="10761" width="10" style="647" customWidth="1"/>
    <col min="10762" max="10762" width="5.42578125" style="647" customWidth="1"/>
    <col min="10763" max="10763" width="8.7109375" style="647" customWidth="1"/>
    <col min="10764" max="10766" width="9.140625" style="647"/>
    <col min="10767" max="10767" width="7.5703125" style="647" customWidth="1"/>
    <col min="10768" max="10770" width="8.28515625" style="647" customWidth="1"/>
    <col min="10771" max="10773" width="9.140625" style="647"/>
    <col min="10774" max="10774" width="10.28515625" style="647" bestFit="1" customWidth="1"/>
    <col min="10775" max="11008" width="9.140625" style="647"/>
    <col min="11009" max="11009" width="5.42578125" style="647" customWidth="1"/>
    <col min="11010" max="11010" width="12.7109375" style="647" customWidth="1"/>
    <col min="11011" max="11011" width="59.7109375" style="647" customWidth="1"/>
    <col min="11012" max="11012" width="4" style="647" customWidth="1"/>
    <col min="11013" max="11013" width="7.140625" style="647" customWidth="1"/>
    <col min="11014" max="11014" width="9.7109375" style="647" customWidth="1"/>
    <col min="11015" max="11015" width="12.5703125" style="647" customWidth="1"/>
    <col min="11016" max="11016" width="9" style="647" customWidth="1"/>
    <col min="11017" max="11017" width="10" style="647" customWidth="1"/>
    <col min="11018" max="11018" width="5.42578125" style="647" customWidth="1"/>
    <col min="11019" max="11019" width="8.7109375" style="647" customWidth="1"/>
    <col min="11020" max="11022" width="9.140625" style="647"/>
    <col min="11023" max="11023" width="7.5703125" style="647" customWidth="1"/>
    <col min="11024" max="11026" width="8.28515625" style="647" customWidth="1"/>
    <col min="11027" max="11029" width="9.140625" style="647"/>
    <col min="11030" max="11030" width="10.28515625" style="647" bestFit="1" customWidth="1"/>
    <col min="11031" max="11264" width="9.140625" style="647"/>
    <col min="11265" max="11265" width="5.42578125" style="647" customWidth="1"/>
    <col min="11266" max="11266" width="12.7109375" style="647" customWidth="1"/>
    <col min="11267" max="11267" width="59.7109375" style="647" customWidth="1"/>
    <col min="11268" max="11268" width="4" style="647" customWidth="1"/>
    <col min="11269" max="11269" width="7.140625" style="647" customWidth="1"/>
    <col min="11270" max="11270" width="9.7109375" style="647" customWidth="1"/>
    <col min="11271" max="11271" width="12.5703125" style="647" customWidth="1"/>
    <col min="11272" max="11272" width="9" style="647" customWidth="1"/>
    <col min="11273" max="11273" width="10" style="647" customWidth="1"/>
    <col min="11274" max="11274" width="5.42578125" style="647" customWidth="1"/>
    <col min="11275" max="11275" width="8.7109375" style="647" customWidth="1"/>
    <col min="11276" max="11278" width="9.140625" style="647"/>
    <col min="11279" max="11279" width="7.5703125" style="647" customWidth="1"/>
    <col min="11280" max="11282" width="8.28515625" style="647" customWidth="1"/>
    <col min="11283" max="11285" width="9.140625" style="647"/>
    <col min="11286" max="11286" width="10.28515625" style="647" bestFit="1" customWidth="1"/>
    <col min="11287" max="11520" width="9.140625" style="647"/>
    <col min="11521" max="11521" width="5.42578125" style="647" customWidth="1"/>
    <col min="11522" max="11522" width="12.7109375" style="647" customWidth="1"/>
    <col min="11523" max="11523" width="59.7109375" style="647" customWidth="1"/>
    <col min="11524" max="11524" width="4" style="647" customWidth="1"/>
    <col min="11525" max="11525" width="7.140625" style="647" customWidth="1"/>
    <col min="11526" max="11526" width="9.7109375" style="647" customWidth="1"/>
    <col min="11527" max="11527" width="12.5703125" style="647" customWidth="1"/>
    <col min="11528" max="11528" width="9" style="647" customWidth="1"/>
    <col min="11529" max="11529" width="10" style="647" customWidth="1"/>
    <col min="11530" max="11530" width="5.42578125" style="647" customWidth="1"/>
    <col min="11531" max="11531" width="8.7109375" style="647" customWidth="1"/>
    <col min="11532" max="11534" width="9.140625" style="647"/>
    <col min="11535" max="11535" width="7.5703125" style="647" customWidth="1"/>
    <col min="11536" max="11538" width="8.28515625" style="647" customWidth="1"/>
    <col min="11539" max="11541" width="9.140625" style="647"/>
    <col min="11542" max="11542" width="10.28515625" style="647" bestFit="1" customWidth="1"/>
    <col min="11543" max="11776" width="9.140625" style="647"/>
    <col min="11777" max="11777" width="5.42578125" style="647" customWidth="1"/>
    <col min="11778" max="11778" width="12.7109375" style="647" customWidth="1"/>
    <col min="11779" max="11779" width="59.7109375" style="647" customWidth="1"/>
    <col min="11780" max="11780" width="4" style="647" customWidth="1"/>
    <col min="11781" max="11781" width="7.140625" style="647" customWidth="1"/>
    <col min="11782" max="11782" width="9.7109375" style="647" customWidth="1"/>
    <col min="11783" max="11783" width="12.5703125" style="647" customWidth="1"/>
    <col min="11784" max="11784" width="9" style="647" customWidth="1"/>
    <col min="11785" max="11785" width="10" style="647" customWidth="1"/>
    <col min="11786" max="11786" width="5.42578125" style="647" customWidth="1"/>
    <col min="11787" max="11787" width="8.7109375" style="647" customWidth="1"/>
    <col min="11788" max="11790" width="9.140625" style="647"/>
    <col min="11791" max="11791" width="7.5703125" style="647" customWidth="1"/>
    <col min="11792" max="11794" width="8.28515625" style="647" customWidth="1"/>
    <col min="11795" max="11797" width="9.140625" style="647"/>
    <col min="11798" max="11798" width="10.28515625" style="647" bestFit="1" customWidth="1"/>
    <col min="11799" max="12032" width="9.140625" style="647"/>
    <col min="12033" max="12033" width="5.42578125" style="647" customWidth="1"/>
    <col min="12034" max="12034" width="12.7109375" style="647" customWidth="1"/>
    <col min="12035" max="12035" width="59.7109375" style="647" customWidth="1"/>
    <col min="12036" max="12036" width="4" style="647" customWidth="1"/>
    <col min="12037" max="12037" width="7.140625" style="647" customWidth="1"/>
    <col min="12038" max="12038" width="9.7109375" style="647" customWidth="1"/>
    <col min="12039" max="12039" width="12.5703125" style="647" customWidth="1"/>
    <col min="12040" max="12040" width="9" style="647" customWidth="1"/>
    <col min="12041" max="12041" width="10" style="647" customWidth="1"/>
    <col min="12042" max="12042" width="5.42578125" style="647" customWidth="1"/>
    <col min="12043" max="12043" width="8.7109375" style="647" customWidth="1"/>
    <col min="12044" max="12046" width="9.140625" style="647"/>
    <col min="12047" max="12047" width="7.5703125" style="647" customWidth="1"/>
    <col min="12048" max="12050" width="8.28515625" style="647" customWidth="1"/>
    <col min="12051" max="12053" width="9.140625" style="647"/>
    <col min="12054" max="12054" width="10.28515625" style="647" bestFit="1" customWidth="1"/>
    <col min="12055" max="12288" width="9.140625" style="647"/>
    <col min="12289" max="12289" width="5.42578125" style="647" customWidth="1"/>
    <col min="12290" max="12290" width="12.7109375" style="647" customWidth="1"/>
    <col min="12291" max="12291" width="59.7109375" style="647" customWidth="1"/>
    <col min="12292" max="12292" width="4" style="647" customWidth="1"/>
    <col min="12293" max="12293" width="7.140625" style="647" customWidth="1"/>
    <col min="12294" max="12294" width="9.7109375" style="647" customWidth="1"/>
    <col min="12295" max="12295" width="12.5703125" style="647" customWidth="1"/>
    <col min="12296" max="12296" width="9" style="647" customWidth="1"/>
    <col min="12297" max="12297" width="10" style="647" customWidth="1"/>
    <col min="12298" max="12298" width="5.42578125" style="647" customWidth="1"/>
    <col min="12299" max="12299" width="8.7109375" style="647" customWidth="1"/>
    <col min="12300" max="12302" width="9.140625" style="647"/>
    <col min="12303" max="12303" width="7.5703125" style="647" customWidth="1"/>
    <col min="12304" max="12306" width="8.28515625" style="647" customWidth="1"/>
    <col min="12307" max="12309" width="9.140625" style="647"/>
    <col min="12310" max="12310" width="10.28515625" style="647" bestFit="1" customWidth="1"/>
    <col min="12311" max="12544" width="9.140625" style="647"/>
    <col min="12545" max="12545" width="5.42578125" style="647" customWidth="1"/>
    <col min="12546" max="12546" width="12.7109375" style="647" customWidth="1"/>
    <col min="12547" max="12547" width="59.7109375" style="647" customWidth="1"/>
    <col min="12548" max="12548" width="4" style="647" customWidth="1"/>
    <col min="12549" max="12549" width="7.140625" style="647" customWidth="1"/>
    <col min="12550" max="12550" width="9.7109375" style="647" customWidth="1"/>
    <col min="12551" max="12551" width="12.5703125" style="647" customWidth="1"/>
    <col min="12552" max="12552" width="9" style="647" customWidth="1"/>
    <col min="12553" max="12553" width="10" style="647" customWidth="1"/>
    <col min="12554" max="12554" width="5.42578125" style="647" customWidth="1"/>
    <col min="12555" max="12555" width="8.7109375" style="647" customWidth="1"/>
    <col min="12556" max="12558" width="9.140625" style="647"/>
    <col min="12559" max="12559" width="7.5703125" style="647" customWidth="1"/>
    <col min="12560" max="12562" width="8.28515625" style="647" customWidth="1"/>
    <col min="12563" max="12565" width="9.140625" style="647"/>
    <col min="12566" max="12566" width="10.28515625" style="647" bestFit="1" customWidth="1"/>
    <col min="12567" max="12800" width="9.140625" style="647"/>
    <col min="12801" max="12801" width="5.42578125" style="647" customWidth="1"/>
    <col min="12802" max="12802" width="12.7109375" style="647" customWidth="1"/>
    <col min="12803" max="12803" width="59.7109375" style="647" customWidth="1"/>
    <col min="12804" max="12804" width="4" style="647" customWidth="1"/>
    <col min="12805" max="12805" width="7.140625" style="647" customWidth="1"/>
    <col min="12806" max="12806" width="9.7109375" style="647" customWidth="1"/>
    <col min="12807" max="12807" width="12.5703125" style="647" customWidth="1"/>
    <col min="12808" max="12808" width="9" style="647" customWidth="1"/>
    <col min="12809" max="12809" width="10" style="647" customWidth="1"/>
    <col min="12810" max="12810" width="5.42578125" style="647" customWidth="1"/>
    <col min="12811" max="12811" width="8.7109375" style="647" customWidth="1"/>
    <col min="12812" max="12814" width="9.140625" style="647"/>
    <col min="12815" max="12815" width="7.5703125" style="647" customWidth="1"/>
    <col min="12816" max="12818" width="8.28515625" style="647" customWidth="1"/>
    <col min="12819" max="12821" width="9.140625" style="647"/>
    <col min="12822" max="12822" width="10.28515625" style="647" bestFit="1" customWidth="1"/>
    <col min="12823" max="13056" width="9.140625" style="647"/>
    <col min="13057" max="13057" width="5.42578125" style="647" customWidth="1"/>
    <col min="13058" max="13058" width="12.7109375" style="647" customWidth="1"/>
    <col min="13059" max="13059" width="59.7109375" style="647" customWidth="1"/>
    <col min="13060" max="13060" width="4" style="647" customWidth="1"/>
    <col min="13061" max="13061" width="7.140625" style="647" customWidth="1"/>
    <col min="13062" max="13062" width="9.7109375" style="647" customWidth="1"/>
    <col min="13063" max="13063" width="12.5703125" style="647" customWidth="1"/>
    <col min="13064" max="13064" width="9" style="647" customWidth="1"/>
    <col min="13065" max="13065" width="10" style="647" customWidth="1"/>
    <col min="13066" max="13066" width="5.42578125" style="647" customWidth="1"/>
    <col min="13067" max="13067" width="8.7109375" style="647" customWidth="1"/>
    <col min="13068" max="13070" width="9.140625" style="647"/>
    <col min="13071" max="13071" width="7.5703125" style="647" customWidth="1"/>
    <col min="13072" max="13074" width="8.28515625" style="647" customWidth="1"/>
    <col min="13075" max="13077" width="9.140625" style="647"/>
    <col min="13078" max="13078" width="10.28515625" style="647" bestFit="1" customWidth="1"/>
    <col min="13079" max="13312" width="9.140625" style="647"/>
    <col min="13313" max="13313" width="5.42578125" style="647" customWidth="1"/>
    <col min="13314" max="13314" width="12.7109375" style="647" customWidth="1"/>
    <col min="13315" max="13315" width="59.7109375" style="647" customWidth="1"/>
    <col min="13316" max="13316" width="4" style="647" customWidth="1"/>
    <col min="13317" max="13317" width="7.140625" style="647" customWidth="1"/>
    <col min="13318" max="13318" width="9.7109375" style="647" customWidth="1"/>
    <col min="13319" max="13319" width="12.5703125" style="647" customWidth="1"/>
    <col min="13320" max="13320" width="9" style="647" customWidth="1"/>
    <col min="13321" max="13321" width="10" style="647" customWidth="1"/>
    <col min="13322" max="13322" width="5.42578125" style="647" customWidth="1"/>
    <col min="13323" max="13323" width="8.7109375" style="647" customWidth="1"/>
    <col min="13324" max="13326" width="9.140625" style="647"/>
    <col min="13327" max="13327" width="7.5703125" style="647" customWidth="1"/>
    <col min="13328" max="13330" width="8.28515625" style="647" customWidth="1"/>
    <col min="13331" max="13333" width="9.140625" style="647"/>
    <col min="13334" max="13334" width="10.28515625" style="647" bestFit="1" customWidth="1"/>
    <col min="13335" max="13568" width="9.140625" style="647"/>
    <col min="13569" max="13569" width="5.42578125" style="647" customWidth="1"/>
    <col min="13570" max="13570" width="12.7109375" style="647" customWidth="1"/>
    <col min="13571" max="13571" width="59.7109375" style="647" customWidth="1"/>
    <col min="13572" max="13572" width="4" style="647" customWidth="1"/>
    <col min="13573" max="13573" width="7.140625" style="647" customWidth="1"/>
    <col min="13574" max="13574" width="9.7109375" style="647" customWidth="1"/>
    <col min="13575" max="13575" width="12.5703125" style="647" customWidth="1"/>
    <col min="13576" max="13576" width="9" style="647" customWidth="1"/>
    <col min="13577" max="13577" width="10" style="647" customWidth="1"/>
    <col min="13578" max="13578" width="5.42578125" style="647" customWidth="1"/>
    <col min="13579" max="13579" width="8.7109375" style="647" customWidth="1"/>
    <col min="13580" max="13582" width="9.140625" style="647"/>
    <col min="13583" max="13583" width="7.5703125" style="647" customWidth="1"/>
    <col min="13584" max="13586" width="8.28515625" style="647" customWidth="1"/>
    <col min="13587" max="13589" width="9.140625" style="647"/>
    <col min="13590" max="13590" width="10.28515625" style="647" bestFit="1" customWidth="1"/>
    <col min="13591" max="13824" width="9.140625" style="647"/>
    <col min="13825" max="13825" width="5.42578125" style="647" customWidth="1"/>
    <col min="13826" max="13826" width="12.7109375" style="647" customWidth="1"/>
    <col min="13827" max="13827" width="59.7109375" style="647" customWidth="1"/>
    <col min="13828" max="13828" width="4" style="647" customWidth="1"/>
    <col min="13829" max="13829" width="7.140625" style="647" customWidth="1"/>
    <col min="13830" max="13830" width="9.7109375" style="647" customWidth="1"/>
    <col min="13831" max="13831" width="12.5703125" style="647" customWidth="1"/>
    <col min="13832" max="13832" width="9" style="647" customWidth="1"/>
    <col min="13833" max="13833" width="10" style="647" customWidth="1"/>
    <col min="13834" max="13834" width="5.42578125" style="647" customWidth="1"/>
    <col min="13835" max="13835" width="8.7109375" style="647" customWidth="1"/>
    <col min="13836" max="13838" width="9.140625" style="647"/>
    <col min="13839" max="13839" width="7.5703125" style="647" customWidth="1"/>
    <col min="13840" max="13842" width="8.28515625" style="647" customWidth="1"/>
    <col min="13843" max="13845" width="9.140625" style="647"/>
    <col min="13846" max="13846" width="10.28515625" style="647" bestFit="1" customWidth="1"/>
    <col min="13847" max="14080" width="9.140625" style="647"/>
    <col min="14081" max="14081" width="5.42578125" style="647" customWidth="1"/>
    <col min="14082" max="14082" width="12.7109375" style="647" customWidth="1"/>
    <col min="14083" max="14083" width="59.7109375" style="647" customWidth="1"/>
    <col min="14084" max="14084" width="4" style="647" customWidth="1"/>
    <col min="14085" max="14085" width="7.140625" style="647" customWidth="1"/>
    <col min="14086" max="14086" width="9.7109375" style="647" customWidth="1"/>
    <col min="14087" max="14087" width="12.5703125" style="647" customWidth="1"/>
    <col min="14088" max="14088" width="9" style="647" customWidth="1"/>
    <col min="14089" max="14089" width="10" style="647" customWidth="1"/>
    <col min="14090" max="14090" width="5.42578125" style="647" customWidth="1"/>
    <col min="14091" max="14091" width="8.7109375" style="647" customWidth="1"/>
    <col min="14092" max="14094" width="9.140625" style="647"/>
    <col min="14095" max="14095" width="7.5703125" style="647" customWidth="1"/>
    <col min="14096" max="14098" width="8.28515625" style="647" customWidth="1"/>
    <col min="14099" max="14101" width="9.140625" style="647"/>
    <col min="14102" max="14102" width="10.28515625" style="647" bestFit="1" customWidth="1"/>
    <col min="14103" max="14336" width="9.140625" style="647"/>
    <col min="14337" max="14337" width="5.42578125" style="647" customWidth="1"/>
    <col min="14338" max="14338" width="12.7109375" style="647" customWidth="1"/>
    <col min="14339" max="14339" width="59.7109375" style="647" customWidth="1"/>
    <col min="14340" max="14340" width="4" style="647" customWidth="1"/>
    <col min="14341" max="14341" width="7.140625" style="647" customWidth="1"/>
    <col min="14342" max="14342" width="9.7109375" style="647" customWidth="1"/>
    <col min="14343" max="14343" width="12.5703125" style="647" customWidth="1"/>
    <col min="14344" max="14344" width="9" style="647" customWidth="1"/>
    <col min="14345" max="14345" width="10" style="647" customWidth="1"/>
    <col min="14346" max="14346" width="5.42578125" style="647" customWidth="1"/>
    <col min="14347" max="14347" width="8.7109375" style="647" customWidth="1"/>
    <col min="14348" max="14350" width="9.140625" style="647"/>
    <col min="14351" max="14351" width="7.5703125" style="647" customWidth="1"/>
    <col min="14352" max="14354" width="8.28515625" style="647" customWidth="1"/>
    <col min="14355" max="14357" width="9.140625" style="647"/>
    <col min="14358" max="14358" width="10.28515625" style="647" bestFit="1" customWidth="1"/>
    <col min="14359" max="14592" width="9.140625" style="647"/>
    <col min="14593" max="14593" width="5.42578125" style="647" customWidth="1"/>
    <col min="14594" max="14594" width="12.7109375" style="647" customWidth="1"/>
    <col min="14595" max="14595" width="59.7109375" style="647" customWidth="1"/>
    <col min="14596" max="14596" width="4" style="647" customWidth="1"/>
    <col min="14597" max="14597" width="7.140625" style="647" customWidth="1"/>
    <col min="14598" max="14598" width="9.7109375" style="647" customWidth="1"/>
    <col min="14599" max="14599" width="12.5703125" style="647" customWidth="1"/>
    <col min="14600" max="14600" width="9" style="647" customWidth="1"/>
    <col min="14601" max="14601" width="10" style="647" customWidth="1"/>
    <col min="14602" max="14602" width="5.42578125" style="647" customWidth="1"/>
    <col min="14603" max="14603" width="8.7109375" style="647" customWidth="1"/>
    <col min="14604" max="14606" width="9.140625" style="647"/>
    <col min="14607" max="14607" width="7.5703125" style="647" customWidth="1"/>
    <col min="14608" max="14610" width="8.28515625" style="647" customWidth="1"/>
    <col min="14611" max="14613" width="9.140625" style="647"/>
    <col min="14614" max="14614" width="10.28515625" style="647" bestFit="1" customWidth="1"/>
    <col min="14615" max="14848" width="9.140625" style="647"/>
    <col min="14849" max="14849" width="5.42578125" style="647" customWidth="1"/>
    <col min="14850" max="14850" width="12.7109375" style="647" customWidth="1"/>
    <col min="14851" max="14851" width="59.7109375" style="647" customWidth="1"/>
    <col min="14852" max="14852" width="4" style="647" customWidth="1"/>
    <col min="14853" max="14853" width="7.140625" style="647" customWidth="1"/>
    <col min="14854" max="14854" width="9.7109375" style="647" customWidth="1"/>
    <col min="14855" max="14855" width="12.5703125" style="647" customWidth="1"/>
    <col min="14856" max="14856" width="9" style="647" customWidth="1"/>
    <col min="14857" max="14857" width="10" style="647" customWidth="1"/>
    <col min="14858" max="14858" width="5.42578125" style="647" customWidth="1"/>
    <col min="14859" max="14859" width="8.7109375" style="647" customWidth="1"/>
    <col min="14860" max="14862" width="9.140625" style="647"/>
    <col min="14863" max="14863" width="7.5703125" style="647" customWidth="1"/>
    <col min="14864" max="14866" width="8.28515625" style="647" customWidth="1"/>
    <col min="14867" max="14869" width="9.140625" style="647"/>
    <col min="14870" max="14870" width="10.28515625" style="647" bestFit="1" customWidth="1"/>
    <col min="14871" max="15104" width="9.140625" style="647"/>
    <col min="15105" max="15105" width="5.42578125" style="647" customWidth="1"/>
    <col min="15106" max="15106" width="12.7109375" style="647" customWidth="1"/>
    <col min="15107" max="15107" width="59.7109375" style="647" customWidth="1"/>
    <col min="15108" max="15108" width="4" style="647" customWidth="1"/>
    <col min="15109" max="15109" width="7.140625" style="647" customWidth="1"/>
    <col min="15110" max="15110" width="9.7109375" style="647" customWidth="1"/>
    <col min="15111" max="15111" width="12.5703125" style="647" customWidth="1"/>
    <col min="15112" max="15112" width="9" style="647" customWidth="1"/>
    <col min="15113" max="15113" width="10" style="647" customWidth="1"/>
    <col min="15114" max="15114" width="5.42578125" style="647" customWidth="1"/>
    <col min="15115" max="15115" width="8.7109375" style="647" customWidth="1"/>
    <col min="15116" max="15118" width="9.140625" style="647"/>
    <col min="15119" max="15119" width="7.5703125" style="647" customWidth="1"/>
    <col min="15120" max="15122" width="8.28515625" style="647" customWidth="1"/>
    <col min="15123" max="15125" width="9.140625" style="647"/>
    <col min="15126" max="15126" width="10.28515625" style="647" bestFit="1" customWidth="1"/>
    <col min="15127" max="15360" width="9.140625" style="647"/>
    <col min="15361" max="15361" width="5.42578125" style="647" customWidth="1"/>
    <col min="15362" max="15362" width="12.7109375" style="647" customWidth="1"/>
    <col min="15363" max="15363" width="59.7109375" style="647" customWidth="1"/>
    <col min="15364" max="15364" width="4" style="647" customWidth="1"/>
    <col min="15365" max="15365" width="7.140625" style="647" customWidth="1"/>
    <col min="15366" max="15366" width="9.7109375" style="647" customWidth="1"/>
    <col min="15367" max="15367" width="12.5703125" style="647" customWidth="1"/>
    <col min="15368" max="15368" width="9" style="647" customWidth="1"/>
    <col min="15369" max="15369" width="10" style="647" customWidth="1"/>
    <col min="15370" max="15370" width="5.42578125" style="647" customWidth="1"/>
    <col min="15371" max="15371" width="8.7109375" style="647" customWidth="1"/>
    <col min="15372" max="15374" width="9.140625" style="647"/>
    <col min="15375" max="15375" width="7.5703125" style="647" customWidth="1"/>
    <col min="15376" max="15378" width="8.28515625" style="647" customWidth="1"/>
    <col min="15379" max="15381" width="9.140625" style="647"/>
    <col min="15382" max="15382" width="10.28515625" style="647" bestFit="1" customWidth="1"/>
    <col min="15383" max="15616" width="9.140625" style="647"/>
    <col min="15617" max="15617" width="5.42578125" style="647" customWidth="1"/>
    <col min="15618" max="15618" width="12.7109375" style="647" customWidth="1"/>
    <col min="15619" max="15619" width="59.7109375" style="647" customWidth="1"/>
    <col min="15620" max="15620" width="4" style="647" customWidth="1"/>
    <col min="15621" max="15621" width="7.140625" style="647" customWidth="1"/>
    <col min="15622" max="15622" width="9.7109375" style="647" customWidth="1"/>
    <col min="15623" max="15623" width="12.5703125" style="647" customWidth="1"/>
    <col min="15624" max="15624" width="9" style="647" customWidth="1"/>
    <col min="15625" max="15625" width="10" style="647" customWidth="1"/>
    <col min="15626" max="15626" width="5.42578125" style="647" customWidth="1"/>
    <col min="15627" max="15627" width="8.7109375" style="647" customWidth="1"/>
    <col min="15628" max="15630" width="9.140625" style="647"/>
    <col min="15631" max="15631" width="7.5703125" style="647" customWidth="1"/>
    <col min="15632" max="15634" width="8.28515625" style="647" customWidth="1"/>
    <col min="15635" max="15637" width="9.140625" style="647"/>
    <col min="15638" max="15638" width="10.28515625" style="647" bestFit="1" customWidth="1"/>
    <col min="15639" max="15872" width="9.140625" style="647"/>
    <col min="15873" max="15873" width="5.42578125" style="647" customWidth="1"/>
    <col min="15874" max="15874" width="12.7109375" style="647" customWidth="1"/>
    <col min="15875" max="15875" width="59.7109375" style="647" customWidth="1"/>
    <col min="15876" max="15876" width="4" style="647" customWidth="1"/>
    <col min="15877" max="15877" width="7.140625" style="647" customWidth="1"/>
    <col min="15878" max="15878" width="9.7109375" style="647" customWidth="1"/>
    <col min="15879" max="15879" width="12.5703125" style="647" customWidth="1"/>
    <col min="15880" max="15880" width="9" style="647" customWidth="1"/>
    <col min="15881" max="15881" width="10" style="647" customWidth="1"/>
    <col min="15882" max="15882" width="5.42578125" style="647" customWidth="1"/>
    <col min="15883" max="15883" width="8.7109375" style="647" customWidth="1"/>
    <col min="15884" max="15886" width="9.140625" style="647"/>
    <col min="15887" max="15887" width="7.5703125" style="647" customWidth="1"/>
    <col min="15888" max="15890" width="8.28515625" style="647" customWidth="1"/>
    <col min="15891" max="15893" width="9.140625" style="647"/>
    <col min="15894" max="15894" width="10.28515625" style="647" bestFit="1" customWidth="1"/>
    <col min="15895" max="16128" width="9.140625" style="647"/>
    <col min="16129" max="16129" width="5.42578125" style="647" customWidth="1"/>
    <col min="16130" max="16130" width="12.7109375" style="647" customWidth="1"/>
    <col min="16131" max="16131" width="59.7109375" style="647" customWidth="1"/>
    <col min="16132" max="16132" width="4" style="647" customWidth="1"/>
    <col min="16133" max="16133" width="7.140625" style="647" customWidth="1"/>
    <col min="16134" max="16134" width="9.7109375" style="647" customWidth="1"/>
    <col min="16135" max="16135" width="12.5703125" style="647" customWidth="1"/>
    <col min="16136" max="16136" width="9" style="647" customWidth="1"/>
    <col min="16137" max="16137" width="10" style="647" customWidth="1"/>
    <col min="16138" max="16138" width="5.42578125" style="647" customWidth="1"/>
    <col min="16139" max="16139" width="8.7109375" style="647" customWidth="1"/>
    <col min="16140" max="16142" width="9.140625" style="647"/>
    <col min="16143" max="16143" width="7.5703125" style="647" customWidth="1"/>
    <col min="16144" max="16146" width="8.28515625" style="647" customWidth="1"/>
    <col min="16147" max="16149" width="9.140625" style="647"/>
    <col min="16150" max="16150" width="10.28515625" style="647" bestFit="1" customWidth="1"/>
    <col min="16151" max="16384" width="9.140625" style="647"/>
  </cols>
  <sheetData>
    <row r="1" spans="1:23" ht="12.75" customHeight="1" x14ac:dyDescent="0.2">
      <c r="A1" s="638"/>
      <c r="B1" s="639" t="s">
        <v>743</v>
      </c>
      <c r="C1" s="640" t="s">
        <v>744</v>
      </c>
      <c r="D1" s="641"/>
      <c r="E1" s="642"/>
      <c r="F1" s="643" t="s">
        <v>745</v>
      </c>
      <c r="G1" s="644" t="s">
        <v>746</v>
      </c>
      <c r="H1" s="644"/>
      <c r="I1" s="645"/>
      <c r="P1" s="648"/>
      <c r="Q1" s="648"/>
      <c r="R1" s="648"/>
      <c r="S1" s="648"/>
      <c r="T1" s="649"/>
      <c r="U1" s="650"/>
      <c r="V1" s="649"/>
      <c r="W1" s="650"/>
    </row>
    <row r="2" spans="1:23" ht="12.75" customHeight="1" x14ac:dyDescent="0.2">
      <c r="A2" s="651"/>
      <c r="B2" s="652"/>
      <c r="C2" s="653" t="s">
        <v>747</v>
      </c>
      <c r="E2" s="654"/>
      <c r="F2" s="655"/>
      <c r="G2" s="656"/>
      <c r="H2" s="656"/>
      <c r="I2" s="657"/>
      <c r="P2" s="648"/>
      <c r="Q2" s="648"/>
      <c r="R2" s="648"/>
      <c r="S2" s="648"/>
      <c r="T2" s="649"/>
      <c r="U2" s="650"/>
      <c r="V2" s="649"/>
      <c r="W2" s="650"/>
    </row>
    <row r="3" spans="1:23" ht="12.75" customHeight="1" x14ac:dyDescent="0.2">
      <c r="A3" s="651"/>
      <c r="B3" s="652"/>
      <c r="C3" s="658" t="s">
        <v>748</v>
      </c>
      <c r="D3" s="659"/>
      <c r="E3" s="660"/>
      <c r="F3" s="661" t="s">
        <v>749</v>
      </c>
      <c r="G3" s="662">
        <v>45078</v>
      </c>
      <c r="H3" s="663" t="s">
        <v>750</v>
      </c>
      <c r="I3" s="664" t="s">
        <v>751</v>
      </c>
      <c r="T3" s="649"/>
      <c r="U3" s="650"/>
      <c r="V3" s="649"/>
      <c r="W3" s="650"/>
    </row>
    <row r="4" spans="1:23" ht="12.75" customHeight="1" x14ac:dyDescent="0.2">
      <c r="A4" s="638" t="s">
        <v>752</v>
      </c>
      <c r="B4" s="639" t="s">
        <v>18</v>
      </c>
      <c r="C4" s="665" t="s">
        <v>753</v>
      </c>
      <c r="D4" s="665" t="s">
        <v>754</v>
      </c>
      <c r="E4" s="666" t="s">
        <v>755</v>
      </c>
      <c r="F4" s="667" t="s">
        <v>756</v>
      </c>
      <c r="G4" s="668"/>
      <c r="H4" s="669" t="s">
        <v>757</v>
      </c>
      <c r="I4" s="670"/>
      <c r="T4" s="649"/>
      <c r="U4" s="650"/>
      <c r="V4" s="649"/>
      <c r="W4" s="650"/>
    </row>
    <row r="5" spans="1:23" ht="12.75" customHeight="1" x14ac:dyDescent="0.2">
      <c r="A5" s="671" t="s">
        <v>758</v>
      </c>
      <c r="B5" s="672" t="s">
        <v>759</v>
      </c>
      <c r="C5" s="673"/>
      <c r="D5" s="673"/>
      <c r="E5" s="674"/>
      <c r="F5" s="675" t="s">
        <v>760</v>
      </c>
      <c r="G5" s="676" t="s">
        <v>761</v>
      </c>
      <c r="H5" s="677" t="s">
        <v>762</v>
      </c>
      <c r="I5" s="678" t="s">
        <v>761</v>
      </c>
      <c r="K5" s="648"/>
      <c r="P5" s="679"/>
      <c r="R5" s="680"/>
      <c r="T5" s="681"/>
      <c r="U5" s="650"/>
      <c r="V5" s="649"/>
      <c r="W5" s="650"/>
    </row>
    <row r="6" spans="1:23" ht="15.75" x14ac:dyDescent="0.2">
      <c r="B6" s="683" t="s">
        <v>763</v>
      </c>
      <c r="C6" s="684" t="s">
        <v>764</v>
      </c>
      <c r="D6" s="685"/>
      <c r="E6" s="686"/>
      <c r="F6" s="687"/>
      <c r="G6" s="688">
        <f>SUM(G8:G17)</f>
        <v>0</v>
      </c>
      <c r="H6" s="689"/>
      <c r="I6" s="690">
        <v>3.7964999999999999E-2</v>
      </c>
      <c r="J6" s="691"/>
    </row>
    <row r="7" spans="1:23" ht="27" customHeight="1" x14ac:dyDescent="0.2">
      <c r="A7" s="682">
        <v>1</v>
      </c>
      <c r="B7" s="692"/>
      <c r="C7" s="693" t="s">
        <v>765</v>
      </c>
      <c r="D7" s="682"/>
      <c r="E7" s="694"/>
      <c r="F7" s="695"/>
      <c r="G7" s="696"/>
      <c r="H7" s="697"/>
      <c r="I7" s="698"/>
      <c r="J7" s="691"/>
      <c r="K7" s="692"/>
      <c r="L7" s="682"/>
      <c r="M7" s="699"/>
      <c r="N7" s="682"/>
      <c r="O7" s="682"/>
      <c r="P7" s="695"/>
      <c r="Q7" s="682"/>
      <c r="R7" s="682"/>
    </row>
    <row r="8" spans="1:23" ht="12.75" customHeight="1" x14ac:dyDescent="0.2">
      <c r="A8" s="682">
        <v>2</v>
      </c>
      <c r="B8" s="692"/>
      <c r="C8" s="682" t="s">
        <v>766</v>
      </c>
      <c r="D8" s="682" t="s">
        <v>315</v>
      </c>
      <c r="E8" s="694">
        <v>4</v>
      </c>
      <c r="F8" s="13"/>
      <c r="G8" s="696">
        <f>E8*F8</f>
        <v>0</v>
      </c>
      <c r="H8" s="697">
        <v>1.9100000000000001E-4</v>
      </c>
      <c r="I8" s="698">
        <v>7.6400000000000003E-4</v>
      </c>
      <c r="J8" s="691"/>
      <c r="K8" s="692"/>
      <c r="L8" s="682"/>
      <c r="M8" s="682"/>
      <c r="N8" s="682"/>
      <c r="O8" s="700"/>
      <c r="P8" s="650"/>
      <c r="Q8" s="650"/>
      <c r="R8" s="650"/>
    </row>
    <row r="9" spans="1:23" ht="12.75" customHeight="1" x14ac:dyDescent="0.2">
      <c r="A9" s="682">
        <v>3</v>
      </c>
      <c r="B9" s="692"/>
      <c r="C9" s="682" t="s">
        <v>767</v>
      </c>
      <c r="D9" s="682" t="s">
        <v>315</v>
      </c>
      <c r="E9" s="694">
        <v>5</v>
      </c>
      <c r="F9" s="13"/>
      <c r="G9" s="696">
        <f t="shared" ref="G9:G17" si="0">E9*F9</f>
        <v>0</v>
      </c>
      <c r="H9" s="697">
        <v>2.41E-4</v>
      </c>
      <c r="I9" s="698">
        <v>1.2049999999999999E-3</v>
      </c>
      <c r="J9" s="691"/>
      <c r="K9" s="692"/>
      <c r="L9" s="682"/>
      <c r="M9" s="682"/>
      <c r="N9" s="682"/>
      <c r="O9" s="700"/>
      <c r="P9" s="650"/>
      <c r="Q9" s="650"/>
      <c r="R9" s="650"/>
      <c r="U9" s="701"/>
    </row>
    <row r="10" spans="1:23" ht="12.75" customHeight="1" x14ac:dyDescent="0.2">
      <c r="A10" s="682">
        <v>4</v>
      </c>
      <c r="B10" s="692"/>
      <c r="C10" s="682" t="s">
        <v>768</v>
      </c>
      <c r="D10" s="682" t="s">
        <v>315</v>
      </c>
      <c r="E10" s="694">
        <v>46</v>
      </c>
      <c r="F10" s="13"/>
      <c r="G10" s="696">
        <f t="shared" si="0"/>
        <v>0</v>
      </c>
      <c r="H10" s="697">
        <v>3.1E-4</v>
      </c>
      <c r="I10" s="698">
        <v>7.4400000000000004E-3</v>
      </c>
      <c r="J10" s="691"/>
      <c r="K10" s="692"/>
      <c r="L10" s="682"/>
      <c r="M10" s="682"/>
      <c r="N10" s="682"/>
      <c r="O10" s="700"/>
      <c r="P10" s="650"/>
      <c r="Q10" s="650"/>
      <c r="R10" s="650"/>
      <c r="U10" s="701"/>
    </row>
    <row r="11" spans="1:23" ht="12.75" customHeight="1" x14ac:dyDescent="0.2">
      <c r="A11" s="682">
        <v>5</v>
      </c>
      <c r="B11" s="692"/>
      <c r="C11" s="682" t="s">
        <v>769</v>
      </c>
      <c r="D11" s="682" t="s">
        <v>315</v>
      </c>
      <c r="E11" s="694">
        <v>59</v>
      </c>
      <c r="F11" s="13"/>
      <c r="G11" s="696">
        <f t="shared" si="0"/>
        <v>0</v>
      </c>
      <c r="H11" s="697">
        <v>4.84E-4</v>
      </c>
      <c r="I11" s="698">
        <v>2.8556000000000002E-2</v>
      </c>
      <c r="J11" s="691"/>
      <c r="K11" s="692"/>
      <c r="L11" s="682"/>
      <c r="M11" s="682"/>
      <c r="N11" s="682"/>
      <c r="O11" s="700"/>
      <c r="P11" s="650"/>
      <c r="Q11" s="650"/>
      <c r="R11" s="650"/>
      <c r="U11" s="701"/>
    </row>
    <row r="12" spans="1:23" ht="12.75" customHeight="1" x14ac:dyDescent="0.2">
      <c r="A12" s="682">
        <v>6</v>
      </c>
      <c r="B12" s="692"/>
      <c r="C12" s="682" t="s">
        <v>770</v>
      </c>
      <c r="D12" s="682"/>
      <c r="E12" s="694"/>
      <c r="F12" s="13"/>
      <c r="G12" s="696">
        <f t="shared" si="0"/>
        <v>0</v>
      </c>
      <c r="H12" s="697"/>
      <c r="I12" s="698"/>
      <c r="J12" s="691"/>
      <c r="K12" s="692"/>
      <c r="L12" s="682"/>
      <c r="M12" s="682"/>
      <c r="N12" s="682"/>
      <c r="O12" s="682"/>
      <c r="P12" s="695"/>
      <c r="Q12" s="682"/>
      <c r="R12" s="682"/>
    </row>
    <row r="13" spans="1:23" ht="12.75" customHeight="1" x14ac:dyDescent="0.2">
      <c r="A13" s="682">
        <v>7</v>
      </c>
      <c r="B13" s="692"/>
      <c r="C13" s="682" t="s">
        <v>771</v>
      </c>
      <c r="D13" s="682" t="s">
        <v>315</v>
      </c>
      <c r="E13" s="694">
        <v>55</v>
      </c>
      <c r="F13" s="13"/>
      <c r="G13" s="696">
        <f t="shared" si="0"/>
        <v>0</v>
      </c>
      <c r="H13" s="698">
        <v>0</v>
      </c>
      <c r="I13" s="698">
        <v>0</v>
      </c>
      <c r="J13" s="691"/>
      <c r="K13" s="692"/>
      <c r="L13" s="682"/>
      <c r="M13" s="682"/>
      <c r="N13" s="682"/>
      <c r="O13" s="700"/>
      <c r="P13" s="650"/>
      <c r="Q13" s="650"/>
      <c r="R13" s="650"/>
    </row>
    <row r="14" spans="1:23" ht="12.75" customHeight="1" x14ac:dyDescent="0.2">
      <c r="A14" s="682">
        <v>8</v>
      </c>
      <c r="B14" s="692"/>
      <c r="C14" s="682" t="s">
        <v>769</v>
      </c>
      <c r="D14" s="682" t="s">
        <v>315</v>
      </c>
      <c r="E14" s="694">
        <v>59</v>
      </c>
      <c r="F14" s="13"/>
      <c r="G14" s="696">
        <f t="shared" si="0"/>
        <v>0</v>
      </c>
      <c r="H14" s="698">
        <v>0</v>
      </c>
      <c r="I14" s="698">
        <v>0</v>
      </c>
      <c r="J14" s="691"/>
      <c r="K14" s="692"/>
      <c r="L14" s="682"/>
      <c r="M14" s="682"/>
      <c r="N14" s="682"/>
      <c r="O14" s="700"/>
      <c r="P14" s="650"/>
      <c r="Q14" s="650"/>
      <c r="R14" s="650"/>
    </row>
    <row r="15" spans="1:23" ht="12.75" customHeight="1" x14ac:dyDescent="0.2">
      <c r="A15" s="682">
        <v>9</v>
      </c>
      <c r="B15" s="692" t="s">
        <v>772</v>
      </c>
      <c r="C15" s="682" t="s">
        <v>773</v>
      </c>
      <c r="D15" s="682" t="s">
        <v>152</v>
      </c>
      <c r="E15" s="694">
        <v>7</v>
      </c>
      <c r="F15" s="13"/>
      <c r="G15" s="696">
        <f t="shared" si="0"/>
        <v>0</v>
      </c>
      <c r="H15" s="697">
        <v>0</v>
      </c>
      <c r="I15" s="698">
        <v>0</v>
      </c>
      <c r="J15" s="691"/>
      <c r="K15" s="692"/>
      <c r="L15" s="682"/>
      <c r="M15" s="682"/>
      <c r="N15" s="682"/>
      <c r="O15" s="695"/>
      <c r="P15" s="650"/>
      <c r="Q15" s="650"/>
      <c r="R15" s="650"/>
    </row>
    <row r="16" spans="1:23" ht="12.75" customHeight="1" x14ac:dyDescent="0.2">
      <c r="A16" s="682">
        <v>10</v>
      </c>
      <c r="B16" s="692" t="s">
        <v>774</v>
      </c>
      <c r="C16" s="682" t="s">
        <v>775</v>
      </c>
      <c r="D16" s="682" t="s">
        <v>315</v>
      </c>
      <c r="E16" s="694">
        <v>104</v>
      </c>
      <c r="F16" s="13"/>
      <c r="G16" s="696">
        <f t="shared" si="0"/>
        <v>0</v>
      </c>
      <c r="H16" s="698">
        <v>0</v>
      </c>
      <c r="I16" s="698">
        <v>0</v>
      </c>
      <c r="J16" s="691"/>
      <c r="K16" s="692"/>
      <c r="L16" s="682"/>
      <c r="M16" s="682"/>
      <c r="N16" s="682"/>
      <c r="O16" s="650"/>
      <c r="P16" s="650"/>
      <c r="Q16" s="650"/>
      <c r="R16" s="650"/>
    </row>
    <row r="17" spans="1:21" ht="12.75" customHeight="1" x14ac:dyDescent="0.2">
      <c r="A17" s="682">
        <v>11</v>
      </c>
      <c r="B17" s="692" t="s">
        <v>776</v>
      </c>
      <c r="C17" s="682" t="s">
        <v>777</v>
      </c>
      <c r="D17" s="682" t="s">
        <v>340</v>
      </c>
      <c r="E17" s="702">
        <v>3.7964999999999999E-2</v>
      </c>
      <c r="F17" s="13"/>
      <c r="G17" s="696">
        <f t="shared" si="0"/>
        <v>0</v>
      </c>
      <c r="H17" s="698">
        <v>0</v>
      </c>
      <c r="I17" s="698">
        <v>0</v>
      </c>
      <c r="J17" s="691"/>
      <c r="K17" s="692"/>
      <c r="L17" s="682"/>
      <c r="M17" s="682"/>
      <c r="N17" s="682"/>
      <c r="O17" s="695"/>
      <c r="P17" s="650"/>
      <c r="Q17" s="650"/>
      <c r="R17" s="650"/>
    </row>
    <row r="18" spans="1:21" ht="15.75" x14ac:dyDescent="0.2">
      <c r="A18" s="682">
        <v>12</v>
      </c>
      <c r="B18" s="703" t="s">
        <v>763</v>
      </c>
      <c r="C18" s="704" t="s">
        <v>778</v>
      </c>
      <c r="D18" s="705"/>
      <c r="E18" s="706"/>
      <c r="F18" s="15"/>
      <c r="G18" s="688">
        <f>SUM(G20:G37)</f>
        <v>0</v>
      </c>
      <c r="H18" s="708"/>
      <c r="I18" s="690">
        <v>0.143764</v>
      </c>
      <c r="J18" s="691"/>
      <c r="K18" s="682"/>
      <c r="L18" s="682"/>
      <c r="M18" s="682"/>
      <c r="N18" s="682"/>
      <c r="O18" s="682"/>
      <c r="P18" s="682"/>
      <c r="Q18" s="682"/>
      <c r="R18" s="682"/>
    </row>
    <row r="19" spans="1:21" ht="12.75" customHeight="1" x14ac:dyDescent="0.2">
      <c r="A19" s="682">
        <v>13</v>
      </c>
      <c r="B19" s="692"/>
      <c r="C19" s="682" t="s">
        <v>779</v>
      </c>
      <c r="D19" s="682"/>
      <c r="E19" s="694"/>
      <c r="F19" s="13"/>
      <c r="G19" s="696"/>
      <c r="H19" s="697"/>
      <c r="I19" s="698"/>
      <c r="J19" s="691"/>
      <c r="K19" s="692"/>
      <c r="L19" s="682"/>
      <c r="M19" s="699"/>
      <c r="N19" s="682"/>
      <c r="O19" s="682"/>
      <c r="P19" s="682"/>
      <c r="Q19" s="682"/>
      <c r="R19" s="682"/>
    </row>
    <row r="20" spans="1:21" ht="12.75" customHeight="1" x14ac:dyDescent="0.2">
      <c r="A20" s="682">
        <v>14</v>
      </c>
      <c r="B20" s="692"/>
      <c r="C20" s="682" t="s">
        <v>780</v>
      </c>
      <c r="D20" s="682" t="s">
        <v>315</v>
      </c>
      <c r="E20" s="694">
        <v>139</v>
      </c>
      <c r="F20" s="13"/>
      <c r="G20" s="696">
        <f t="shared" ref="G20:G64" si="1">E20*F20</f>
        <v>0</v>
      </c>
      <c r="H20" s="697">
        <v>1.45E-4</v>
      </c>
      <c r="I20" s="698">
        <v>2.0154999999999999E-2</v>
      </c>
      <c r="J20" s="691"/>
      <c r="K20" s="692"/>
      <c r="L20" s="682"/>
      <c r="M20" s="682"/>
      <c r="N20" s="682"/>
      <c r="O20" s="709"/>
      <c r="P20" s="650"/>
      <c r="Q20" s="650"/>
      <c r="R20" s="650"/>
      <c r="U20" s="710"/>
    </row>
    <row r="21" spans="1:21" ht="12.75" customHeight="1" x14ac:dyDescent="0.2">
      <c r="A21" s="682">
        <v>15</v>
      </c>
      <c r="B21" s="692"/>
      <c r="C21" s="682" t="s">
        <v>781</v>
      </c>
      <c r="D21" s="682" t="s">
        <v>315</v>
      </c>
      <c r="E21" s="694">
        <v>68</v>
      </c>
      <c r="F21" s="13"/>
      <c r="G21" s="696">
        <f t="shared" si="1"/>
        <v>0</v>
      </c>
      <c r="H21" s="697">
        <v>2.2699999999999999E-4</v>
      </c>
      <c r="I21" s="698">
        <v>1.8159999999999999E-3</v>
      </c>
      <c r="J21" s="691"/>
      <c r="K21" s="682"/>
      <c r="L21" s="682"/>
      <c r="M21" s="682"/>
      <c r="N21" s="682"/>
      <c r="O21" s="709"/>
      <c r="P21" s="650"/>
      <c r="Q21" s="650"/>
      <c r="R21" s="650"/>
      <c r="U21" s="710"/>
    </row>
    <row r="22" spans="1:21" ht="12.75" customHeight="1" x14ac:dyDescent="0.2">
      <c r="A22" s="682">
        <v>16</v>
      </c>
      <c r="B22" s="692"/>
      <c r="C22" s="682" t="s">
        <v>782</v>
      </c>
      <c r="D22" s="682" t="s">
        <v>783</v>
      </c>
      <c r="E22" s="694">
        <v>24</v>
      </c>
      <c r="F22" s="13"/>
      <c r="G22" s="696">
        <f t="shared" si="1"/>
        <v>0</v>
      </c>
      <c r="H22" s="697">
        <v>1.27E-4</v>
      </c>
      <c r="I22" s="698">
        <v>3.0479999999999999E-3</v>
      </c>
      <c r="J22" s="691"/>
      <c r="K22" s="692"/>
      <c r="L22" s="682"/>
      <c r="M22" s="699"/>
      <c r="N22" s="682"/>
      <c r="O22" s="709"/>
      <c r="P22" s="650"/>
      <c r="Q22" s="650"/>
      <c r="R22" s="650"/>
      <c r="U22" s="710"/>
    </row>
    <row r="23" spans="1:21" ht="12.75" customHeight="1" x14ac:dyDescent="0.2">
      <c r="A23" s="682">
        <v>17</v>
      </c>
      <c r="B23" s="692"/>
      <c r="C23" s="682" t="s">
        <v>784</v>
      </c>
      <c r="D23" s="682" t="s">
        <v>783</v>
      </c>
      <c r="E23" s="694">
        <v>6</v>
      </c>
      <c r="F23" s="13"/>
      <c r="G23" s="696">
        <f t="shared" si="1"/>
        <v>0</v>
      </c>
      <c r="H23" s="697">
        <v>1.9900000000000001E-4</v>
      </c>
      <c r="I23" s="698">
        <v>1.1940000000000002E-3</v>
      </c>
      <c r="J23" s="691"/>
      <c r="K23" s="682"/>
      <c r="L23" s="682"/>
      <c r="M23" s="682"/>
      <c r="N23" s="682"/>
      <c r="O23" s="709"/>
      <c r="P23" s="650"/>
      <c r="Q23" s="650"/>
      <c r="R23" s="650"/>
      <c r="U23" s="710"/>
    </row>
    <row r="24" spans="1:21" ht="12.75" customHeight="1" x14ac:dyDescent="0.2">
      <c r="A24" s="682">
        <v>18</v>
      </c>
      <c r="B24" s="692" t="s">
        <v>785</v>
      </c>
      <c r="C24" s="682" t="s">
        <v>786</v>
      </c>
      <c r="D24" s="682" t="s">
        <v>315</v>
      </c>
      <c r="E24" s="694">
        <v>139</v>
      </c>
      <c r="F24" s="13"/>
      <c r="G24" s="696">
        <f t="shared" si="1"/>
        <v>0</v>
      </c>
      <c r="H24" s="697">
        <v>2.9E-4</v>
      </c>
      <c r="I24" s="698">
        <v>4.0309999999999999E-2</v>
      </c>
      <c r="J24" s="691"/>
      <c r="K24" s="692"/>
      <c r="L24" s="682"/>
      <c r="M24" s="682"/>
      <c r="N24" s="682"/>
      <c r="O24" s="650"/>
      <c r="P24" s="650"/>
      <c r="Q24" s="650"/>
      <c r="R24" s="650"/>
    </row>
    <row r="25" spans="1:21" ht="12.75" customHeight="1" x14ac:dyDescent="0.2">
      <c r="A25" s="682">
        <v>19</v>
      </c>
      <c r="B25" s="692" t="s">
        <v>787</v>
      </c>
      <c r="C25" s="682" t="s">
        <v>788</v>
      </c>
      <c r="D25" s="682" t="s">
        <v>315</v>
      </c>
      <c r="E25" s="694">
        <v>68</v>
      </c>
      <c r="F25" s="13"/>
      <c r="G25" s="696">
        <f t="shared" si="1"/>
        <v>0</v>
      </c>
      <c r="H25" s="697">
        <v>2.9E-4</v>
      </c>
      <c r="I25" s="698">
        <v>2.32E-3</v>
      </c>
      <c r="J25" s="691"/>
      <c r="K25" s="711"/>
      <c r="L25" s="682"/>
      <c r="M25" s="682"/>
      <c r="N25" s="682"/>
      <c r="O25" s="650"/>
      <c r="P25" s="650"/>
      <c r="Q25" s="650"/>
      <c r="R25" s="650"/>
    </row>
    <row r="26" spans="1:21" ht="12.75" customHeight="1" x14ac:dyDescent="0.2">
      <c r="A26" s="682">
        <v>20</v>
      </c>
      <c r="B26" s="692"/>
      <c r="C26" s="682" t="s">
        <v>789</v>
      </c>
      <c r="D26" s="682" t="s">
        <v>387</v>
      </c>
      <c r="E26" s="694">
        <v>161.70000000000002</v>
      </c>
      <c r="F26" s="13"/>
      <c r="G26" s="696">
        <f t="shared" si="1"/>
        <v>0</v>
      </c>
      <c r="H26" s="697">
        <v>2.3000000000000001E-4</v>
      </c>
      <c r="I26" s="698">
        <v>3.7191000000000002E-2</v>
      </c>
      <c r="J26" s="691"/>
      <c r="K26" s="682"/>
      <c r="L26" s="682"/>
      <c r="M26" s="712"/>
      <c r="N26" s="682"/>
      <c r="O26" s="700"/>
      <c r="P26" s="650"/>
      <c r="Q26" s="650"/>
      <c r="R26" s="650"/>
    </row>
    <row r="27" spans="1:21" ht="12.75" customHeight="1" x14ac:dyDescent="0.2">
      <c r="A27" s="682">
        <v>21</v>
      </c>
      <c r="B27" s="692" t="s">
        <v>790</v>
      </c>
      <c r="C27" s="682" t="s">
        <v>791</v>
      </c>
      <c r="D27" s="682" t="s">
        <v>315</v>
      </c>
      <c r="E27" s="694">
        <v>139</v>
      </c>
      <c r="F27" s="13"/>
      <c r="G27" s="696">
        <f t="shared" si="1"/>
        <v>0</v>
      </c>
      <c r="H27" s="697">
        <v>4.0000000000000003E-5</v>
      </c>
      <c r="I27" s="698">
        <v>5.5600000000000007E-3</v>
      </c>
      <c r="J27" s="691"/>
      <c r="K27" s="692"/>
      <c r="L27" s="711"/>
      <c r="M27" s="682"/>
      <c r="N27" s="682"/>
      <c r="O27" s="695"/>
      <c r="P27" s="650"/>
      <c r="Q27" s="650"/>
      <c r="R27" s="650"/>
    </row>
    <row r="28" spans="1:21" ht="12.75" customHeight="1" x14ac:dyDescent="0.2">
      <c r="A28" s="682">
        <v>22</v>
      </c>
      <c r="B28" s="692" t="s">
        <v>792</v>
      </c>
      <c r="C28" s="682" t="s">
        <v>793</v>
      </c>
      <c r="D28" s="682" t="s">
        <v>315</v>
      </c>
      <c r="E28" s="694">
        <v>68</v>
      </c>
      <c r="F28" s="13"/>
      <c r="G28" s="696">
        <f t="shared" si="1"/>
        <v>0</v>
      </c>
      <c r="H28" s="697">
        <v>5.0000000000000002E-5</v>
      </c>
      <c r="I28" s="698">
        <v>4.0000000000000002E-4</v>
      </c>
      <c r="J28" s="691"/>
      <c r="K28" s="692"/>
      <c r="L28" s="711"/>
      <c r="M28" s="682"/>
      <c r="N28" s="682"/>
      <c r="O28" s="695"/>
      <c r="P28" s="650"/>
      <c r="Q28" s="650"/>
      <c r="R28" s="650"/>
    </row>
    <row r="29" spans="1:21" ht="12.75" customHeight="1" x14ac:dyDescent="0.2">
      <c r="A29" s="682">
        <v>23</v>
      </c>
      <c r="B29" s="692" t="s">
        <v>794</v>
      </c>
      <c r="C29" s="682" t="s">
        <v>795</v>
      </c>
      <c r="D29" s="682" t="s">
        <v>152</v>
      </c>
      <c r="E29" s="694">
        <v>14</v>
      </c>
      <c r="F29" s="13"/>
      <c r="G29" s="696">
        <f t="shared" si="1"/>
        <v>0</v>
      </c>
      <c r="H29" s="697">
        <v>0</v>
      </c>
      <c r="I29" s="698">
        <v>0</v>
      </c>
      <c r="J29" s="691"/>
      <c r="K29" s="692"/>
      <c r="L29" s="711"/>
      <c r="M29" s="682"/>
      <c r="N29" s="682"/>
      <c r="O29" s="695"/>
      <c r="P29" s="650"/>
      <c r="Q29" s="650"/>
      <c r="R29" s="650"/>
    </row>
    <row r="30" spans="1:21" x14ac:dyDescent="0.2">
      <c r="A30" s="682">
        <v>24</v>
      </c>
      <c r="B30" s="692"/>
      <c r="C30" s="693" t="s">
        <v>796</v>
      </c>
      <c r="D30" s="682"/>
      <c r="E30" s="695"/>
      <c r="F30" s="13"/>
      <c r="G30" s="696">
        <f t="shared" si="1"/>
        <v>0</v>
      </c>
      <c r="H30" s="697"/>
      <c r="I30" s="698"/>
      <c r="K30" s="682"/>
      <c r="L30" s="682"/>
      <c r="M30" s="713"/>
      <c r="N30" s="699"/>
      <c r="O30" s="682"/>
      <c r="P30" s="682"/>
      <c r="Q30" s="682"/>
      <c r="R30" s="682"/>
    </row>
    <row r="31" spans="1:21" ht="12.75" customHeight="1" x14ac:dyDescent="0.2">
      <c r="A31" s="682">
        <v>25</v>
      </c>
      <c r="B31" s="692"/>
      <c r="C31" s="682" t="s">
        <v>797</v>
      </c>
      <c r="D31" s="682" t="s">
        <v>152</v>
      </c>
      <c r="E31" s="694">
        <v>12</v>
      </c>
      <c r="F31" s="13"/>
      <c r="G31" s="696">
        <f t="shared" si="1"/>
        <v>0</v>
      </c>
      <c r="H31" s="697">
        <v>2.1000000000000001E-4</v>
      </c>
      <c r="I31" s="698">
        <v>2.5200000000000001E-3</v>
      </c>
      <c r="J31" s="691"/>
      <c r="K31" s="692"/>
      <c r="L31" s="682"/>
      <c r="M31" s="682"/>
      <c r="N31" s="682"/>
      <c r="O31" s="714"/>
      <c r="P31" s="650"/>
      <c r="Q31" s="715"/>
      <c r="R31" s="650"/>
      <c r="U31" s="710"/>
    </row>
    <row r="32" spans="1:21" ht="12.75" customHeight="1" x14ac:dyDescent="0.2">
      <c r="A32" s="682">
        <v>26</v>
      </c>
      <c r="B32" s="692"/>
      <c r="C32" s="682" t="s">
        <v>798</v>
      </c>
      <c r="D32" s="682" t="s">
        <v>152</v>
      </c>
      <c r="E32" s="694">
        <v>3</v>
      </c>
      <c r="F32" s="13"/>
      <c r="G32" s="696">
        <f t="shared" si="1"/>
        <v>0</v>
      </c>
      <c r="H32" s="697">
        <v>3.4000000000000002E-4</v>
      </c>
      <c r="I32" s="698">
        <v>1.0200000000000001E-3</v>
      </c>
      <c r="J32" s="691"/>
      <c r="K32" s="692"/>
      <c r="L32" s="682"/>
      <c r="M32" s="699"/>
      <c r="N32" s="682"/>
      <c r="O32" s="714"/>
      <c r="P32" s="650"/>
      <c r="Q32" s="715"/>
      <c r="R32" s="650"/>
      <c r="U32" s="710"/>
    </row>
    <row r="33" spans="1:21" ht="12.75" customHeight="1" x14ac:dyDescent="0.2">
      <c r="A33" s="682">
        <v>27</v>
      </c>
      <c r="B33" s="692" t="s">
        <v>799</v>
      </c>
      <c r="C33" s="682" t="s">
        <v>800</v>
      </c>
      <c r="D33" s="682" t="s">
        <v>152</v>
      </c>
      <c r="E33" s="694">
        <v>12</v>
      </c>
      <c r="F33" s="13"/>
      <c r="G33" s="696">
        <f t="shared" si="1"/>
        <v>0</v>
      </c>
      <c r="H33" s="697">
        <v>2.0000000000000002E-5</v>
      </c>
      <c r="I33" s="698">
        <v>2.4000000000000003E-4</v>
      </c>
      <c r="J33" s="691"/>
      <c r="K33" s="692"/>
      <c r="L33" s="711"/>
      <c r="M33" s="682"/>
      <c r="N33" s="682"/>
      <c r="O33" s="695"/>
      <c r="P33" s="650"/>
      <c r="Q33" s="715"/>
      <c r="R33" s="650"/>
    </row>
    <row r="34" spans="1:21" ht="12.75" customHeight="1" x14ac:dyDescent="0.2">
      <c r="A34" s="682">
        <v>28</v>
      </c>
      <c r="B34" s="692" t="s">
        <v>801</v>
      </c>
      <c r="C34" s="682" t="s">
        <v>802</v>
      </c>
      <c r="D34" s="682" t="s">
        <v>152</v>
      </c>
      <c r="E34" s="694">
        <v>3</v>
      </c>
      <c r="F34" s="13"/>
      <c r="G34" s="696">
        <f t="shared" si="1"/>
        <v>0</v>
      </c>
      <c r="H34" s="697">
        <v>2.0000000000000002E-5</v>
      </c>
      <c r="I34" s="698">
        <v>6.0000000000000008E-5</v>
      </c>
      <c r="J34" s="691"/>
      <c r="K34" s="692"/>
      <c r="L34" s="711"/>
      <c r="M34" s="682"/>
      <c r="N34" s="682"/>
      <c r="O34" s="695"/>
      <c r="P34" s="650"/>
      <c r="Q34" s="715"/>
      <c r="R34" s="650"/>
    </row>
    <row r="35" spans="1:21" ht="12.75" customHeight="1" x14ac:dyDescent="0.2">
      <c r="A35" s="682">
        <v>29</v>
      </c>
      <c r="B35" s="692" t="s">
        <v>803</v>
      </c>
      <c r="C35" s="682" t="s">
        <v>804</v>
      </c>
      <c r="D35" s="682" t="s">
        <v>315</v>
      </c>
      <c r="E35" s="694">
        <v>147</v>
      </c>
      <c r="F35" s="13"/>
      <c r="G35" s="696">
        <f t="shared" si="1"/>
        <v>0</v>
      </c>
      <c r="H35" s="697">
        <v>1.8000000000000001E-4</v>
      </c>
      <c r="I35" s="698">
        <v>2.6460000000000001E-2</v>
      </c>
      <c r="J35" s="691"/>
      <c r="K35" s="692"/>
      <c r="L35" s="711"/>
      <c r="M35" s="682"/>
      <c r="N35" s="682"/>
      <c r="O35" s="695"/>
      <c r="P35" s="650"/>
      <c r="Q35" s="715"/>
      <c r="R35" s="650"/>
    </row>
    <row r="36" spans="1:21" ht="12.75" customHeight="1" x14ac:dyDescent="0.2">
      <c r="A36" s="682">
        <v>30</v>
      </c>
      <c r="B36" s="692" t="s">
        <v>805</v>
      </c>
      <c r="C36" s="682" t="s">
        <v>806</v>
      </c>
      <c r="D36" s="682" t="s">
        <v>315</v>
      </c>
      <c r="E36" s="694">
        <v>147</v>
      </c>
      <c r="F36" s="13"/>
      <c r="G36" s="696">
        <f t="shared" si="1"/>
        <v>0</v>
      </c>
      <c r="H36" s="697">
        <v>1.0000000000000001E-5</v>
      </c>
      <c r="I36" s="698">
        <v>1.4700000000000002E-3</v>
      </c>
      <c r="J36" s="691"/>
      <c r="K36" s="692"/>
      <c r="L36" s="711"/>
      <c r="M36" s="682"/>
      <c r="N36" s="682"/>
      <c r="O36" s="695"/>
      <c r="P36" s="650"/>
      <c r="Q36" s="715"/>
      <c r="R36" s="650"/>
    </row>
    <row r="37" spans="1:21" ht="12.75" customHeight="1" x14ac:dyDescent="0.2">
      <c r="A37" s="682">
        <v>31</v>
      </c>
      <c r="B37" s="716" t="s">
        <v>807</v>
      </c>
      <c r="C37" s="717" t="s">
        <v>808</v>
      </c>
      <c r="D37" s="717" t="s">
        <v>340</v>
      </c>
      <c r="E37" s="718">
        <v>0.143764</v>
      </c>
      <c r="F37" s="747"/>
      <c r="G37" s="719">
        <f t="shared" si="1"/>
        <v>0</v>
      </c>
      <c r="H37" s="720">
        <v>0</v>
      </c>
      <c r="I37" s="720">
        <v>0</v>
      </c>
      <c r="J37" s="691"/>
      <c r="K37" s="692"/>
      <c r="L37" s="711"/>
      <c r="M37" s="682"/>
      <c r="N37" s="682"/>
      <c r="O37" s="695"/>
      <c r="P37" s="650"/>
      <c r="Q37" s="715"/>
      <c r="R37" s="650"/>
    </row>
    <row r="38" spans="1:21" ht="15.75" x14ac:dyDescent="0.2">
      <c r="A38" s="682">
        <v>32</v>
      </c>
      <c r="B38" s="703" t="s">
        <v>809</v>
      </c>
      <c r="C38" s="704" t="s">
        <v>810</v>
      </c>
      <c r="D38" s="705"/>
      <c r="E38" s="706"/>
      <c r="F38" s="15"/>
      <c r="G38" s="688">
        <f>SUM(G39:G41)</f>
        <v>0</v>
      </c>
      <c r="H38" s="708"/>
      <c r="I38" s="690">
        <v>9.2999999999999992E-3</v>
      </c>
      <c r="J38" s="691"/>
      <c r="K38" s="682"/>
      <c r="L38" s="682"/>
      <c r="M38" s="682"/>
      <c r="N38" s="682"/>
      <c r="O38" s="682"/>
      <c r="P38" s="682"/>
      <c r="Q38" s="682"/>
      <c r="R38" s="682"/>
    </row>
    <row r="39" spans="1:21" s="682" customFormat="1" ht="25.5" x14ac:dyDescent="0.2">
      <c r="A39" s="682">
        <v>33</v>
      </c>
      <c r="B39" s="692"/>
      <c r="C39" s="693" t="s">
        <v>811</v>
      </c>
      <c r="D39" s="721" t="s">
        <v>387</v>
      </c>
      <c r="E39" s="694">
        <v>1</v>
      </c>
      <c r="F39" s="13"/>
      <c r="G39" s="696">
        <f t="shared" si="1"/>
        <v>0</v>
      </c>
      <c r="H39" s="697">
        <v>9.2999999999999992E-3</v>
      </c>
      <c r="I39" s="698">
        <v>9.2999999999999992E-3</v>
      </c>
      <c r="J39" s="691"/>
      <c r="M39" s="699"/>
      <c r="O39" s="722"/>
      <c r="P39" s="650"/>
      <c r="Q39" s="715"/>
      <c r="R39" s="650"/>
      <c r="U39" s="723"/>
    </row>
    <row r="40" spans="1:21" s="682" customFormat="1" x14ac:dyDescent="0.2">
      <c r="A40" s="724" t="s">
        <v>812</v>
      </c>
      <c r="B40" s="692"/>
      <c r="C40" s="693" t="s">
        <v>813</v>
      </c>
      <c r="D40" s="721" t="s">
        <v>387</v>
      </c>
      <c r="E40" s="694">
        <v>1</v>
      </c>
      <c r="F40" s="13"/>
      <c r="G40" s="696">
        <f>E40*F40</f>
        <v>0</v>
      </c>
      <c r="H40" s="697">
        <v>9.2999999999999992E-3</v>
      </c>
      <c r="I40" s="698">
        <v>9.2999999999999992E-3</v>
      </c>
      <c r="J40" s="691"/>
      <c r="M40" s="699"/>
      <c r="O40" s="722"/>
      <c r="P40" s="650"/>
      <c r="Q40" s="715"/>
      <c r="R40" s="650"/>
      <c r="U40" s="723"/>
    </row>
    <row r="41" spans="1:21" ht="12.75" customHeight="1" x14ac:dyDescent="0.2">
      <c r="A41" s="682">
        <v>34</v>
      </c>
      <c r="B41" s="692" t="s">
        <v>814</v>
      </c>
      <c r="C41" s="682" t="s">
        <v>815</v>
      </c>
      <c r="D41" s="682" t="s">
        <v>340</v>
      </c>
      <c r="E41" s="702">
        <v>9.2999999999999992E-3</v>
      </c>
      <c r="F41" s="13"/>
      <c r="G41" s="696">
        <f t="shared" si="1"/>
        <v>0</v>
      </c>
      <c r="H41" s="698">
        <v>0</v>
      </c>
      <c r="I41" s="698">
        <v>0</v>
      </c>
      <c r="J41" s="691"/>
      <c r="K41" s="692"/>
      <c r="L41" s="682"/>
      <c r="M41" s="682"/>
      <c r="N41" s="682"/>
      <c r="O41" s="695"/>
      <c r="P41" s="650"/>
      <c r="Q41" s="715"/>
      <c r="R41" s="650"/>
    </row>
    <row r="42" spans="1:21" ht="15" x14ac:dyDescent="0.2">
      <c r="A42" s="682">
        <v>35</v>
      </c>
      <c r="B42" s="725" t="s">
        <v>763</v>
      </c>
      <c r="C42" s="726" t="s">
        <v>816</v>
      </c>
      <c r="D42" s="705"/>
      <c r="E42" s="706"/>
      <c r="F42" s="14"/>
      <c r="G42" s="688">
        <f>SUM(G43:G56)</f>
        <v>0</v>
      </c>
      <c r="H42" s="708"/>
      <c r="I42" s="690">
        <v>0.11663</v>
      </c>
      <c r="J42" s="691"/>
      <c r="K42" s="682"/>
      <c r="L42" s="682"/>
      <c r="M42" s="682"/>
      <c r="N42" s="682"/>
      <c r="O42" s="682"/>
      <c r="P42" s="682"/>
      <c r="Q42" s="682"/>
      <c r="R42" s="682"/>
    </row>
    <row r="43" spans="1:21" s="714" customFormat="1" ht="12.75" customHeight="1" x14ac:dyDescent="0.2">
      <c r="A43" s="682">
        <v>36</v>
      </c>
      <c r="B43" s="692"/>
      <c r="C43" s="682" t="s">
        <v>817</v>
      </c>
      <c r="D43" s="682" t="s">
        <v>387</v>
      </c>
      <c r="E43" s="694">
        <v>6</v>
      </c>
      <c r="F43" s="13"/>
      <c r="G43" s="696">
        <f t="shared" si="1"/>
        <v>0</v>
      </c>
      <c r="H43" s="697">
        <v>1.0030000000000001E-2</v>
      </c>
      <c r="I43" s="698">
        <v>6.0180000000000004E-2</v>
      </c>
      <c r="J43" s="691"/>
      <c r="K43" s="692"/>
      <c r="L43" s="727"/>
      <c r="M43" s="682"/>
      <c r="N43" s="682"/>
      <c r="O43" s="700"/>
      <c r="P43" s="650"/>
      <c r="Q43" s="715"/>
      <c r="R43" s="650"/>
    </row>
    <row r="44" spans="1:21" x14ac:dyDescent="0.2">
      <c r="A44" s="682">
        <v>37</v>
      </c>
      <c r="B44" s="728"/>
      <c r="C44" s="682" t="s">
        <v>818</v>
      </c>
      <c r="D44" s="682" t="s">
        <v>387</v>
      </c>
      <c r="E44" s="694">
        <v>6</v>
      </c>
      <c r="F44" s="13"/>
      <c r="G44" s="696">
        <f t="shared" si="1"/>
        <v>0</v>
      </c>
      <c r="H44" s="697">
        <v>1.8400000000000001E-3</v>
      </c>
      <c r="I44" s="698">
        <v>1.1040000000000001E-2</v>
      </c>
      <c r="J44" s="691"/>
      <c r="K44" s="692"/>
      <c r="L44" s="729"/>
      <c r="M44" s="699"/>
      <c r="N44" s="682"/>
      <c r="O44" s="700"/>
      <c r="P44" s="650"/>
      <c r="Q44" s="715"/>
      <c r="R44" s="650"/>
      <c r="U44" s="710"/>
    </row>
    <row r="45" spans="1:21" ht="12.75" customHeight="1" x14ac:dyDescent="0.2">
      <c r="A45" s="682">
        <v>38</v>
      </c>
      <c r="B45" s="692" t="s">
        <v>819</v>
      </c>
      <c r="C45" s="682" t="s">
        <v>820</v>
      </c>
      <c r="D45" s="682" t="s">
        <v>387</v>
      </c>
      <c r="E45" s="694">
        <v>6</v>
      </c>
      <c r="F45" s="13"/>
      <c r="G45" s="696">
        <f t="shared" si="1"/>
        <v>0</v>
      </c>
      <c r="H45" s="697">
        <v>2.97E-3</v>
      </c>
      <c r="I45" s="698">
        <v>1.7819999999999999E-2</v>
      </c>
      <c r="J45" s="691"/>
      <c r="K45" s="727"/>
      <c r="L45" s="727"/>
      <c r="M45" s="682"/>
      <c r="N45" s="682"/>
      <c r="O45" s="695"/>
      <c r="P45" s="650"/>
      <c r="Q45" s="715"/>
      <c r="R45" s="650"/>
      <c r="U45" s="730"/>
    </row>
    <row r="46" spans="1:21" ht="12.75" customHeight="1" x14ac:dyDescent="0.2">
      <c r="A46" s="682">
        <v>39</v>
      </c>
      <c r="B46" s="692" t="s">
        <v>821</v>
      </c>
      <c r="C46" s="682" t="s">
        <v>822</v>
      </c>
      <c r="D46" s="682" t="s">
        <v>387</v>
      </c>
      <c r="E46" s="694">
        <v>1</v>
      </c>
      <c r="F46" s="13"/>
      <c r="G46" s="696">
        <f t="shared" si="1"/>
        <v>0</v>
      </c>
      <c r="H46" s="697">
        <v>8.1999999999999998E-4</v>
      </c>
      <c r="I46" s="698">
        <v>8.1999999999999998E-4</v>
      </c>
      <c r="J46" s="691"/>
      <c r="K46" s="692"/>
      <c r="L46" s="727"/>
      <c r="M46" s="682"/>
      <c r="N46" s="682"/>
      <c r="O46" s="700"/>
      <c r="P46" s="650"/>
      <c r="Q46" s="650"/>
      <c r="R46" s="650"/>
      <c r="U46" s="710"/>
    </row>
    <row r="47" spans="1:21" ht="12.75" customHeight="1" x14ac:dyDescent="0.2">
      <c r="A47" s="682">
        <v>40</v>
      </c>
      <c r="B47" s="692"/>
      <c r="C47" s="682" t="s">
        <v>823</v>
      </c>
      <c r="D47" s="682" t="s">
        <v>387</v>
      </c>
      <c r="E47" s="694">
        <v>1</v>
      </c>
      <c r="F47" s="13"/>
      <c r="G47" s="696">
        <f t="shared" si="1"/>
        <v>0</v>
      </c>
      <c r="H47" s="697">
        <v>2.2499999999999998E-3</v>
      </c>
      <c r="I47" s="698">
        <v>2.2499999999999998E-3</v>
      </c>
      <c r="J47" s="691"/>
      <c r="K47" s="692"/>
      <c r="L47" s="682"/>
      <c r="M47" s="682"/>
      <c r="N47" s="682"/>
      <c r="O47" s="700"/>
      <c r="P47" s="650"/>
      <c r="Q47" s="650"/>
      <c r="R47" s="650"/>
      <c r="U47" s="710"/>
    </row>
    <row r="48" spans="1:21" ht="30" customHeight="1" x14ac:dyDescent="0.2">
      <c r="A48" s="724" t="s">
        <v>824</v>
      </c>
      <c r="B48" s="692"/>
      <c r="C48" s="693" t="s">
        <v>825</v>
      </c>
      <c r="D48" s="682" t="s">
        <v>387</v>
      </c>
      <c r="E48" s="694">
        <v>12</v>
      </c>
      <c r="F48" s="13"/>
      <c r="G48" s="696">
        <f>E48*F48</f>
        <v>0</v>
      </c>
      <c r="H48" s="697">
        <v>2.2499999999999998E-3</v>
      </c>
      <c r="I48" s="698">
        <v>2.2499999999999998E-3</v>
      </c>
      <c r="J48" s="691"/>
      <c r="K48" s="692"/>
      <c r="L48" s="682"/>
      <c r="M48" s="682"/>
      <c r="N48" s="682"/>
      <c r="O48" s="700"/>
      <c r="P48" s="650"/>
      <c r="Q48" s="650"/>
      <c r="R48" s="650"/>
      <c r="U48" s="710"/>
    </row>
    <row r="49" spans="1:21" ht="12.75" customHeight="1" x14ac:dyDescent="0.2">
      <c r="A49" s="682">
        <v>41</v>
      </c>
      <c r="B49" s="731"/>
      <c r="C49" s="682" t="s">
        <v>826</v>
      </c>
      <c r="D49" s="682" t="s">
        <v>387</v>
      </c>
      <c r="E49" s="694">
        <v>6</v>
      </c>
      <c r="F49" s="13"/>
      <c r="G49" s="696">
        <f t="shared" si="1"/>
        <v>0</v>
      </c>
      <c r="H49" s="697">
        <v>6.8000000000000005E-4</v>
      </c>
      <c r="I49" s="698">
        <v>4.0800000000000003E-3</v>
      </c>
      <c r="J49" s="691"/>
      <c r="K49" s="692"/>
      <c r="L49" s="692"/>
      <c r="M49" s="732"/>
      <c r="N49" s="682"/>
      <c r="O49" s="700"/>
      <c r="P49" s="650"/>
      <c r="Q49" s="715"/>
      <c r="R49" s="650"/>
      <c r="U49" s="710"/>
    </row>
    <row r="50" spans="1:21" ht="12.75" customHeight="1" x14ac:dyDescent="0.2">
      <c r="A50" s="682">
        <v>42</v>
      </c>
      <c r="B50" s="731"/>
      <c r="C50" s="682" t="s">
        <v>827</v>
      </c>
      <c r="D50" s="682" t="s">
        <v>387</v>
      </c>
      <c r="E50" s="694">
        <v>2</v>
      </c>
      <c r="F50" s="13"/>
      <c r="G50" s="696">
        <f t="shared" si="1"/>
        <v>0</v>
      </c>
      <c r="H50" s="697">
        <v>6.8000000000000005E-4</v>
      </c>
      <c r="I50" s="698">
        <v>1.3600000000000001E-3</v>
      </c>
      <c r="J50" s="691"/>
      <c r="K50" s="692"/>
      <c r="L50" s="727"/>
      <c r="M50" s="682"/>
      <c r="N50" s="682"/>
      <c r="O50" s="700"/>
      <c r="P50" s="650"/>
      <c r="Q50" s="715"/>
      <c r="R50" s="650"/>
      <c r="U50" s="710"/>
    </row>
    <row r="51" spans="1:21" ht="12.75" customHeight="1" x14ac:dyDescent="0.2">
      <c r="A51" s="682">
        <v>43</v>
      </c>
      <c r="B51" s="692"/>
      <c r="C51" s="682" t="s">
        <v>828</v>
      </c>
      <c r="D51" s="682" t="s">
        <v>387</v>
      </c>
      <c r="E51" s="694">
        <v>26</v>
      </c>
      <c r="F51" s="13"/>
      <c r="G51" s="696">
        <f t="shared" si="1"/>
        <v>0</v>
      </c>
      <c r="H51" s="697">
        <v>1.1E-4</v>
      </c>
      <c r="I51" s="698">
        <v>2.8600000000000001E-3</v>
      </c>
      <c r="J51" s="691"/>
      <c r="K51" s="692"/>
      <c r="L51" s="727"/>
      <c r="M51" s="699"/>
      <c r="N51" s="682"/>
      <c r="O51" s="700"/>
      <c r="P51" s="650"/>
      <c r="Q51" s="715"/>
      <c r="R51" s="650"/>
      <c r="U51" s="710"/>
    </row>
    <row r="52" spans="1:21" ht="12.75" customHeight="1" x14ac:dyDescent="0.2">
      <c r="A52" s="682">
        <v>44</v>
      </c>
      <c r="B52" s="692" t="s">
        <v>829</v>
      </c>
      <c r="C52" s="682" t="s">
        <v>830</v>
      </c>
      <c r="D52" s="682" t="s">
        <v>387</v>
      </c>
      <c r="E52" s="694">
        <v>34</v>
      </c>
      <c r="F52" s="13"/>
      <c r="G52" s="696">
        <f t="shared" si="1"/>
        <v>0</v>
      </c>
      <c r="H52" s="697">
        <v>9.0000000000000006E-5</v>
      </c>
      <c r="I52" s="698">
        <v>3.0600000000000002E-3</v>
      </c>
      <c r="J52" s="691"/>
      <c r="K52" s="727"/>
      <c r="L52" s="727"/>
      <c r="M52" s="699"/>
      <c r="N52" s="682"/>
      <c r="O52" s="695"/>
      <c r="P52" s="650"/>
      <c r="Q52" s="715"/>
      <c r="R52" s="650"/>
    </row>
    <row r="53" spans="1:21" ht="12.75" customHeight="1" x14ac:dyDescent="0.2">
      <c r="A53" s="682">
        <v>45</v>
      </c>
      <c r="B53" s="692" t="s">
        <v>831</v>
      </c>
      <c r="C53" s="682" t="s">
        <v>832</v>
      </c>
      <c r="D53" s="682" t="s">
        <v>387</v>
      </c>
      <c r="E53" s="694">
        <v>7</v>
      </c>
      <c r="F53" s="13"/>
      <c r="G53" s="696">
        <f t="shared" si="1"/>
        <v>0</v>
      </c>
      <c r="H53" s="697">
        <v>4.0000000000000003E-5</v>
      </c>
      <c r="I53" s="698">
        <v>2.8000000000000003E-4</v>
      </c>
      <c r="J53" s="691"/>
      <c r="K53" s="727"/>
      <c r="L53" s="727"/>
      <c r="M53" s="682"/>
      <c r="N53" s="682"/>
      <c r="O53" s="695"/>
      <c r="P53" s="650"/>
      <c r="Q53" s="715"/>
      <c r="R53" s="650"/>
    </row>
    <row r="54" spans="1:21" ht="12.75" customHeight="1" x14ac:dyDescent="0.2">
      <c r="A54" s="682">
        <v>46</v>
      </c>
      <c r="B54" s="733"/>
      <c r="C54" s="682" t="s">
        <v>833</v>
      </c>
      <c r="D54" s="682" t="s">
        <v>387</v>
      </c>
      <c r="E54" s="694">
        <v>6</v>
      </c>
      <c r="F54" s="13"/>
      <c r="G54" s="696">
        <f t="shared" si="1"/>
        <v>0</v>
      </c>
      <c r="H54" s="697">
        <v>1.8400000000000001E-3</v>
      </c>
      <c r="I54" s="698">
        <v>1.1040000000000001E-2</v>
      </c>
      <c r="J54" s="691"/>
      <c r="K54" s="734"/>
      <c r="L54" s="727"/>
      <c r="N54" s="712"/>
      <c r="O54" s="700"/>
      <c r="P54" s="650"/>
      <c r="Q54" s="715"/>
      <c r="R54" s="650"/>
      <c r="U54" s="710"/>
    </row>
    <row r="55" spans="1:21" ht="12.75" customHeight="1" x14ac:dyDescent="0.2">
      <c r="A55" s="682">
        <v>47</v>
      </c>
      <c r="B55" s="692"/>
      <c r="C55" s="682" t="s">
        <v>834</v>
      </c>
      <c r="D55" s="682" t="s">
        <v>387</v>
      </c>
      <c r="E55" s="694">
        <v>1</v>
      </c>
      <c r="F55" s="13"/>
      <c r="G55" s="696">
        <f t="shared" si="1"/>
        <v>0</v>
      </c>
      <c r="H55" s="697">
        <v>1.8400000000000001E-3</v>
      </c>
      <c r="I55" s="698">
        <v>1.8400000000000001E-3</v>
      </c>
      <c r="J55" s="691"/>
      <c r="K55" s="734"/>
      <c r="L55" s="727"/>
      <c r="M55" s="682"/>
      <c r="N55" s="712"/>
      <c r="O55" s="700"/>
      <c r="P55" s="650"/>
      <c r="Q55" s="715"/>
      <c r="R55" s="650"/>
      <c r="U55" s="710"/>
    </row>
    <row r="56" spans="1:21" ht="12.75" customHeight="1" x14ac:dyDescent="0.2">
      <c r="A56" s="682">
        <v>48</v>
      </c>
      <c r="B56" s="692" t="s">
        <v>835</v>
      </c>
      <c r="C56" s="682" t="s">
        <v>836</v>
      </c>
      <c r="D56" s="682" t="s">
        <v>340</v>
      </c>
      <c r="E56" s="702">
        <v>0.11663</v>
      </c>
      <c r="F56" s="13"/>
      <c r="G56" s="696">
        <f t="shared" si="1"/>
        <v>0</v>
      </c>
      <c r="H56" s="698">
        <v>0</v>
      </c>
      <c r="I56" s="698">
        <v>0</v>
      </c>
      <c r="J56" s="691"/>
      <c r="K56" s="734"/>
      <c r="L56" s="727"/>
      <c r="M56" s="682"/>
      <c r="N56" s="682"/>
      <c r="O56" s="695"/>
      <c r="P56" s="650"/>
      <c r="Q56" s="715"/>
      <c r="R56" s="650"/>
    </row>
    <row r="57" spans="1:21" ht="15.75" x14ac:dyDescent="0.2">
      <c r="A57" s="682">
        <v>49</v>
      </c>
      <c r="B57" s="703" t="s">
        <v>763</v>
      </c>
      <c r="C57" s="704" t="s">
        <v>837</v>
      </c>
      <c r="D57" s="705"/>
      <c r="E57" s="706"/>
      <c r="F57" s="14"/>
      <c r="G57" s="688">
        <f>SUM(G58:G60)</f>
        <v>0</v>
      </c>
      <c r="H57" s="708"/>
      <c r="I57" s="690">
        <v>0.11849</v>
      </c>
      <c r="J57" s="691"/>
      <c r="K57" s="682"/>
      <c r="L57" s="682"/>
      <c r="M57" s="682"/>
      <c r="N57" s="682"/>
      <c r="O57" s="650"/>
      <c r="P57" s="682"/>
      <c r="Q57" s="682"/>
      <c r="R57" s="682"/>
    </row>
    <row r="58" spans="1:21" ht="12.75" customHeight="1" x14ac:dyDescent="0.2">
      <c r="A58" s="682">
        <v>50</v>
      </c>
      <c r="B58" s="692" t="s">
        <v>838</v>
      </c>
      <c r="C58" s="682" t="s">
        <v>839</v>
      </c>
      <c r="D58" s="682" t="s">
        <v>152</v>
      </c>
      <c r="E58" s="694">
        <v>8</v>
      </c>
      <c r="F58" s="13"/>
      <c r="G58" s="696">
        <f t="shared" si="1"/>
        <v>0</v>
      </c>
      <c r="H58" s="697">
        <v>7.9299999999999995E-3</v>
      </c>
      <c r="I58" s="698">
        <v>6.3439999999999996E-2</v>
      </c>
      <c r="J58" s="691"/>
      <c r="K58" s="692"/>
      <c r="L58" s="727"/>
      <c r="M58" s="682"/>
      <c r="N58" s="682"/>
      <c r="O58" s="650"/>
      <c r="P58" s="650"/>
      <c r="Q58" s="650"/>
      <c r="R58" s="650"/>
    </row>
    <row r="59" spans="1:21" ht="12.75" customHeight="1" x14ac:dyDescent="0.2">
      <c r="A59" s="682">
        <v>51</v>
      </c>
      <c r="B59" s="692" t="s">
        <v>840</v>
      </c>
      <c r="C59" s="682" t="s">
        <v>841</v>
      </c>
      <c r="D59" s="682" t="s">
        <v>152</v>
      </c>
      <c r="E59" s="694">
        <v>5</v>
      </c>
      <c r="F59" s="13"/>
      <c r="G59" s="696">
        <f t="shared" si="1"/>
        <v>0</v>
      </c>
      <c r="H59" s="697">
        <v>1.1010000000000001E-2</v>
      </c>
      <c r="I59" s="698">
        <v>5.5050000000000002E-2</v>
      </c>
      <c r="J59" s="691"/>
      <c r="K59" s="711"/>
      <c r="L59" s="727"/>
      <c r="M59" s="682"/>
      <c r="N59" s="682"/>
      <c r="O59" s="650"/>
      <c r="P59" s="650"/>
      <c r="Q59" s="650"/>
      <c r="R59" s="650"/>
    </row>
    <row r="60" spans="1:21" ht="12.75" customHeight="1" x14ac:dyDescent="0.2">
      <c r="A60" s="682">
        <v>52</v>
      </c>
      <c r="B60" s="692" t="s">
        <v>842</v>
      </c>
      <c r="C60" s="682" t="s">
        <v>843</v>
      </c>
      <c r="D60" s="682" t="s">
        <v>340</v>
      </c>
      <c r="E60" s="702">
        <v>0.11849</v>
      </c>
      <c r="F60" s="13"/>
      <c r="G60" s="696">
        <f t="shared" si="1"/>
        <v>0</v>
      </c>
      <c r="H60" s="698">
        <v>0</v>
      </c>
      <c r="I60" s="698">
        <v>0</v>
      </c>
      <c r="J60" s="691"/>
      <c r="K60" s="711"/>
      <c r="L60" s="727"/>
      <c r="M60" s="682"/>
      <c r="N60" s="682"/>
      <c r="O60" s="715"/>
      <c r="P60" s="650"/>
      <c r="Q60" s="650"/>
      <c r="R60" s="650"/>
    </row>
    <row r="61" spans="1:21" ht="15.75" x14ac:dyDescent="0.2">
      <c r="A61" s="682">
        <v>53</v>
      </c>
      <c r="B61" s="703" t="s">
        <v>844</v>
      </c>
      <c r="C61" s="704" t="s">
        <v>845</v>
      </c>
      <c r="D61" s="705"/>
      <c r="E61" s="706"/>
      <c r="F61" s="14"/>
      <c r="G61" s="688">
        <f>SUM(G62:G64)</f>
        <v>0</v>
      </c>
      <c r="H61" s="708"/>
      <c r="I61" s="690">
        <v>4.3499999999999997E-3</v>
      </c>
      <c r="J61" s="691"/>
      <c r="K61" s="682"/>
      <c r="L61" s="682"/>
      <c r="M61" s="682"/>
      <c r="N61" s="682"/>
      <c r="O61" s="682"/>
      <c r="P61" s="682"/>
      <c r="Q61" s="682"/>
      <c r="R61" s="682"/>
    </row>
    <row r="62" spans="1:21" ht="12.75" customHeight="1" x14ac:dyDescent="0.2">
      <c r="A62" s="682">
        <v>54</v>
      </c>
      <c r="B62" s="692" t="s">
        <v>846</v>
      </c>
      <c r="C62" s="650" t="s">
        <v>847</v>
      </c>
      <c r="D62" s="650" t="s">
        <v>152</v>
      </c>
      <c r="E62" s="694">
        <v>13</v>
      </c>
      <c r="F62" s="13"/>
      <c r="G62" s="696">
        <f t="shared" si="1"/>
        <v>0</v>
      </c>
      <c r="H62" s="697">
        <v>2.9E-4</v>
      </c>
      <c r="I62" s="698">
        <v>3.7699999999999999E-3</v>
      </c>
      <c r="J62" s="650"/>
      <c r="K62" s="692"/>
      <c r="L62" s="650"/>
      <c r="M62" s="650"/>
      <c r="N62" s="650"/>
      <c r="O62" s="650"/>
      <c r="P62" s="650"/>
      <c r="Q62" s="650"/>
      <c r="R62" s="650"/>
    </row>
    <row r="63" spans="1:21" ht="12.75" customHeight="1" x14ac:dyDescent="0.2">
      <c r="A63" s="682">
        <v>55</v>
      </c>
      <c r="B63" s="692" t="s">
        <v>848</v>
      </c>
      <c r="C63" s="650" t="s">
        <v>849</v>
      </c>
      <c r="D63" s="650" t="s">
        <v>152</v>
      </c>
      <c r="E63" s="694">
        <v>2</v>
      </c>
      <c r="F63" s="13"/>
      <c r="G63" s="696">
        <f t="shared" si="1"/>
        <v>0</v>
      </c>
      <c r="H63" s="697">
        <v>2.9E-4</v>
      </c>
      <c r="I63" s="698">
        <v>5.8E-4</v>
      </c>
      <c r="J63" s="650"/>
      <c r="K63" s="692"/>
      <c r="L63" s="650"/>
      <c r="M63" s="650"/>
      <c r="N63" s="650"/>
      <c r="O63" s="650"/>
      <c r="P63" s="650"/>
      <c r="Q63" s="650"/>
      <c r="R63" s="650"/>
    </row>
    <row r="64" spans="1:21" ht="12.75" customHeight="1" x14ac:dyDescent="0.2">
      <c r="A64" s="682">
        <v>56</v>
      </c>
      <c r="B64" s="692" t="s">
        <v>850</v>
      </c>
      <c r="C64" s="682" t="s">
        <v>851</v>
      </c>
      <c r="D64" s="682" t="s">
        <v>340</v>
      </c>
      <c r="E64" s="702">
        <v>4.3499999999999997E-3</v>
      </c>
      <c r="F64" s="13"/>
      <c r="G64" s="696">
        <f t="shared" si="1"/>
        <v>0</v>
      </c>
      <c r="H64" s="697">
        <v>0</v>
      </c>
      <c r="I64" s="698">
        <v>0</v>
      </c>
      <c r="J64" s="691"/>
      <c r="K64" s="692"/>
      <c r="L64" s="727"/>
      <c r="M64" s="682"/>
      <c r="N64" s="682"/>
      <c r="O64" s="715"/>
      <c r="P64" s="650"/>
      <c r="Q64" s="650"/>
      <c r="R64" s="650"/>
    </row>
    <row r="65" spans="1:18" ht="15.75" x14ac:dyDescent="0.2">
      <c r="A65" s="682">
        <v>57</v>
      </c>
      <c r="B65" s="703" t="s">
        <v>852</v>
      </c>
      <c r="C65" s="704" t="s">
        <v>85</v>
      </c>
      <c r="D65" s="705"/>
      <c r="E65" s="706"/>
      <c r="F65" s="14"/>
      <c r="G65" s="688">
        <f>SUM(G67:G69)</f>
        <v>0</v>
      </c>
      <c r="H65" s="708"/>
      <c r="I65" s="690">
        <v>5.1449999999999996E-2</v>
      </c>
      <c r="J65" s="691"/>
      <c r="K65" s="682"/>
      <c r="L65" s="682"/>
      <c r="M65" s="682"/>
      <c r="N65" s="682"/>
      <c r="O65" s="682"/>
      <c r="P65" s="682"/>
      <c r="Q65" s="682"/>
      <c r="R65" s="682"/>
    </row>
    <row r="66" spans="1:18" ht="26.25" customHeight="1" x14ac:dyDescent="0.2">
      <c r="A66" s="682">
        <v>58</v>
      </c>
      <c r="B66" s="692"/>
      <c r="C66" s="735" t="s">
        <v>853</v>
      </c>
      <c r="D66" s="682"/>
      <c r="E66" s="694"/>
      <c r="F66" s="13"/>
      <c r="G66" s="736"/>
      <c r="H66" s="697"/>
      <c r="I66" s="698"/>
      <c r="J66" s="694"/>
      <c r="K66" s="711"/>
      <c r="L66" s="727"/>
      <c r="M66" s="682"/>
      <c r="N66" s="682"/>
      <c r="O66" s="650"/>
      <c r="P66" s="650"/>
      <c r="Q66" s="650"/>
      <c r="R66" s="650"/>
    </row>
    <row r="67" spans="1:18" ht="12.75" customHeight="1" x14ac:dyDescent="0.2">
      <c r="A67" s="682">
        <v>59</v>
      </c>
      <c r="B67" s="692"/>
      <c r="C67" s="682" t="s">
        <v>854</v>
      </c>
      <c r="D67" s="682" t="s">
        <v>315</v>
      </c>
      <c r="E67" s="694">
        <v>57</v>
      </c>
      <c r="F67" s="13"/>
      <c r="G67" s="696">
        <f>E67*F67</f>
        <v>0</v>
      </c>
      <c r="H67" s="697">
        <v>3.5E-4</v>
      </c>
      <c r="I67" s="698">
        <v>1.9949999999999999E-2</v>
      </c>
      <c r="J67" s="691"/>
      <c r="K67" s="692"/>
      <c r="L67" s="682"/>
      <c r="M67" s="732"/>
      <c r="N67" s="682"/>
      <c r="O67" s="650"/>
      <c r="P67" s="650"/>
      <c r="Q67" s="650"/>
      <c r="R67" s="650"/>
    </row>
    <row r="68" spans="1:18" ht="12.75" customHeight="1" x14ac:dyDescent="0.2">
      <c r="A68" s="682">
        <v>60</v>
      </c>
      <c r="B68" s="692"/>
      <c r="C68" s="682" t="s">
        <v>855</v>
      </c>
      <c r="D68" s="682" t="s">
        <v>315</v>
      </c>
      <c r="E68" s="694">
        <v>82</v>
      </c>
      <c r="F68" s="13"/>
      <c r="G68" s="696">
        <f>E68*F68</f>
        <v>0</v>
      </c>
      <c r="H68" s="697">
        <v>3.5E-4</v>
      </c>
      <c r="I68" s="698">
        <v>2.87E-2</v>
      </c>
      <c r="J68" s="691"/>
      <c r="K68" s="711"/>
      <c r="L68" s="727"/>
      <c r="M68" s="682"/>
      <c r="N68" s="682"/>
      <c r="O68" s="650"/>
      <c r="P68" s="650"/>
      <c r="Q68" s="650"/>
      <c r="R68" s="650"/>
    </row>
    <row r="69" spans="1:18" ht="12.75" customHeight="1" x14ac:dyDescent="0.2">
      <c r="A69" s="682">
        <v>61</v>
      </c>
      <c r="B69" s="716"/>
      <c r="C69" s="717" t="s">
        <v>856</v>
      </c>
      <c r="D69" s="717" t="s">
        <v>315</v>
      </c>
      <c r="E69" s="737">
        <v>8</v>
      </c>
      <c r="F69" s="747"/>
      <c r="G69" s="719">
        <f>E69*F69</f>
        <v>0</v>
      </c>
      <c r="H69" s="738">
        <v>3.5E-4</v>
      </c>
      <c r="I69" s="720">
        <v>2.8E-3</v>
      </c>
      <c r="J69" s="691"/>
      <c r="K69" s="692"/>
      <c r="L69" s="682"/>
      <c r="M69" s="732"/>
      <c r="N69" s="682"/>
      <c r="O69" s="650"/>
      <c r="P69" s="650"/>
      <c r="Q69" s="650"/>
      <c r="R69" s="650"/>
    </row>
    <row r="70" spans="1:18" ht="15.75" x14ac:dyDescent="0.2">
      <c r="A70" s="682">
        <v>62</v>
      </c>
      <c r="B70" s="703" t="s">
        <v>857</v>
      </c>
      <c r="C70" s="704" t="s">
        <v>858</v>
      </c>
      <c r="D70" s="705"/>
      <c r="E70" s="707"/>
      <c r="F70" s="14"/>
      <c r="G70" s="688">
        <f>SUM(G71:G73)</f>
        <v>0</v>
      </c>
      <c r="H70" s="708"/>
      <c r="I70" s="690">
        <v>0</v>
      </c>
      <c r="J70" s="695"/>
      <c r="K70" s="682"/>
      <c r="L70" s="682"/>
      <c r="M70" s="682"/>
      <c r="N70" s="682"/>
      <c r="O70" s="682"/>
      <c r="P70" s="682"/>
      <c r="Q70" s="682"/>
      <c r="R70" s="682"/>
    </row>
    <row r="71" spans="1:18" s="714" customFormat="1" ht="12.75" customHeight="1" x14ac:dyDescent="0.2">
      <c r="A71" s="682">
        <v>63</v>
      </c>
      <c r="B71" s="692"/>
      <c r="C71" s="682" t="s">
        <v>859</v>
      </c>
      <c r="D71" s="682" t="s">
        <v>152</v>
      </c>
      <c r="E71" s="694">
        <v>6</v>
      </c>
      <c r="F71" s="13"/>
      <c r="G71" s="696">
        <f>E71*F71</f>
        <v>0</v>
      </c>
      <c r="H71" s="698">
        <v>0</v>
      </c>
      <c r="I71" s="698">
        <v>0</v>
      </c>
      <c r="J71" s="691"/>
      <c r="K71" s="739"/>
      <c r="L71" s="739"/>
      <c r="M71" s="739"/>
      <c r="N71" s="739"/>
      <c r="O71" s="650"/>
      <c r="P71" s="650"/>
      <c r="Q71" s="695"/>
      <c r="R71" s="695"/>
    </row>
    <row r="72" spans="1:18" s="714" customFormat="1" ht="12.75" customHeight="1" x14ac:dyDescent="0.2">
      <c r="A72" s="682">
        <v>64</v>
      </c>
      <c r="B72" s="692"/>
      <c r="C72" s="682" t="s">
        <v>860</v>
      </c>
      <c r="D72" s="682" t="s">
        <v>152</v>
      </c>
      <c r="E72" s="694">
        <v>3</v>
      </c>
      <c r="F72" s="13"/>
      <c r="G72" s="696">
        <f>E72*F72</f>
        <v>0</v>
      </c>
      <c r="H72" s="698">
        <v>0</v>
      </c>
      <c r="I72" s="698">
        <v>0</v>
      </c>
      <c r="J72" s="691"/>
      <c r="K72" s="739"/>
      <c r="L72" s="739"/>
      <c r="M72" s="739"/>
      <c r="N72" s="739"/>
      <c r="O72" s="650"/>
      <c r="P72" s="650"/>
      <c r="Q72" s="695"/>
      <c r="R72" s="695"/>
    </row>
    <row r="73" spans="1:18" s="714" customFormat="1" ht="12.75" customHeight="1" x14ac:dyDescent="0.2">
      <c r="A73" s="682">
        <v>65</v>
      </c>
      <c r="B73" s="692"/>
      <c r="C73" s="682" t="s">
        <v>861</v>
      </c>
      <c r="D73" s="682" t="s">
        <v>152</v>
      </c>
      <c r="E73" s="694">
        <v>3</v>
      </c>
      <c r="F73" s="13"/>
      <c r="G73" s="696">
        <f>E73*F73</f>
        <v>0</v>
      </c>
      <c r="H73" s="698">
        <v>0</v>
      </c>
      <c r="I73" s="698">
        <v>0</v>
      </c>
      <c r="J73" s="691"/>
      <c r="K73" s="739"/>
      <c r="L73" s="739"/>
      <c r="M73" s="739"/>
      <c r="N73" s="739"/>
      <c r="O73" s="650"/>
      <c r="P73" s="650"/>
      <c r="Q73" s="695"/>
      <c r="R73" s="695"/>
    </row>
    <row r="74" spans="1:18" ht="12.75" customHeight="1" x14ac:dyDescent="0.2">
      <c r="B74" s="740"/>
      <c r="C74" s="741"/>
      <c r="D74" s="741"/>
      <c r="E74" s="742"/>
      <c r="F74" s="742"/>
      <c r="G74" s="743"/>
      <c r="H74" s="742"/>
      <c r="I74" s="742"/>
      <c r="J74" s="695"/>
      <c r="K74" s="682"/>
      <c r="L74" s="682"/>
      <c r="M74" s="682"/>
      <c r="N74" s="682"/>
      <c r="O74" s="682"/>
      <c r="P74" s="682"/>
      <c r="Q74" s="682"/>
      <c r="R74" s="682"/>
    </row>
    <row r="75" spans="1:18" ht="12.75" customHeight="1" x14ac:dyDescent="0.2">
      <c r="B75" s="692"/>
      <c r="C75" s="682"/>
      <c r="D75" s="682"/>
      <c r="E75" s="695"/>
      <c r="F75" s="695"/>
      <c r="G75" s="736"/>
      <c r="H75" s="695"/>
      <c r="I75" s="695"/>
      <c r="J75" s="695"/>
      <c r="K75" s="682"/>
      <c r="L75" s="682"/>
      <c r="M75" s="682"/>
      <c r="N75" s="682"/>
      <c r="O75" s="682"/>
      <c r="P75" s="682"/>
      <c r="Q75" s="682"/>
      <c r="R75" s="682"/>
    </row>
    <row r="76" spans="1:18" ht="12.75" customHeight="1" x14ac:dyDescent="0.2">
      <c r="B76" s="692"/>
      <c r="C76" s="692"/>
      <c r="D76" s="682"/>
      <c r="E76" s="695"/>
      <c r="F76" s="695"/>
      <c r="G76" s="736"/>
      <c r="H76" s="697"/>
      <c r="I76" s="697"/>
      <c r="J76" s="744"/>
      <c r="K76" s="682"/>
      <c r="L76" s="682"/>
      <c r="M76" s="682"/>
      <c r="N76" s="682"/>
      <c r="O76" s="682"/>
      <c r="P76" s="682"/>
      <c r="Q76" s="682"/>
      <c r="R76" s="682"/>
    </row>
    <row r="77" spans="1:18" ht="12.75" customHeight="1" x14ac:dyDescent="0.2">
      <c r="B77" s="692"/>
      <c r="C77" s="692"/>
      <c r="D77" s="682"/>
      <c r="E77" s="695"/>
      <c r="F77" s="695"/>
      <c r="G77" s="736"/>
      <c r="H77" s="695"/>
      <c r="I77" s="697"/>
      <c r="J77" s="744"/>
      <c r="K77" s="682"/>
      <c r="L77" s="682"/>
      <c r="M77" s="682"/>
      <c r="N77" s="682"/>
      <c r="O77" s="682"/>
      <c r="P77" s="682"/>
      <c r="Q77" s="682"/>
      <c r="R77" s="682"/>
    </row>
    <row r="78" spans="1:18" ht="12.75" customHeight="1" x14ac:dyDescent="0.2">
      <c r="J78" s="744"/>
    </row>
    <row r="79" spans="1:18" ht="12.75" customHeight="1" x14ac:dyDescent="0.2">
      <c r="J79" s="744"/>
    </row>
    <row r="80" spans="1:18" x14ac:dyDescent="0.2">
      <c r="J80" s="744"/>
    </row>
    <row r="81" spans="2:10" x14ac:dyDescent="0.2">
      <c r="J81" s="744"/>
    </row>
    <row r="82" spans="2:10" x14ac:dyDescent="0.2">
      <c r="J82" s="744"/>
    </row>
    <row r="83" spans="2:10" x14ac:dyDescent="0.2">
      <c r="J83" s="744"/>
    </row>
    <row r="84" spans="2:10" x14ac:dyDescent="0.2">
      <c r="J84" s="744"/>
    </row>
    <row r="85" spans="2:10" x14ac:dyDescent="0.2">
      <c r="B85" s="647"/>
      <c r="E85" s="647"/>
      <c r="F85" s="647"/>
      <c r="H85" s="647"/>
      <c r="I85" s="647"/>
      <c r="J85" s="744"/>
    </row>
    <row r="86" spans="2:10" x14ac:dyDescent="0.2">
      <c r="B86" s="647"/>
      <c r="E86" s="647"/>
      <c r="F86" s="647"/>
      <c r="H86" s="647"/>
      <c r="I86" s="647"/>
      <c r="J86" s="744"/>
    </row>
    <row r="87" spans="2:10" x14ac:dyDescent="0.2">
      <c r="B87" s="647"/>
      <c r="E87" s="647"/>
      <c r="F87" s="647"/>
      <c r="H87" s="647"/>
      <c r="I87" s="647"/>
      <c r="J87" s="744"/>
    </row>
    <row r="88" spans="2:10" x14ac:dyDescent="0.2">
      <c r="B88" s="647"/>
      <c r="E88" s="647"/>
      <c r="F88" s="647"/>
      <c r="H88" s="647"/>
      <c r="I88" s="647"/>
      <c r="J88" s="744"/>
    </row>
    <row r="89" spans="2:10" x14ac:dyDescent="0.2">
      <c r="B89" s="647"/>
      <c r="E89" s="647"/>
      <c r="F89" s="647"/>
      <c r="H89" s="647"/>
      <c r="I89" s="647"/>
      <c r="J89" s="744"/>
    </row>
    <row r="90" spans="2:10" x14ac:dyDescent="0.2">
      <c r="B90" s="647"/>
      <c r="E90" s="647"/>
      <c r="F90" s="647"/>
      <c r="H90" s="647"/>
      <c r="I90" s="647"/>
      <c r="J90" s="744"/>
    </row>
    <row r="91" spans="2:10" x14ac:dyDescent="0.2">
      <c r="B91" s="647"/>
      <c r="E91" s="647"/>
      <c r="F91" s="647"/>
      <c r="H91" s="647"/>
      <c r="I91" s="647"/>
      <c r="J91" s="744"/>
    </row>
    <row r="92" spans="2:10" x14ac:dyDescent="0.2">
      <c r="B92" s="647"/>
      <c r="E92" s="647"/>
      <c r="F92" s="647"/>
      <c r="H92" s="647"/>
      <c r="I92" s="647"/>
      <c r="J92" s="744"/>
    </row>
    <row r="93" spans="2:10" x14ac:dyDescent="0.2">
      <c r="B93" s="647"/>
      <c r="E93" s="647"/>
      <c r="F93" s="647"/>
      <c r="H93" s="647"/>
      <c r="I93" s="647"/>
      <c r="J93" s="744"/>
    </row>
    <row r="94" spans="2:10" x14ac:dyDescent="0.2">
      <c r="B94" s="647"/>
      <c r="E94" s="647"/>
      <c r="F94" s="647"/>
      <c r="H94" s="647"/>
      <c r="I94" s="647"/>
      <c r="J94" s="744"/>
    </row>
    <row r="95" spans="2:10" x14ac:dyDescent="0.2">
      <c r="B95" s="647"/>
      <c r="E95" s="647"/>
      <c r="F95" s="647"/>
      <c r="H95" s="647"/>
      <c r="I95" s="647"/>
      <c r="J95" s="744"/>
    </row>
    <row r="96" spans="2:10" x14ac:dyDescent="0.2">
      <c r="B96" s="647"/>
      <c r="E96" s="647"/>
      <c r="F96" s="647"/>
      <c r="H96" s="647"/>
      <c r="I96" s="647"/>
      <c r="J96" s="744"/>
    </row>
    <row r="97" spans="2:10" x14ac:dyDescent="0.2">
      <c r="B97" s="647"/>
      <c r="E97" s="647"/>
      <c r="F97" s="647"/>
      <c r="H97" s="647"/>
      <c r="I97" s="647"/>
      <c r="J97" s="744"/>
    </row>
    <row r="98" spans="2:10" x14ac:dyDescent="0.2">
      <c r="B98" s="647"/>
      <c r="E98" s="647"/>
      <c r="F98" s="647"/>
      <c r="H98" s="647"/>
      <c r="I98" s="647"/>
      <c r="J98" s="744"/>
    </row>
    <row r="99" spans="2:10" x14ac:dyDescent="0.2">
      <c r="B99" s="647"/>
      <c r="E99" s="647"/>
      <c r="F99" s="647"/>
      <c r="H99" s="647"/>
      <c r="I99" s="647"/>
      <c r="J99" s="744"/>
    </row>
    <row r="100" spans="2:10" x14ac:dyDescent="0.2">
      <c r="B100" s="647"/>
      <c r="E100" s="647"/>
      <c r="F100" s="647"/>
      <c r="H100" s="647"/>
      <c r="I100" s="647"/>
      <c r="J100" s="744"/>
    </row>
    <row r="101" spans="2:10" x14ac:dyDescent="0.2">
      <c r="B101" s="647"/>
      <c r="E101" s="647"/>
      <c r="F101" s="647"/>
      <c r="H101" s="647"/>
      <c r="I101" s="647"/>
      <c r="J101" s="744"/>
    </row>
    <row r="102" spans="2:10" x14ac:dyDescent="0.2">
      <c r="B102" s="647"/>
      <c r="E102" s="647"/>
      <c r="F102" s="647"/>
      <c r="H102" s="647"/>
      <c r="I102" s="647"/>
      <c r="J102" s="744"/>
    </row>
    <row r="103" spans="2:10" x14ac:dyDescent="0.2">
      <c r="B103" s="647"/>
      <c r="E103" s="647"/>
      <c r="F103" s="647"/>
      <c r="H103" s="647"/>
      <c r="I103" s="647"/>
      <c r="J103" s="744"/>
    </row>
    <row r="104" spans="2:10" x14ac:dyDescent="0.2">
      <c r="B104" s="647"/>
      <c r="E104" s="647"/>
      <c r="F104" s="647"/>
      <c r="H104" s="647"/>
      <c r="I104" s="647"/>
      <c r="J104" s="744"/>
    </row>
    <row r="105" spans="2:10" x14ac:dyDescent="0.2">
      <c r="B105" s="647"/>
      <c r="E105" s="647"/>
      <c r="F105" s="647"/>
      <c r="H105" s="647"/>
      <c r="I105" s="647"/>
      <c r="J105" s="744"/>
    </row>
    <row r="106" spans="2:10" x14ac:dyDescent="0.2">
      <c r="B106" s="647"/>
      <c r="E106" s="647"/>
      <c r="F106" s="647"/>
      <c r="H106" s="647"/>
      <c r="I106" s="647"/>
      <c r="J106" s="744"/>
    </row>
    <row r="107" spans="2:10" x14ac:dyDescent="0.2">
      <c r="B107" s="647"/>
      <c r="E107" s="647"/>
      <c r="F107" s="647"/>
      <c r="H107" s="647"/>
      <c r="I107" s="647"/>
      <c r="J107" s="744"/>
    </row>
    <row r="108" spans="2:10" x14ac:dyDescent="0.2">
      <c r="B108" s="647"/>
      <c r="E108" s="647"/>
      <c r="F108" s="647"/>
      <c r="H108" s="647"/>
      <c r="I108" s="647"/>
      <c r="J108" s="744"/>
    </row>
    <row r="109" spans="2:10" x14ac:dyDescent="0.2">
      <c r="B109" s="647"/>
      <c r="E109" s="647"/>
      <c r="F109" s="647"/>
      <c r="H109" s="647"/>
      <c r="I109" s="647"/>
      <c r="J109" s="744"/>
    </row>
    <row r="110" spans="2:10" x14ac:dyDescent="0.2">
      <c r="B110" s="647"/>
      <c r="E110" s="647"/>
      <c r="F110" s="647"/>
      <c r="H110" s="647"/>
      <c r="I110" s="647"/>
      <c r="J110" s="744"/>
    </row>
    <row r="111" spans="2:10" x14ac:dyDescent="0.2">
      <c r="B111" s="647"/>
      <c r="E111" s="647"/>
      <c r="F111" s="647"/>
      <c r="H111" s="647"/>
      <c r="I111" s="647"/>
      <c r="J111" s="744"/>
    </row>
    <row r="112" spans="2:10" x14ac:dyDescent="0.2">
      <c r="B112" s="647"/>
      <c r="E112" s="647"/>
      <c r="F112" s="647"/>
      <c r="H112" s="647"/>
      <c r="I112" s="647"/>
      <c r="J112" s="744"/>
    </row>
    <row r="113" spans="2:10" x14ac:dyDescent="0.2">
      <c r="B113" s="647"/>
      <c r="E113" s="647"/>
      <c r="F113" s="647"/>
      <c r="H113" s="647"/>
      <c r="I113" s="647"/>
      <c r="J113" s="744"/>
    </row>
    <row r="114" spans="2:10" x14ac:dyDescent="0.2">
      <c r="B114" s="647"/>
      <c r="E114" s="647"/>
      <c r="F114" s="647"/>
      <c r="H114" s="647"/>
      <c r="I114" s="647"/>
      <c r="J114" s="744"/>
    </row>
    <row r="115" spans="2:10" x14ac:dyDescent="0.2">
      <c r="B115" s="647"/>
      <c r="E115" s="647"/>
      <c r="F115" s="647"/>
      <c r="H115" s="647"/>
      <c r="I115" s="647"/>
      <c r="J115" s="744"/>
    </row>
    <row r="116" spans="2:10" x14ac:dyDescent="0.2">
      <c r="B116" s="647"/>
      <c r="E116" s="647"/>
      <c r="F116" s="647"/>
      <c r="H116" s="647"/>
      <c r="I116" s="647"/>
      <c r="J116" s="744"/>
    </row>
    <row r="117" spans="2:10" x14ac:dyDescent="0.2">
      <c r="B117" s="647"/>
      <c r="E117" s="647"/>
      <c r="F117" s="647"/>
      <c r="H117" s="647"/>
      <c r="I117" s="647"/>
      <c r="J117" s="744"/>
    </row>
    <row r="118" spans="2:10" x14ac:dyDescent="0.2">
      <c r="B118" s="647"/>
      <c r="E118" s="647"/>
      <c r="F118" s="647"/>
      <c r="H118" s="647"/>
      <c r="I118" s="647"/>
      <c r="J118" s="744"/>
    </row>
    <row r="119" spans="2:10" x14ac:dyDescent="0.2">
      <c r="B119" s="647"/>
      <c r="E119" s="647"/>
      <c r="F119" s="647"/>
      <c r="H119" s="647"/>
      <c r="I119" s="647"/>
      <c r="J119" s="744"/>
    </row>
    <row r="120" spans="2:10" x14ac:dyDescent="0.2">
      <c r="B120" s="647"/>
      <c r="E120" s="647"/>
      <c r="F120" s="647"/>
      <c r="H120" s="647"/>
      <c r="I120" s="647"/>
      <c r="J120" s="744"/>
    </row>
    <row r="121" spans="2:10" x14ac:dyDescent="0.2">
      <c r="B121" s="647"/>
      <c r="E121" s="647"/>
      <c r="F121" s="647"/>
      <c r="H121" s="647"/>
      <c r="I121" s="647"/>
      <c r="J121" s="744"/>
    </row>
    <row r="122" spans="2:10" x14ac:dyDescent="0.2">
      <c r="B122" s="647"/>
      <c r="E122" s="647"/>
      <c r="F122" s="647"/>
      <c r="H122" s="647"/>
      <c r="I122" s="647"/>
      <c r="J122" s="744"/>
    </row>
    <row r="123" spans="2:10" x14ac:dyDescent="0.2">
      <c r="B123" s="647"/>
      <c r="E123" s="647"/>
      <c r="F123" s="647"/>
      <c r="H123" s="647"/>
      <c r="I123" s="647"/>
      <c r="J123" s="744"/>
    </row>
    <row r="124" spans="2:10" x14ac:dyDescent="0.2">
      <c r="B124" s="647"/>
      <c r="E124" s="647"/>
      <c r="F124" s="647"/>
      <c r="H124" s="647"/>
      <c r="I124" s="647"/>
      <c r="J124" s="744"/>
    </row>
    <row r="125" spans="2:10" x14ac:dyDescent="0.2">
      <c r="B125" s="647"/>
      <c r="E125" s="647"/>
      <c r="F125" s="647"/>
      <c r="H125" s="647"/>
      <c r="I125" s="647"/>
      <c r="J125" s="744"/>
    </row>
    <row r="126" spans="2:10" x14ac:dyDescent="0.2">
      <c r="B126" s="647"/>
      <c r="E126" s="647"/>
      <c r="F126" s="647"/>
      <c r="H126" s="647"/>
      <c r="I126" s="647"/>
      <c r="J126" s="744"/>
    </row>
    <row r="127" spans="2:10" x14ac:dyDescent="0.2">
      <c r="B127" s="647"/>
      <c r="E127" s="647"/>
      <c r="F127" s="647"/>
      <c r="H127" s="647"/>
      <c r="I127" s="647"/>
      <c r="J127" s="744"/>
    </row>
    <row r="128" spans="2:10" x14ac:dyDescent="0.2">
      <c r="B128" s="647"/>
      <c r="E128" s="647"/>
      <c r="F128" s="647"/>
      <c r="H128" s="647"/>
      <c r="I128" s="647"/>
      <c r="J128" s="744"/>
    </row>
    <row r="129" spans="2:10" x14ac:dyDescent="0.2">
      <c r="B129" s="647"/>
      <c r="E129" s="647"/>
      <c r="F129" s="647"/>
      <c r="H129" s="647"/>
      <c r="I129" s="647"/>
      <c r="J129" s="744"/>
    </row>
    <row r="130" spans="2:10" x14ac:dyDescent="0.2">
      <c r="B130" s="647"/>
      <c r="E130" s="647"/>
      <c r="F130" s="647"/>
      <c r="H130" s="647"/>
      <c r="I130" s="647"/>
      <c r="J130" s="744"/>
    </row>
    <row r="131" spans="2:10" x14ac:dyDescent="0.2">
      <c r="B131" s="647"/>
      <c r="E131" s="647"/>
      <c r="F131" s="647"/>
      <c r="H131" s="647"/>
      <c r="I131" s="647"/>
      <c r="J131" s="744"/>
    </row>
    <row r="132" spans="2:10" x14ac:dyDescent="0.2">
      <c r="B132" s="647"/>
      <c r="E132" s="647"/>
      <c r="F132" s="647"/>
      <c r="H132" s="647"/>
      <c r="I132" s="647"/>
      <c r="J132" s="744"/>
    </row>
    <row r="133" spans="2:10" x14ac:dyDescent="0.2">
      <c r="B133" s="647"/>
      <c r="E133" s="647"/>
      <c r="F133" s="647"/>
      <c r="H133" s="647"/>
      <c r="I133" s="647"/>
      <c r="J133" s="744"/>
    </row>
    <row r="134" spans="2:10" x14ac:dyDescent="0.2">
      <c r="B134" s="647"/>
      <c r="E134" s="647"/>
      <c r="F134" s="647"/>
      <c r="H134" s="647"/>
      <c r="I134" s="647"/>
      <c r="J134" s="744"/>
    </row>
    <row r="135" spans="2:10" x14ac:dyDescent="0.2">
      <c r="B135" s="647"/>
      <c r="E135" s="647"/>
      <c r="F135" s="647"/>
      <c r="H135" s="647"/>
      <c r="I135" s="647"/>
      <c r="J135" s="744"/>
    </row>
    <row r="136" spans="2:10" x14ac:dyDescent="0.2">
      <c r="B136" s="647"/>
      <c r="E136" s="647"/>
      <c r="F136" s="647"/>
      <c r="H136" s="647"/>
      <c r="I136" s="647"/>
      <c r="J136" s="744"/>
    </row>
    <row r="137" spans="2:10" x14ac:dyDescent="0.2">
      <c r="B137" s="647"/>
      <c r="E137" s="647"/>
      <c r="F137" s="647"/>
      <c r="H137" s="647"/>
      <c r="I137" s="647"/>
      <c r="J137" s="744"/>
    </row>
    <row r="138" spans="2:10" x14ac:dyDescent="0.2">
      <c r="B138" s="647"/>
      <c r="E138" s="647"/>
      <c r="F138" s="647"/>
      <c r="H138" s="647"/>
      <c r="I138" s="647"/>
      <c r="J138" s="744"/>
    </row>
    <row r="139" spans="2:10" x14ac:dyDescent="0.2">
      <c r="B139" s="647"/>
      <c r="E139" s="647"/>
      <c r="F139" s="647"/>
      <c r="H139" s="647"/>
      <c r="I139" s="647"/>
      <c r="J139" s="744"/>
    </row>
    <row r="140" spans="2:10" x14ac:dyDescent="0.2">
      <c r="B140" s="647"/>
      <c r="E140" s="647"/>
      <c r="F140" s="647"/>
      <c r="H140" s="647"/>
      <c r="I140" s="647"/>
      <c r="J140" s="744"/>
    </row>
    <row r="141" spans="2:10" x14ac:dyDescent="0.2">
      <c r="B141" s="647"/>
      <c r="E141" s="647"/>
      <c r="F141" s="647"/>
      <c r="H141" s="647"/>
      <c r="I141" s="647"/>
      <c r="J141" s="744"/>
    </row>
    <row r="142" spans="2:10" x14ac:dyDescent="0.2">
      <c r="B142" s="647"/>
      <c r="E142" s="647"/>
      <c r="F142" s="647"/>
      <c r="H142" s="647"/>
      <c r="I142" s="647"/>
      <c r="J142" s="744"/>
    </row>
    <row r="143" spans="2:10" x14ac:dyDescent="0.2">
      <c r="B143" s="647"/>
      <c r="E143" s="647"/>
      <c r="F143" s="647"/>
      <c r="H143" s="647"/>
      <c r="I143" s="647"/>
      <c r="J143" s="744"/>
    </row>
    <row r="144" spans="2:10" x14ac:dyDescent="0.2">
      <c r="B144" s="647"/>
      <c r="E144" s="647"/>
      <c r="F144" s="647"/>
      <c r="H144" s="647"/>
      <c r="I144" s="647"/>
      <c r="J144" s="744"/>
    </row>
    <row r="145" spans="2:10" x14ac:dyDescent="0.2">
      <c r="B145" s="647"/>
      <c r="E145" s="647"/>
      <c r="F145" s="647"/>
      <c r="H145" s="647"/>
      <c r="I145" s="647"/>
      <c r="J145" s="744"/>
    </row>
    <row r="146" spans="2:10" x14ac:dyDescent="0.2">
      <c r="B146" s="647"/>
      <c r="E146" s="647"/>
      <c r="F146" s="647"/>
      <c r="H146" s="647"/>
      <c r="I146" s="647"/>
      <c r="J146" s="744"/>
    </row>
    <row r="147" spans="2:10" x14ac:dyDescent="0.2">
      <c r="B147" s="647"/>
      <c r="E147" s="647"/>
      <c r="F147" s="647"/>
      <c r="H147" s="647"/>
      <c r="I147" s="647"/>
      <c r="J147" s="744"/>
    </row>
    <row r="148" spans="2:10" x14ac:dyDescent="0.2">
      <c r="B148" s="647"/>
      <c r="E148" s="647"/>
      <c r="F148" s="647"/>
      <c r="H148" s="647"/>
      <c r="I148" s="647"/>
      <c r="J148" s="744"/>
    </row>
    <row r="149" spans="2:10" x14ac:dyDescent="0.2">
      <c r="B149" s="647"/>
      <c r="E149" s="647"/>
      <c r="F149" s="647"/>
      <c r="H149" s="647"/>
      <c r="I149" s="647"/>
      <c r="J149" s="744"/>
    </row>
    <row r="150" spans="2:10" x14ac:dyDescent="0.2">
      <c r="B150" s="647"/>
      <c r="E150" s="647"/>
      <c r="F150" s="647"/>
      <c r="H150" s="647"/>
      <c r="I150" s="647"/>
      <c r="J150" s="744"/>
    </row>
    <row r="151" spans="2:10" x14ac:dyDescent="0.2">
      <c r="B151" s="647"/>
      <c r="E151" s="647"/>
      <c r="F151" s="647"/>
      <c r="H151" s="647"/>
      <c r="I151" s="647"/>
      <c r="J151" s="744"/>
    </row>
    <row r="152" spans="2:10" x14ac:dyDescent="0.2">
      <c r="B152" s="647"/>
      <c r="E152" s="647"/>
      <c r="F152" s="647"/>
      <c r="H152" s="647"/>
      <c r="I152" s="647"/>
      <c r="J152" s="744"/>
    </row>
    <row r="153" spans="2:10" x14ac:dyDescent="0.2">
      <c r="B153" s="647"/>
      <c r="E153" s="647"/>
      <c r="F153" s="647"/>
      <c r="H153" s="647"/>
      <c r="I153" s="647"/>
      <c r="J153" s="744"/>
    </row>
    <row r="154" spans="2:10" x14ac:dyDescent="0.2">
      <c r="B154" s="647"/>
      <c r="E154" s="647"/>
      <c r="F154" s="647"/>
      <c r="H154" s="647"/>
      <c r="I154" s="647"/>
      <c r="J154" s="744"/>
    </row>
    <row r="155" spans="2:10" x14ac:dyDescent="0.2">
      <c r="B155" s="647"/>
      <c r="E155" s="647"/>
      <c r="F155" s="647"/>
      <c r="H155" s="647"/>
      <c r="I155" s="647"/>
      <c r="J155" s="744"/>
    </row>
    <row r="156" spans="2:10" x14ac:dyDescent="0.2">
      <c r="B156" s="647"/>
      <c r="E156" s="647"/>
      <c r="F156" s="647"/>
      <c r="H156" s="647"/>
      <c r="I156" s="647"/>
      <c r="J156" s="744"/>
    </row>
    <row r="157" spans="2:10" x14ac:dyDescent="0.2">
      <c r="B157" s="647"/>
      <c r="E157" s="647"/>
      <c r="F157" s="647"/>
      <c r="H157" s="647"/>
      <c r="I157" s="647"/>
      <c r="J157" s="744"/>
    </row>
    <row r="158" spans="2:10" x14ac:dyDescent="0.2">
      <c r="B158" s="647"/>
      <c r="E158" s="647"/>
      <c r="F158" s="647"/>
      <c r="H158" s="647"/>
      <c r="I158" s="647"/>
      <c r="J158" s="744"/>
    </row>
    <row r="159" spans="2:10" x14ac:dyDescent="0.2">
      <c r="B159" s="647"/>
      <c r="E159" s="647"/>
      <c r="F159" s="647"/>
      <c r="H159" s="647"/>
      <c r="I159" s="647"/>
      <c r="J159" s="744"/>
    </row>
    <row r="160" spans="2:10" x14ac:dyDescent="0.2">
      <c r="B160" s="647"/>
      <c r="E160" s="647"/>
      <c r="F160" s="647"/>
      <c r="H160" s="647"/>
      <c r="I160" s="647"/>
      <c r="J160" s="744"/>
    </row>
    <row r="161" spans="2:10" x14ac:dyDescent="0.2">
      <c r="B161" s="647"/>
      <c r="E161" s="647"/>
      <c r="F161" s="647"/>
      <c r="H161" s="647"/>
      <c r="I161" s="647"/>
      <c r="J161" s="744"/>
    </row>
    <row r="162" spans="2:10" x14ac:dyDescent="0.2">
      <c r="B162" s="647"/>
      <c r="E162" s="647"/>
      <c r="F162" s="647"/>
      <c r="H162" s="647"/>
      <c r="I162" s="647"/>
      <c r="J162" s="744"/>
    </row>
  </sheetData>
  <sheetProtection algorithmName="SHA-512" hashValue="+YlmSyjkcphUoP5D0MshnVKZQlQfN4n0TY2qB0XImMoFdJC75U4hIICax/2FzW4kqlHHqUN3BYFtQNGQVVK03A==" saltValue="76V7/gWWG2c7nbN3aGEAZw==" spinCount="100000" sheet="1" objects="1" scenarios="1"/>
  <mergeCells count="7">
    <mergeCell ref="F1:F2"/>
    <mergeCell ref="G1:I2"/>
    <mergeCell ref="C4:C5"/>
    <mergeCell ref="D4:D5"/>
    <mergeCell ref="E4:E5"/>
    <mergeCell ref="F4:G4"/>
    <mergeCell ref="H4:I4"/>
  </mergeCells>
  <pageMargins left="0.78740157480314965" right="0.19685039370078741" top="0.78740157480314965" bottom="0.78740157480314965" header="0.31496062992125984" footer="0.31496062992125984"/>
  <pageSetup paperSize="9" orientation="landscape" r:id="rId1"/>
  <headerFooter alignWithMargins="0">
    <oddFooter>&amp;C&amp;"Arial,Obyčejné"Strana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98C5-8E89-4CD1-A27E-47B48B6AF746}">
  <sheetPr>
    <pageSetUpPr fitToPage="1"/>
  </sheetPr>
  <dimension ref="A1:IU144"/>
  <sheetViews>
    <sheetView defaultGridColor="0" view="pageBreakPreview" colorId="12" zoomScaleNormal="100" zoomScaleSheetLayoutView="100" workbookViewId="0">
      <selection activeCell="F9" sqref="F9:F46"/>
    </sheetView>
  </sheetViews>
  <sheetFormatPr defaultColWidth="10.85546875" defaultRowHeight="15" customHeight="1" x14ac:dyDescent="0.25"/>
  <cols>
    <col min="1" max="1" width="3" style="114" customWidth="1"/>
    <col min="2" max="2" width="64.7109375" style="114" customWidth="1"/>
    <col min="3" max="3" width="35.85546875" style="114" customWidth="1"/>
    <col min="4" max="5" width="10.85546875" style="114" customWidth="1"/>
    <col min="6" max="6" width="17.28515625" style="114" customWidth="1"/>
    <col min="7" max="11" width="17.85546875" style="114" customWidth="1"/>
    <col min="12" max="255" width="10.85546875" style="114" customWidth="1"/>
    <col min="256" max="256" width="10.85546875" style="115"/>
    <col min="257" max="257" width="3" style="115" customWidth="1"/>
    <col min="258" max="258" width="64.7109375" style="115" customWidth="1"/>
    <col min="259" max="259" width="35.85546875" style="115" customWidth="1"/>
    <col min="260" max="261" width="10.85546875" style="115"/>
    <col min="262" max="262" width="17.28515625" style="115" customWidth="1"/>
    <col min="263" max="267" width="17.85546875" style="115" customWidth="1"/>
    <col min="268" max="512" width="10.85546875" style="115"/>
    <col min="513" max="513" width="3" style="115" customWidth="1"/>
    <col min="514" max="514" width="64.7109375" style="115" customWidth="1"/>
    <col min="515" max="515" width="35.85546875" style="115" customWidth="1"/>
    <col min="516" max="517" width="10.85546875" style="115"/>
    <col min="518" max="518" width="17.28515625" style="115" customWidth="1"/>
    <col min="519" max="523" width="17.85546875" style="115" customWidth="1"/>
    <col min="524" max="768" width="10.85546875" style="115"/>
    <col min="769" max="769" width="3" style="115" customWidth="1"/>
    <col min="770" max="770" width="64.7109375" style="115" customWidth="1"/>
    <col min="771" max="771" width="35.85546875" style="115" customWidth="1"/>
    <col min="772" max="773" width="10.85546875" style="115"/>
    <col min="774" max="774" width="17.28515625" style="115" customWidth="1"/>
    <col min="775" max="779" width="17.85546875" style="115" customWidth="1"/>
    <col min="780" max="1024" width="10.85546875" style="115"/>
    <col min="1025" max="1025" width="3" style="115" customWidth="1"/>
    <col min="1026" max="1026" width="64.7109375" style="115" customWidth="1"/>
    <col min="1027" max="1027" width="35.85546875" style="115" customWidth="1"/>
    <col min="1028" max="1029" width="10.85546875" style="115"/>
    <col min="1030" max="1030" width="17.28515625" style="115" customWidth="1"/>
    <col min="1031" max="1035" width="17.85546875" style="115" customWidth="1"/>
    <col min="1036" max="1280" width="10.85546875" style="115"/>
    <col min="1281" max="1281" width="3" style="115" customWidth="1"/>
    <col min="1282" max="1282" width="64.7109375" style="115" customWidth="1"/>
    <col min="1283" max="1283" width="35.85546875" style="115" customWidth="1"/>
    <col min="1284" max="1285" width="10.85546875" style="115"/>
    <col min="1286" max="1286" width="17.28515625" style="115" customWidth="1"/>
    <col min="1287" max="1291" width="17.85546875" style="115" customWidth="1"/>
    <col min="1292" max="1536" width="10.85546875" style="115"/>
    <col min="1537" max="1537" width="3" style="115" customWidth="1"/>
    <col min="1538" max="1538" width="64.7109375" style="115" customWidth="1"/>
    <col min="1539" max="1539" width="35.85546875" style="115" customWidth="1"/>
    <col min="1540" max="1541" width="10.85546875" style="115"/>
    <col min="1542" max="1542" width="17.28515625" style="115" customWidth="1"/>
    <col min="1543" max="1547" width="17.85546875" style="115" customWidth="1"/>
    <col min="1548" max="1792" width="10.85546875" style="115"/>
    <col min="1793" max="1793" width="3" style="115" customWidth="1"/>
    <col min="1794" max="1794" width="64.7109375" style="115" customWidth="1"/>
    <col min="1795" max="1795" width="35.85546875" style="115" customWidth="1"/>
    <col min="1796" max="1797" width="10.85546875" style="115"/>
    <col min="1798" max="1798" width="17.28515625" style="115" customWidth="1"/>
    <col min="1799" max="1803" width="17.85546875" style="115" customWidth="1"/>
    <col min="1804" max="2048" width="10.85546875" style="115"/>
    <col min="2049" max="2049" width="3" style="115" customWidth="1"/>
    <col min="2050" max="2050" width="64.7109375" style="115" customWidth="1"/>
    <col min="2051" max="2051" width="35.85546875" style="115" customWidth="1"/>
    <col min="2052" max="2053" width="10.85546875" style="115"/>
    <col min="2054" max="2054" width="17.28515625" style="115" customWidth="1"/>
    <col min="2055" max="2059" width="17.85546875" style="115" customWidth="1"/>
    <col min="2060" max="2304" width="10.85546875" style="115"/>
    <col min="2305" max="2305" width="3" style="115" customWidth="1"/>
    <col min="2306" max="2306" width="64.7109375" style="115" customWidth="1"/>
    <col min="2307" max="2307" width="35.85546875" style="115" customWidth="1"/>
    <col min="2308" max="2309" width="10.85546875" style="115"/>
    <col min="2310" max="2310" width="17.28515625" style="115" customWidth="1"/>
    <col min="2311" max="2315" width="17.85546875" style="115" customWidth="1"/>
    <col min="2316" max="2560" width="10.85546875" style="115"/>
    <col min="2561" max="2561" width="3" style="115" customWidth="1"/>
    <col min="2562" max="2562" width="64.7109375" style="115" customWidth="1"/>
    <col min="2563" max="2563" width="35.85546875" style="115" customWidth="1"/>
    <col min="2564" max="2565" width="10.85546875" style="115"/>
    <col min="2566" max="2566" width="17.28515625" style="115" customWidth="1"/>
    <col min="2567" max="2571" width="17.85546875" style="115" customWidth="1"/>
    <col min="2572" max="2816" width="10.85546875" style="115"/>
    <col min="2817" max="2817" width="3" style="115" customWidth="1"/>
    <col min="2818" max="2818" width="64.7109375" style="115" customWidth="1"/>
    <col min="2819" max="2819" width="35.85546875" style="115" customWidth="1"/>
    <col min="2820" max="2821" width="10.85546875" style="115"/>
    <col min="2822" max="2822" width="17.28515625" style="115" customWidth="1"/>
    <col min="2823" max="2827" width="17.85546875" style="115" customWidth="1"/>
    <col min="2828" max="3072" width="10.85546875" style="115"/>
    <col min="3073" max="3073" width="3" style="115" customWidth="1"/>
    <col min="3074" max="3074" width="64.7109375" style="115" customWidth="1"/>
    <col min="3075" max="3075" width="35.85546875" style="115" customWidth="1"/>
    <col min="3076" max="3077" width="10.85546875" style="115"/>
    <col min="3078" max="3078" width="17.28515625" style="115" customWidth="1"/>
    <col min="3079" max="3083" width="17.85546875" style="115" customWidth="1"/>
    <col min="3084" max="3328" width="10.85546875" style="115"/>
    <col min="3329" max="3329" width="3" style="115" customWidth="1"/>
    <col min="3330" max="3330" width="64.7109375" style="115" customWidth="1"/>
    <col min="3331" max="3331" width="35.85546875" style="115" customWidth="1"/>
    <col min="3332" max="3333" width="10.85546875" style="115"/>
    <col min="3334" max="3334" width="17.28515625" style="115" customWidth="1"/>
    <col min="3335" max="3339" width="17.85546875" style="115" customWidth="1"/>
    <col min="3340" max="3584" width="10.85546875" style="115"/>
    <col min="3585" max="3585" width="3" style="115" customWidth="1"/>
    <col min="3586" max="3586" width="64.7109375" style="115" customWidth="1"/>
    <col min="3587" max="3587" width="35.85546875" style="115" customWidth="1"/>
    <col min="3588" max="3589" width="10.85546875" style="115"/>
    <col min="3590" max="3590" width="17.28515625" style="115" customWidth="1"/>
    <col min="3591" max="3595" width="17.85546875" style="115" customWidth="1"/>
    <col min="3596" max="3840" width="10.85546875" style="115"/>
    <col min="3841" max="3841" width="3" style="115" customWidth="1"/>
    <col min="3842" max="3842" width="64.7109375" style="115" customWidth="1"/>
    <col min="3843" max="3843" width="35.85546875" style="115" customWidth="1"/>
    <col min="3844" max="3845" width="10.85546875" style="115"/>
    <col min="3846" max="3846" width="17.28515625" style="115" customWidth="1"/>
    <col min="3847" max="3851" width="17.85546875" style="115" customWidth="1"/>
    <col min="3852" max="4096" width="10.85546875" style="115"/>
    <col min="4097" max="4097" width="3" style="115" customWidth="1"/>
    <col min="4098" max="4098" width="64.7109375" style="115" customWidth="1"/>
    <col min="4099" max="4099" width="35.85546875" style="115" customWidth="1"/>
    <col min="4100" max="4101" width="10.85546875" style="115"/>
    <col min="4102" max="4102" width="17.28515625" style="115" customWidth="1"/>
    <col min="4103" max="4107" width="17.85546875" style="115" customWidth="1"/>
    <col min="4108" max="4352" width="10.85546875" style="115"/>
    <col min="4353" max="4353" width="3" style="115" customWidth="1"/>
    <col min="4354" max="4354" width="64.7109375" style="115" customWidth="1"/>
    <col min="4355" max="4355" width="35.85546875" style="115" customWidth="1"/>
    <col min="4356" max="4357" width="10.85546875" style="115"/>
    <col min="4358" max="4358" width="17.28515625" style="115" customWidth="1"/>
    <col min="4359" max="4363" width="17.85546875" style="115" customWidth="1"/>
    <col min="4364" max="4608" width="10.85546875" style="115"/>
    <col min="4609" max="4609" width="3" style="115" customWidth="1"/>
    <col min="4610" max="4610" width="64.7109375" style="115" customWidth="1"/>
    <col min="4611" max="4611" width="35.85546875" style="115" customWidth="1"/>
    <col min="4612" max="4613" width="10.85546875" style="115"/>
    <col min="4614" max="4614" width="17.28515625" style="115" customWidth="1"/>
    <col min="4615" max="4619" width="17.85546875" style="115" customWidth="1"/>
    <col min="4620" max="4864" width="10.85546875" style="115"/>
    <col min="4865" max="4865" width="3" style="115" customWidth="1"/>
    <col min="4866" max="4866" width="64.7109375" style="115" customWidth="1"/>
    <col min="4867" max="4867" width="35.85546875" style="115" customWidth="1"/>
    <col min="4868" max="4869" width="10.85546875" style="115"/>
    <col min="4870" max="4870" width="17.28515625" style="115" customWidth="1"/>
    <col min="4871" max="4875" width="17.85546875" style="115" customWidth="1"/>
    <col min="4876" max="5120" width="10.85546875" style="115"/>
    <col min="5121" max="5121" width="3" style="115" customWidth="1"/>
    <col min="5122" max="5122" width="64.7109375" style="115" customWidth="1"/>
    <col min="5123" max="5123" width="35.85546875" style="115" customWidth="1"/>
    <col min="5124" max="5125" width="10.85546875" style="115"/>
    <col min="5126" max="5126" width="17.28515625" style="115" customWidth="1"/>
    <col min="5127" max="5131" width="17.85546875" style="115" customWidth="1"/>
    <col min="5132" max="5376" width="10.85546875" style="115"/>
    <col min="5377" max="5377" width="3" style="115" customWidth="1"/>
    <col min="5378" max="5378" width="64.7109375" style="115" customWidth="1"/>
    <col min="5379" max="5379" width="35.85546875" style="115" customWidth="1"/>
    <col min="5380" max="5381" width="10.85546875" style="115"/>
    <col min="5382" max="5382" width="17.28515625" style="115" customWidth="1"/>
    <col min="5383" max="5387" width="17.85546875" style="115" customWidth="1"/>
    <col min="5388" max="5632" width="10.85546875" style="115"/>
    <col min="5633" max="5633" width="3" style="115" customWidth="1"/>
    <col min="5634" max="5634" width="64.7109375" style="115" customWidth="1"/>
    <col min="5635" max="5635" width="35.85546875" style="115" customWidth="1"/>
    <col min="5636" max="5637" width="10.85546875" style="115"/>
    <col min="5638" max="5638" width="17.28515625" style="115" customWidth="1"/>
    <col min="5639" max="5643" width="17.85546875" style="115" customWidth="1"/>
    <col min="5644" max="5888" width="10.85546875" style="115"/>
    <col min="5889" max="5889" width="3" style="115" customWidth="1"/>
    <col min="5890" max="5890" width="64.7109375" style="115" customWidth="1"/>
    <col min="5891" max="5891" width="35.85546875" style="115" customWidth="1"/>
    <col min="5892" max="5893" width="10.85546875" style="115"/>
    <col min="5894" max="5894" width="17.28515625" style="115" customWidth="1"/>
    <col min="5895" max="5899" width="17.85546875" style="115" customWidth="1"/>
    <col min="5900" max="6144" width="10.85546875" style="115"/>
    <col min="6145" max="6145" width="3" style="115" customWidth="1"/>
    <col min="6146" max="6146" width="64.7109375" style="115" customWidth="1"/>
    <col min="6147" max="6147" width="35.85546875" style="115" customWidth="1"/>
    <col min="6148" max="6149" width="10.85546875" style="115"/>
    <col min="6150" max="6150" width="17.28515625" style="115" customWidth="1"/>
    <col min="6151" max="6155" width="17.85546875" style="115" customWidth="1"/>
    <col min="6156" max="6400" width="10.85546875" style="115"/>
    <col min="6401" max="6401" width="3" style="115" customWidth="1"/>
    <col min="6402" max="6402" width="64.7109375" style="115" customWidth="1"/>
    <col min="6403" max="6403" width="35.85546875" style="115" customWidth="1"/>
    <col min="6404" max="6405" width="10.85546875" style="115"/>
    <col min="6406" max="6406" width="17.28515625" style="115" customWidth="1"/>
    <col min="6407" max="6411" width="17.85546875" style="115" customWidth="1"/>
    <col min="6412" max="6656" width="10.85546875" style="115"/>
    <col min="6657" max="6657" width="3" style="115" customWidth="1"/>
    <col min="6658" max="6658" width="64.7109375" style="115" customWidth="1"/>
    <col min="6659" max="6659" width="35.85546875" style="115" customWidth="1"/>
    <col min="6660" max="6661" width="10.85546875" style="115"/>
    <col min="6662" max="6662" width="17.28515625" style="115" customWidth="1"/>
    <col min="6663" max="6667" width="17.85546875" style="115" customWidth="1"/>
    <col min="6668" max="6912" width="10.85546875" style="115"/>
    <col min="6913" max="6913" width="3" style="115" customWidth="1"/>
    <col min="6914" max="6914" width="64.7109375" style="115" customWidth="1"/>
    <col min="6915" max="6915" width="35.85546875" style="115" customWidth="1"/>
    <col min="6916" max="6917" width="10.85546875" style="115"/>
    <col min="6918" max="6918" width="17.28515625" style="115" customWidth="1"/>
    <col min="6919" max="6923" width="17.85546875" style="115" customWidth="1"/>
    <col min="6924" max="7168" width="10.85546875" style="115"/>
    <col min="7169" max="7169" width="3" style="115" customWidth="1"/>
    <col min="7170" max="7170" width="64.7109375" style="115" customWidth="1"/>
    <col min="7171" max="7171" width="35.85546875" style="115" customWidth="1"/>
    <col min="7172" max="7173" width="10.85546875" style="115"/>
    <col min="7174" max="7174" width="17.28515625" style="115" customWidth="1"/>
    <col min="7175" max="7179" width="17.85546875" style="115" customWidth="1"/>
    <col min="7180" max="7424" width="10.85546875" style="115"/>
    <col min="7425" max="7425" width="3" style="115" customWidth="1"/>
    <col min="7426" max="7426" width="64.7109375" style="115" customWidth="1"/>
    <col min="7427" max="7427" width="35.85546875" style="115" customWidth="1"/>
    <col min="7428" max="7429" width="10.85546875" style="115"/>
    <col min="7430" max="7430" width="17.28515625" style="115" customWidth="1"/>
    <col min="7431" max="7435" width="17.85546875" style="115" customWidth="1"/>
    <col min="7436" max="7680" width="10.85546875" style="115"/>
    <col min="7681" max="7681" width="3" style="115" customWidth="1"/>
    <col min="7682" max="7682" width="64.7109375" style="115" customWidth="1"/>
    <col min="7683" max="7683" width="35.85546875" style="115" customWidth="1"/>
    <col min="7684" max="7685" width="10.85546875" style="115"/>
    <col min="7686" max="7686" width="17.28515625" style="115" customWidth="1"/>
    <col min="7687" max="7691" width="17.85546875" style="115" customWidth="1"/>
    <col min="7692" max="7936" width="10.85546875" style="115"/>
    <col min="7937" max="7937" width="3" style="115" customWidth="1"/>
    <col min="7938" max="7938" width="64.7109375" style="115" customWidth="1"/>
    <col min="7939" max="7939" width="35.85546875" style="115" customWidth="1"/>
    <col min="7940" max="7941" width="10.85546875" style="115"/>
    <col min="7942" max="7942" width="17.28515625" style="115" customWidth="1"/>
    <col min="7943" max="7947" width="17.85546875" style="115" customWidth="1"/>
    <col min="7948" max="8192" width="10.85546875" style="115"/>
    <col min="8193" max="8193" width="3" style="115" customWidth="1"/>
    <col min="8194" max="8194" width="64.7109375" style="115" customWidth="1"/>
    <col min="8195" max="8195" width="35.85546875" style="115" customWidth="1"/>
    <col min="8196" max="8197" width="10.85546875" style="115"/>
    <col min="8198" max="8198" width="17.28515625" style="115" customWidth="1"/>
    <col min="8199" max="8203" width="17.85546875" style="115" customWidth="1"/>
    <col min="8204" max="8448" width="10.85546875" style="115"/>
    <col min="8449" max="8449" width="3" style="115" customWidth="1"/>
    <col min="8450" max="8450" width="64.7109375" style="115" customWidth="1"/>
    <col min="8451" max="8451" width="35.85546875" style="115" customWidth="1"/>
    <col min="8452" max="8453" width="10.85546875" style="115"/>
    <col min="8454" max="8454" width="17.28515625" style="115" customWidth="1"/>
    <col min="8455" max="8459" width="17.85546875" style="115" customWidth="1"/>
    <col min="8460" max="8704" width="10.85546875" style="115"/>
    <col min="8705" max="8705" width="3" style="115" customWidth="1"/>
    <col min="8706" max="8706" width="64.7109375" style="115" customWidth="1"/>
    <col min="8707" max="8707" width="35.85546875" style="115" customWidth="1"/>
    <col min="8708" max="8709" width="10.85546875" style="115"/>
    <col min="8710" max="8710" width="17.28515625" style="115" customWidth="1"/>
    <col min="8711" max="8715" width="17.85546875" style="115" customWidth="1"/>
    <col min="8716" max="8960" width="10.85546875" style="115"/>
    <col min="8961" max="8961" width="3" style="115" customWidth="1"/>
    <col min="8962" max="8962" width="64.7109375" style="115" customWidth="1"/>
    <col min="8963" max="8963" width="35.85546875" style="115" customWidth="1"/>
    <col min="8964" max="8965" width="10.85546875" style="115"/>
    <col min="8966" max="8966" width="17.28515625" style="115" customWidth="1"/>
    <col min="8967" max="8971" width="17.85546875" style="115" customWidth="1"/>
    <col min="8972" max="9216" width="10.85546875" style="115"/>
    <col min="9217" max="9217" width="3" style="115" customWidth="1"/>
    <col min="9218" max="9218" width="64.7109375" style="115" customWidth="1"/>
    <col min="9219" max="9219" width="35.85546875" style="115" customWidth="1"/>
    <col min="9220" max="9221" width="10.85546875" style="115"/>
    <col min="9222" max="9222" width="17.28515625" style="115" customWidth="1"/>
    <col min="9223" max="9227" width="17.85546875" style="115" customWidth="1"/>
    <col min="9228" max="9472" width="10.85546875" style="115"/>
    <col min="9473" max="9473" width="3" style="115" customWidth="1"/>
    <col min="9474" max="9474" width="64.7109375" style="115" customWidth="1"/>
    <col min="9475" max="9475" width="35.85546875" style="115" customWidth="1"/>
    <col min="9476" max="9477" width="10.85546875" style="115"/>
    <col min="9478" max="9478" width="17.28515625" style="115" customWidth="1"/>
    <col min="9479" max="9483" width="17.85546875" style="115" customWidth="1"/>
    <col min="9484" max="9728" width="10.85546875" style="115"/>
    <col min="9729" max="9729" width="3" style="115" customWidth="1"/>
    <col min="9730" max="9730" width="64.7109375" style="115" customWidth="1"/>
    <col min="9731" max="9731" width="35.85546875" style="115" customWidth="1"/>
    <col min="9732" max="9733" width="10.85546875" style="115"/>
    <col min="9734" max="9734" width="17.28515625" style="115" customWidth="1"/>
    <col min="9735" max="9739" width="17.85546875" style="115" customWidth="1"/>
    <col min="9740" max="9984" width="10.85546875" style="115"/>
    <col min="9985" max="9985" width="3" style="115" customWidth="1"/>
    <col min="9986" max="9986" width="64.7109375" style="115" customWidth="1"/>
    <col min="9987" max="9987" width="35.85546875" style="115" customWidth="1"/>
    <col min="9988" max="9989" width="10.85546875" style="115"/>
    <col min="9990" max="9990" width="17.28515625" style="115" customWidth="1"/>
    <col min="9991" max="9995" width="17.85546875" style="115" customWidth="1"/>
    <col min="9996" max="10240" width="10.85546875" style="115"/>
    <col min="10241" max="10241" width="3" style="115" customWidth="1"/>
    <col min="10242" max="10242" width="64.7109375" style="115" customWidth="1"/>
    <col min="10243" max="10243" width="35.85546875" style="115" customWidth="1"/>
    <col min="10244" max="10245" width="10.85546875" style="115"/>
    <col min="10246" max="10246" width="17.28515625" style="115" customWidth="1"/>
    <col min="10247" max="10251" width="17.85546875" style="115" customWidth="1"/>
    <col min="10252" max="10496" width="10.85546875" style="115"/>
    <col min="10497" max="10497" width="3" style="115" customWidth="1"/>
    <col min="10498" max="10498" width="64.7109375" style="115" customWidth="1"/>
    <col min="10499" max="10499" width="35.85546875" style="115" customWidth="1"/>
    <col min="10500" max="10501" width="10.85546875" style="115"/>
    <col min="10502" max="10502" width="17.28515625" style="115" customWidth="1"/>
    <col min="10503" max="10507" width="17.85546875" style="115" customWidth="1"/>
    <col min="10508" max="10752" width="10.85546875" style="115"/>
    <col min="10753" max="10753" width="3" style="115" customWidth="1"/>
    <col min="10754" max="10754" width="64.7109375" style="115" customWidth="1"/>
    <col min="10755" max="10755" width="35.85546875" style="115" customWidth="1"/>
    <col min="10756" max="10757" width="10.85546875" style="115"/>
    <col min="10758" max="10758" width="17.28515625" style="115" customWidth="1"/>
    <col min="10759" max="10763" width="17.85546875" style="115" customWidth="1"/>
    <col min="10764" max="11008" width="10.85546875" style="115"/>
    <col min="11009" max="11009" width="3" style="115" customWidth="1"/>
    <col min="11010" max="11010" width="64.7109375" style="115" customWidth="1"/>
    <col min="11011" max="11011" width="35.85546875" style="115" customWidth="1"/>
    <col min="11012" max="11013" width="10.85546875" style="115"/>
    <col min="11014" max="11014" width="17.28515625" style="115" customWidth="1"/>
    <col min="11015" max="11019" width="17.85546875" style="115" customWidth="1"/>
    <col min="11020" max="11264" width="10.85546875" style="115"/>
    <col min="11265" max="11265" width="3" style="115" customWidth="1"/>
    <col min="11266" max="11266" width="64.7109375" style="115" customWidth="1"/>
    <col min="11267" max="11267" width="35.85546875" style="115" customWidth="1"/>
    <col min="11268" max="11269" width="10.85546875" style="115"/>
    <col min="11270" max="11270" width="17.28515625" style="115" customWidth="1"/>
    <col min="11271" max="11275" width="17.85546875" style="115" customWidth="1"/>
    <col min="11276" max="11520" width="10.85546875" style="115"/>
    <col min="11521" max="11521" width="3" style="115" customWidth="1"/>
    <col min="11522" max="11522" width="64.7109375" style="115" customWidth="1"/>
    <col min="11523" max="11523" width="35.85546875" style="115" customWidth="1"/>
    <col min="11524" max="11525" width="10.85546875" style="115"/>
    <col min="11526" max="11526" width="17.28515625" style="115" customWidth="1"/>
    <col min="11527" max="11531" width="17.85546875" style="115" customWidth="1"/>
    <col min="11532" max="11776" width="10.85546875" style="115"/>
    <col min="11777" max="11777" width="3" style="115" customWidth="1"/>
    <col min="11778" max="11778" width="64.7109375" style="115" customWidth="1"/>
    <col min="11779" max="11779" width="35.85546875" style="115" customWidth="1"/>
    <col min="11780" max="11781" width="10.85546875" style="115"/>
    <col min="11782" max="11782" width="17.28515625" style="115" customWidth="1"/>
    <col min="11783" max="11787" width="17.85546875" style="115" customWidth="1"/>
    <col min="11788" max="12032" width="10.85546875" style="115"/>
    <col min="12033" max="12033" width="3" style="115" customWidth="1"/>
    <col min="12034" max="12034" width="64.7109375" style="115" customWidth="1"/>
    <col min="12035" max="12035" width="35.85546875" style="115" customWidth="1"/>
    <col min="12036" max="12037" width="10.85546875" style="115"/>
    <col min="12038" max="12038" width="17.28515625" style="115" customWidth="1"/>
    <col min="12039" max="12043" width="17.85546875" style="115" customWidth="1"/>
    <col min="12044" max="12288" width="10.85546875" style="115"/>
    <col min="12289" max="12289" width="3" style="115" customWidth="1"/>
    <col min="12290" max="12290" width="64.7109375" style="115" customWidth="1"/>
    <col min="12291" max="12291" width="35.85546875" style="115" customWidth="1"/>
    <col min="12292" max="12293" width="10.85546875" style="115"/>
    <col min="12294" max="12294" width="17.28515625" style="115" customWidth="1"/>
    <col min="12295" max="12299" width="17.85546875" style="115" customWidth="1"/>
    <col min="12300" max="12544" width="10.85546875" style="115"/>
    <col min="12545" max="12545" width="3" style="115" customWidth="1"/>
    <col min="12546" max="12546" width="64.7109375" style="115" customWidth="1"/>
    <col min="12547" max="12547" width="35.85546875" style="115" customWidth="1"/>
    <col min="12548" max="12549" width="10.85546875" style="115"/>
    <col min="12550" max="12550" width="17.28515625" style="115" customWidth="1"/>
    <col min="12551" max="12555" width="17.85546875" style="115" customWidth="1"/>
    <col min="12556" max="12800" width="10.85546875" style="115"/>
    <col min="12801" max="12801" width="3" style="115" customWidth="1"/>
    <col min="12802" max="12802" width="64.7109375" style="115" customWidth="1"/>
    <col min="12803" max="12803" width="35.85546875" style="115" customWidth="1"/>
    <col min="12804" max="12805" width="10.85546875" style="115"/>
    <col min="12806" max="12806" width="17.28515625" style="115" customWidth="1"/>
    <col min="12807" max="12811" width="17.85546875" style="115" customWidth="1"/>
    <col min="12812" max="13056" width="10.85546875" style="115"/>
    <col min="13057" max="13057" width="3" style="115" customWidth="1"/>
    <col min="13058" max="13058" width="64.7109375" style="115" customWidth="1"/>
    <col min="13059" max="13059" width="35.85546875" style="115" customWidth="1"/>
    <col min="13060" max="13061" width="10.85546875" style="115"/>
    <col min="13062" max="13062" width="17.28515625" style="115" customWidth="1"/>
    <col min="13063" max="13067" width="17.85546875" style="115" customWidth="1"/>
    <col min="13068" max="13312" width="10.85546875" style="115"/>
    <col min="13313" max="13313" width="3" style="115" customWidth="1"/>
    <col min="13314" max="13314" width="64.7109375" style="115" customWidth="1"/>
    <col min="13315" max="13315" width="35.85546875" style="115" customWidth="1"/>
    <col min="13316" max="13317" width="10.85546875" style="115"/>
    <col min="13318" max="13318" width="17.28515625" style="115" customWidth="1"/>
    <col min="13319" max="13323" width="17.85546875" style="115" customWidth="1"/>
    <col min="13324" max="13568" width="10.85546875" style="115"/>
    <col min="13569" max="13569" width="3" style="115" customWidth="1"/>
    <col min="13570" max="13570" width="64.7109375" style="115" customWidth="1"/>
    <col min="13571" max="13571" width="35.85546875" style="115" customWidth="1"/>
    <col min="13572" max="13573" width="10.85546875" style="115"/>
    <col min="13574" max="13574" width="17.28515625" style="115" customWidth="1"/>
    <col min="13575" max="13579" width="17.85546875" style="115" customWidth="1"/>
    <col min="13580" max="13824" width="10.85546875" style="115"/>
    <col min="13825" max="13825" width="3" style="115" customWidth="1"/>
    <col min="13826" max="13826" width="64.7109375" style="115" customWidth="1"/>
    <col min="13827" max="13827" width="35.85546875" style="115" customWidth="1"/>
    <col min="13828" max="13829" width="10.85546875" style="115"/>
    <col min="13830" max="13830" width="17.28515625" style="115" customWidth="1"/>
    <col min="13831" max="13835" width="17.85546875" style="115" customWidth="1"/>
    <col min="13836" max="14080" width="10.85546875" style="115"/>
    <col min="14081" max="14081" width="3" style="115" customWidth="1"/>
    <col min="14082" max="14082" width="64.7109375" style="115" customWidth="1"/>
    <col min="14083" max="14083" width="35.85546875" style="115" customWidth="1"/>
    <col min="14084" max="14085" width="10.85546875" style="115"/>
    <col min="14086" max="14086" width="17.28515625" style="115" customWidth="1"/>
    <col min="14087" max="14091" width="17.85546875" style="115" customWidth="1"/>
    <col min="14092" max="14336" width="10.85546875" style="115"/>
    <col min="14337" max="14337" width="3" style="115" customWidth="1"/>
    <col min="14338" max="14338" width="64.7109375" style="115" customWidth="1"/>
    <col min="14339" max="14339" width="35.85546875" style="115" customWidth="1"/>
    <col min="14340" max="14341" width="10.85546875" style="115"/>
    <col min="14342" max="14342" width="17.28515625" style="115" customWidth="1"/>
    <col min="14343" max="14347" width="17.85546875" style="115" customWidth="1"/>
    <col min="14348" max="14592" width="10.85546875" style="115"/>
    <col min="14593" max="14593" width="3" style="115" customWidth="1"/>
    <col min="14594" max="14594" width="64.7109375" style="115" customWidth="1"/>
    <col min="14595" max="14595" width="35.85546875" style="115" customWidth="1"/>
    <col min="14596" max="14597" width="10.85546875" style="115"/>
    <col min="14598" max="14598" width="17.28515625" style="115" customWidth="1"/>
    <col min="14599" max="14603" width="17.85546875" style="115" customWidth="1"/>
    <col min="14604" max="14848" width="10.85546875" style="115"/>
    <col min="14849" max="14849" width="3" style="115" customWidth="1"/>
    <col min="14850" max="14850" width="64.7109375" style="115" customWidth="1"/>
    <col min="14851" max="14851" width="35.85546875" style="115" customWidth="1"/>
    <col min="14852" max="14853" width="10.85546875" style="115"/>
    <col min="14854" max="14854" width="17.28515625" style="115" customWidth="1"/>
    <col min="14855" max="14859" width="17.85546875" style="115" customWidth="1"/>
    <col min="14860" max="15104" width="10.85546875" style="115"/>
    <col min="15105" max="15105" width="3" style="115" customWidth="1"/>
    <col min="15106" max="15106" width="64.7109375" style="115" customWidth="1"/>
    <col min="15107" max="15107" width="35.85546875" style="115" customWidth="1"/>
    <col min="15108" max="15109" width="10.85546875" style="115"/>
    <col min="15110" max="15110" width="17.28515625" style="115" customWidth="1"/>
    <col min="15111" max="15115" width="17.85546875" style="115" customWidth="1"/>
    <col min="15116" max="15360" width="10.85546875" style="115"/>
    <col min="15361" max="15361" width="3" style="115" customWidth="1"/>
    <col min="15362" max="15362" width="64.7109375" style="115" customWidth="1"/>
    <col min="15363" max="15363" width="35.85546875" style="115" customWidth="1"/>
    <col min="15364" max="15365" width="10.85546875" style="115"/>
    <col min="15366" max="15366" width="17.28515625" style="115" customWidth="1"/>
    <col min="15367" max="15371" width="17.85546875" style="115" customWidth="1"/>
    <col min="15372" max="15616" width="10.85546875" style="115"/>
    <col min="15617" max="15617" width="3" style="115" customWidth="1"/>
    <col min="15618" max="15618" width="64.7109375" style="115" customWidth="1"/>
    <col min="15619" max="15619" width="35.85546875" style="115" customWidth="1"/>
    <col min="15620" max="15621" width="10.85546875" style="115"/>
    <col min="15622" max="15622" width="17.28515625" style="115" customWidth="1"/>
    <col min="15623" max="15627" width="17.85546875" style="115" customWidth="1"/>
    <col min="15628" max="15872" width="10.85546875" style="115"/>
    <col min="15873" max="15873" width="3" style="115" customWidth="1"/>
    <col min="15874" max="15874" width="64.7109375" style="115" customWidth="1"/>
    <col min="15875" max="15875" width="35.85546875" style="115" customWidth="1"/>
    <col min="15876" max="15877" width="10.85546875" style="115"/>
    <col min="15878" max="15878" width="17.28515625" style="115" customWidth="1"/>
    <col min="15879" max="15883" width="17.85546875" style="115" customWidth="1"/>
    <col min="15884" max="16128" width="10.85546875" style="115"/>
    <col min="16129" max="16129" width="3" style="115" customWidth="1"/>
    <col min="16130" max="16130" width="64.7109375" style="115" customWidth="1"/>
    <col min="16131" max="16131" width="35.85546875" style="115" customWidth="1"/>
    <col min="16132" max="16133" width="10.85546875" style="115"/>
    <col min="16134" max="16134" width="17.28515625" style="115" customWidth="1"/>
    <col min="16135" max="16139" width="17.85546875" style="115" customWidth="1"/>
    <col min="16140" max="16384" width="10.85546875" style="115"/>
  </cols>
  <sheetData>
    <row r="1" spans="1:11" s="108" customFormat="1" ht="15.6" customHeight="1" x14ac:dyDescent="0.25">
      <c r="A1" s="105"/>
      <c r="B1" s="106" t="s">
        <v>42</v>
      </c>
      <c r="C1" s="105"/>
      <c r="D1" s="105"/>
      <c r="E1" s="105"/>
      <c r="F1" s="107"/>
      <c r="G1" s="107"/>
    </row>
    <row r="2" spans="1:11" s="108" customFormat="1" ht="15.95" customHeight="1" x14ac:dyDescent="0.25">
      <c r="A2" s="105"/>
      <c r="B2" s="106" t="s">
        <v>1400</v>
      </c>
      <c r="C2" s="105"/>
      <c r="D2" s="105"/>
      <c r="E2" s="105"/>
      <c r="F2" s="107"/>
      <c r="G2" s="107"/>
    </row>
    <row r="3" spans="1:11" s="108" customFormat="1" ht="15.6" customHeight="1" x14ac:dyDescent="0.25">
      <c r="A3" s="105"/>
      <c r="B3" s="106"/>
      <c r="C3" s="105"/>
      <c r="D3" s="105"/>
      <c r="E3" s="105"/>
      <c r="F3" s="107"/>
      <c r="G3" s="107"/>
    </row>
    <row r="4" spans="1:11" s="109" customFormat="1" ht="15.6" customHeight="1" x14ac:dyDescent="0.25">
      <c r="B4" s="116" t="s">
        <v>1401</v>
      </c>
      <c r="C4" s="117"/>
      <c r="D4" s="118" t="s">
        <v>1402</v>
      </c>
      <c r="E4" s="118" t="s">
        <v>1403</v>
      </c>
      <c r="F4" s="118" t="s">
        <v>1404</v>
      </c>
      <c r="G4" s="118" t="s">
        <v>1405</v>
      </c>
    </row>
    <row r="5" spans="1:11" s="108" customFormat="1" ht="15.95" customHeight="1" x14ac:dyDescent="0.25">
      <c r="B5" s="119"/>
      <c r="C5" s="120"/>
      <c r="D5" s="120"/>
      <c r="E5" s="120"/>
      <c r="F5" s="121"/>
      <c r="G5" s="121"/>
      <c r="H5" s="112"/>
      <c r="I5" s="112"/>
      <c r="J5" s="112"/>
      <c r="K5" s="112"/>
    </row>
    <row r="6" spans="1:11" s="108" customFormat="1" ht="15.95" customHeight="1" x14ac:dyDescent="0.25">
      <c r="B6" s="113" t="s">
        <v>1406</v>
      </c>
      <c r="C6" s="120"/>
      <c r="D6" s="118"/>
      <c r="E6" s="120"/>
      <c r="F6" s="121"/>
      <c r="G6" s="121">
        <f>SUM(G9:G46)</f>
        <v>0</v>
      </c>
      <c r="H6" s="112"/>
      <c r="I6" s="112"/>
      <c r="J6" s="112"/>
      <c r="K6" s="112"/>
    </row>
    <row r="7" spans="1:11" s="108" customFormat="1" ht="15.95" customHeight="1" x14ac:dyDescent="0.25">
      <c r="B7" s="119"/>
      <c r="C7" s="120"/>
      <c r="D7" s="120"/>
      <c r="E7" s="120"/>
      <c r="F7" s="121"/>
      <c r="G7" s="121"/>
      <c r="H7" s="112"/>
      <c r="I7" s="112"/>
      <c r="J7" s="112"/>
      <c r="K7" s="112"/>
    </row>
    <row r="8" spans="1:11" s="108" customFormat="1" ht="15.95" customHeight="1" x14ac:dyDescent="0.25">
      <c r="B8" s="113" t="s">
        <v>1407</v>
      </c>
      <c r="C8" s="120"/>
      <c r="D8" s="118"/>
      <c r="E8" s="120"/>
      <c r="F8" s="121"/>
      <c r="G8" s="121"/>
      <c r="H8" s="112"/>
      <c r="I8" s="112"/>
      <c r="J8" s="112"/>
      <c r="K8" s="112"/>
    </row>
    <row r="9" spans="1:11" s="108" customFormat="1" ht="60" x14ac:dyDescent="0.25">
      <c r="B9" s="123" t="s">
        <v>2182</v>
      </c>
      <c r="C9" s="120"/>
      <c r="D9" s="118" t="s">
        <v>387</v>
      </c>
      <c r="E9" s="120">
        <v>1</v>
      </c>
      <c r="F9" s="637"/>
      <c r="G9" s="121">
        <f>F9*E9</f>
        <v>0</v>
      </c>
      <c r="H9" s="112"/>
      <c r="I9" s="112"/>
      <c r="J9" s="112"/>
      <c r="K9" s="112"/>
    </row>
    <row r="10" spans="1:11" s="108" customFormat="1" x14ac:dyDescent="0.25">
      <c r="B10" s="123" t="s">
        <v>1408</v>
      </c>
      <c r="C10" s="120"/>
      <c r="D10" s="118" t="s">
        <v>387</v>
      </c>
      <c r="E10" s="120">
        <v>1</v>
      </c>
      <c r="F10" s="637"/>
      <c r="G10" s="121">
        <f>F10*E10</f>
        <v>0</v>
      </c>
      <c r="H10" s="112"/>
      <c r="I10" s="112"/>
      <c r="J10" s="112"/>
      <c r="K10" s="112"/>
    </row>
    <row r="11" spans="1:11" s="108" customFormat="1" ht="30" x14ac:dyDescent="0.25">
      <c r="B11" s="123" t="s">
        <v>1409</v>
      </c>
      <c r="C11" s="120" t="s">
        <v>1410</v>
      </c>
      <c r="D11" s="118" t="s">
        <v>387</v>
      </c>
      <c r="E11" s="120">
        <v>1</v>
      </c>
      <c r="F11" s="637"/>
      <c r="G11" s="121">
        <f>F11*E11</f>
        <v>0</v>
      </c>
      <c r="H11" s="112"/>
      <c r="I11" s="112"/>
      <c r="J11" s="112"/>
      <c r="K11" s="112"/>
    </row>
    <row r="12" spans="1:11" s="108" customFormat="1" ht="15.95" customHeight="1" x14ac:dyDescent="0.25">
      <c r="B12" s="113" t="s">
        <v>1411</v>
      </c>
      <c r="C12" s="120"/>
      <c r="D12" s="120"/>
      <c r="E12" s="120"/>
      <c r="F12" s="637"/>
      <c r="G12" s="121"/>
      <c r="H12" s="112"/>
      <c r="I12" s="112"/>
      <c r="J12" s="112"/>
      <c r="K12" s="112"/>
    </row>
    <row r="13" spans="1:11" s="108" customFormat="1" ht="15.95" customHeight="1" x14ac:dyDescent="0.25">
      <c r="B13" s="123" t="s">
        <v>2173</v>
      </c>
      <c r="C13" s="120"/>
      <c r="D13" s="118" t="s">
        <v>387</v>
      </c>
      <c r="E13" s="120">
        <v>2</v>
      </c>
      <c r="F13" s="637"/>
      <c r="G13" s="121">
        <f>F13*E13</f>
        <v>0</v>
      </c>
      <c r="H13" s="112"/>
      <c r="I13" s="112"/>
      <c r="J13" s="112"/>
      <c r="K13" s="112"/>
    </row>
    <row r="14" spans="1:11" s="108" customFormat="1" ht="15.95" customHeight="1" x14ac:dyDescent="0.25">
      <c r="B14" s="123" t="s">
        <v>2174</v>
      </c>
      <c r="C14" s="120"/>
      <c r="D14" s="118" t="s">
        <v>387</v>
      </c>
      <c r="E14" s="120">
        <v>2</v>
      </c>
      <c r="F14" s="637"/>
      <c r="G14" s="121">
        <f>F14*E14</f>
        <v>0</v>
      </c>
      <c r="H14" s="112"/>
      <c r="I14" s="112"/>
      <c r="J14" s="112"/>
      <c r="K14" s="112"/>
    </row>
    <row r="15" spans="1:11" s="108" customFormat="1" x14ac:dyDescent="0.25">
      <c r="B15" s="123" t="s">
        <v>2175</v>
      </c>
      <c r="C15" s="118"/>
      <c r="D15" s="118" t="s">
        <v>387</v>
      </c>
      <c r="E15" s="120">
        <v>1</v>
      </c>
      <c r="F15" s="637"/>
      <c r="G15" s="121">
        <f t="shared" ref="G15:G23" si="0">F15*E15</f>
        <v>0</v>
      </c>
      <c r="H15" s="112"/>
      <c r="I15" s="112"/>
      <c r="J15" s="112"/>
      <c r="K15" s="112"/>
    </row>
    <row r="16" spans="1:11" s="108" customFormat="1" x14ac:dyDescent="0.25">
      <c r="B16" s="116" t="s">
        <v>1412</v>
      </c>
      <c r="C16" s="120"/>
      <c r="D16" s="118" t="s">
        <v>387</v>
      </c>
      <c r="E16" s="120">
        <v>1</v>
      </c>
      <c r="F16" s="637"/>
      <c r="G16" s="121">
        <f t="shared" si="0"/>
        <v>0</v>
      </c>
      <c r="H16" s="112"/>
      <c r="I16" s="112"/>
      <c r="J16" s="112"/>
      <c r="K16" s="112"/>
    </row>
    <row r="17" spans="2:11" s="108" customFormat="1" ht="30" x14ac:dyDescent="0.25">
      <c r="B17" s="116" t="s">
        <v>1413</v>
      </c>
      <c r="C17" s="120"/>
      <c r="D17" s="118" t="s">
        <v>387</v>
      </c>
      <c r="E17" s="120">
        <v>1</v>
      </c>
      <c r="F17" s="637"/>
      <c r="G17" s="121">
        <f t="shared" si="0"/>
        <v>0</v>
      </c>
      <c r="H17" s="112"/>
      <c r="I17" s="112"/>
      <c r="J17" s="112"/>
      <c r="K17" s="112"/>
    </row>
    <row r="18" spans="2:11" s="108" customFormat="1" x14ac:dyDescent="0.25">
      <c r="B18" s="116" t="s">
        <v>2176</v>
      </c>
      <c r="C18" s="120"/>
      <c r="D18" s="118" t="s">
        <v>387</v>
      </c>
      <c r="E18" s="120">
        <v>2</v>
      </c>
      <c r="F18" s="637"/>
      <c r="G18" s="121">
        <f t="shared" si="0"/>
        <v>0</v>
      </c>
      <c r="H18" s="112"/>
      <c r="I18" s="112"/>
      <c r="J18" s="112"/>
      <c r="K18" s="112"/>
    </row>
    <row r="19" spans="2:11" s="108" customFormat="1" x14ac:dyDescent="0.25">
      <c r="B19" s="123" t="s">
        <v>2177</v>
      </c>
      <c r="C19" s="124"/>
      <c r="D19" s="118" t="s">
        <v>387</v>
      </c>
      <c r="E19" s="120">
        <v>2</v>
      </c>
      <c r="F19" s="637"/>
      <c r="G19" s="121">
        <f t="shared" si="0"/>
        <v>0</v>
      </c>
      <c r="H19" s="112"/>
      <c r="I19" s="112"/>
      <c r="J19" s="112"/>
      <c r="K19" s="112"/>
    </row>
    <row r="20" spans="2:11" s="108" customFormat="1" x14ac:dyDescent="0.25">
      <c r="B20" s="123" t="s">
        <v>2178</v>
      </c>
      <c r="C20" s="124"/>
      <c r="D20" s="118" t="s">
        <v>387</v>
      </c>
      <c r="E20" s="120">
        <v>2</v>
      </c>
      <c r="F20" s="637"/>
      <c r="G20" s="121">
        <f>F20*E20</f>
        <v>0</v>
      </c>
      <c r="H20" s="112"/>
      <c r="I20" s="112"/>
      <c r="J20" s="112"/>
      <c r="K20" s="112"/>
    </row>
    <row r="21" spans="2:11" s="108" customFormat="1" ht="15.95" customHeight="1" x14ac:dyDescent="0.25">
      <c r="B21" s="116" t="s">
        <v>1414</v>
      </c>
      <c r="C21" s="120"/>
      <c r="D21" s="118" t="s">
        <v>387</v>
      </c>
      <c r="E21" s="120">
        <v>1</v>
      </c>
      <c r="F21" s="637"/>
      <c r="G21" s="121">
        <f t="shared" si="0"/>
        <v>0</v>
      </c>
      <c r="H21" s="112"/>
      <c r="I21" s="112"/>
      <c r="J21" s="112"/>
      <c r="K21" s="112"/>
    </row>
    <row r="22" spans="2:11" s="108" customFormat="1" ht="15.95" customHeight="1" x14ac:dyDescent="0.25">
      <c r="B22" s="123" t="s">
        <v>1415</v>
      </c>
      <c r="C22" s="120"/>
      <c r="D22" s="118" t="s">
        <v>387</v>
      </c>
      <c r="E22" s="120">
        <v>2</v>
      </c>
      <c r="F22" s="637"/>
      <c r="G22" s="121">
        <f>F22*E22</f>
        <v>0</v>
      </c>
      <c r="H22" s="112"/>
      <c r="I22" s="112"/>
      <c r="J22" s="112"/>
      <c r="K22" s="112"/>
    </row>
    <row r="23" spans="2:11" s="108" customFormat="1" ht="30" x14ac:dyDescent="0.25">
      <c r="B23" s="123" t="s">
        <v>1416</v>
      </c>
      <c r="C23" s="125"/>
      <c r="D23" s="118" t="s">
        <v>387</v>
      </c>
      <c r="E23" s="120">
        <v>1</v>
      </c>
      <c r="F23" s="637"/>
      <c r="G23" s="121">
        <f t="shared" si="0"/>
        <v>0</v>
      </c>
      <c r="H23" s="112"/>
      <c r="I23" s="112"/>
      <c r="J23" s="112"/>
      <c r="K23" s="112"/>
    </row>
    <row r="24" spans="2:11" s="108" customFormat="1" ht="30" x14ac:dyDescent="0.25">
      <c r="B24" s="123" t="s">
        <v>2179</v>
      </c>
      <c r="C24" s="125"/>
      <c r="D24" s="118" t="s">
        <v>387</v>
      </c>
      <c r="E24" s="120">
        <v>6</v>
      </c>
      <c r="F24" s="637"/>
      <c r="G24" s="121">
        <f>F24*E24</f>
        <v>0</v>
      </c>
      <c r="H24" s="112"/>
      <c r="I24" s="112"/>
      <c r="J24" s="112"/>
      <c r="K24" s="112"/>
    </row>
    <row r="25" spans="2:11" s="108" customFormat="1" ht="30" x14ac:dyDescent="0.25">
      <c r="B25" s="123" t="s">
        <v>2180</v>
      </c>
      <c r="C25" s="125"/>
      <c r="D25" s="118" t="s">
        <v>387</v>
      </c>
      <c r="E25" s="120">
        <v>6</v>
      </c>
      <c r="F25" s="637"/>
      <c r="G25" s="121">
        <f>F25*E25</f>
        <v>0</v>
      </c>
      <c r="H25" s="112"/>
      <c r="I25" s="112"/>
      <c r="J25" s="112"/>
      <c r="K25" s="112"/>
    </row>
    <row r="26" spans="2:11" s="108" customFormat="1" ht="15.95" customHeight="1" x14ac:dyDescent="0.25">
      <c r="B26" s="113" t="s">
        <v>1417</v>
      </c>
      <c r="C26" s="120"/>
      <c r="D26" s="118"/>
      <c r="E26" s="120"/>
      <c r="F26" s="637"/>
      <c r="G26" s="121"/>
      <c r="H26" s="112"/>
      <c r="I26" s="112"/>
      <c r="J26" s="112"/>
      <c r="K26" s="112"/>
    </row>
    <row r="27" spans="2:11" s="108" customFormat="1" ht="30" x14ac:dyDescent="0.25">
      <c r="B27" s="123" t="s">
        <v>1418</v>
      </c>
      <c r="C27" s="119"/>
      <c r="D27" s="124" t="s">
        <v>1419</v>
      </c>
      <c r="E27" s="120">
        <v>1</v>
      </c>
      <c r="F27" s="637"/>
      <c r="G27" s="121">
        <f t="shared" ref="G27:G32" si="1">F27*E27</f>
        <v>0</v>
      </c>
      <c r="H27" s="112"/>
      <c r="I27" s="112"/>
      <c r="J27" s="112"/>
      <c r="K27" s="112"/>
    </row>
    <row r="28" spans="2:11" s="108" customFormat="1" ht="30" x14ac:dyDescent="0.25">
      <c r="B28" s="123" t="s">
        <v>1420</v>
      </c>
      <c r="C28" s="119"/>
      <c r="D28" s="124" t="s">
        <v>1419</v>
      </c>
      <c r="E28" s="120">
        <v>25</v>
      </c>
      <c r="F28" s="637"/>
      <c r="G28" s="121">
        <f t="shared" si="1"/>
        <v>0</v>
      </c>
      <c r="H28" s="112"/>
      <c r="I28" s="112"/>
      <c r="J28" s="112"/>
      <c r="K28" s="112"/>
    </row>
    <row r="29" spans="2:11" s="108" customFormat="1" ht="30" x14ac:dyDescent="0.25">
      <c r="B29" s="123" t="s">
        <v>1421</v>
      </c>
      <c r="C29" s="120"/>
      <c r="D29" s="124" t="s">
        <v>1419</v>
      </c>
      <c r="E29" s="120">
        <f>+E27</f>
        <v>1</v>
      </c>
      <c r="F29" s="637"/>
      <c r="G29" s="121">
        <f t="shared" si="1"/>
        <v>0</v>
      </c>
      <c r="H29" s="112"/>
    </row>
    <row r="30" spans="2:11" s="108" customFormat="1" ht="30" x14ac:dyDescent="0.25">
      <c r="B30" s="123" t="s">
        <v>1422</v>
      </c>
      <c r="C30" s="120"/>
      <c r="D30" s="124" t="s">
        <v>1419</v>
      </c>
      <c r="E30" s="120">
        <f>+E28</f>
        <v>25</v>
      </c>
      <c r="F30" s="637"/>
      <c r="G30" s="121">
        <f t="shared" si="1"/>
        <v>0</v>
      </c>
      <c r="H30" s="112"/>
    </row>
    <row r="31" spans="2:11" s="108" customFormat="1" x14ac:dyDescent="0.25">
      <c r="B31" s="123" t="s">
        <v>1423</v>
      </c>
      <c r="C31" s="116"/>
      <c r="D31" s="118" t="s">
        <v>387</v>
      </c>
      <c r="E31" s="120">
        <v>1</v>
      </c>
      <c r="F31" s="637"/>
      <c r="G31" s="121">
        <f t="shared" si="1"/>
        <v>0</v>
      </c>
      <c r="H31" s="112"/>
    </row>
    <row r="32" spans="2:11" s="108" customFormat="1" x14ac:dyDescent="0.25">
      <c r="B32" s="123" t="s">
        <v>1424</v>
      </c>
      <c r="C32" s="125"/>
      <c r="D32" s="118" t="s">
        <v>387</v>
      </c>
      <c r="E32" s="120">
        <v>1</v>
      </c>
      <c r="F32" s="637"/>
      <c r="G32" s="121">
        <f t="shared" si="1"/>
        <v>0</v>
      </c>
      <c r="H32" s="112"/>
    </row>
    <row r="33" spans="2:8" s="108" customFormat="1" x14ac:dyDescent="0.25">
      <c r="B33" s="122" t="s">
        <v>1425</v>
      </c>
      <c r="C33" s="119"/>
      <c r="D33" s="124"/>
      <c r="E33" s="120"/>
      <c r="F33" s="637"/>
      <c r="G33" s="121"/>
      <c r="H33" s="112"/>
    </row>
    <row r="34" spans="2:8" s="108" customFormat="1" x14ac:dyDescent="0.25">
      <c r="B34" s="126" t="s">
        <v>1426</v>
      </c>
      <c r="C34" s="119"/>
      <c r="D34" s="124" t="s">
        <v>387</v>
      </c>
      <c r="E34" s="120">
        <v>1</v>
      </c>
      <c r="F34" s="637"/>
      <c r="G34" s="121">
        <f t="shared" ref="G34:G46" si="2">F34*E34</f>
        <v>0</v>
      </c>
      <c r="H34" s="112"/>
    </row>
    <row r="35" spans="2:8" s="108" customFormat="1" x14ac:dyDescent="0.25">
      <c r="B35" s="126" t="s">
        <v>1427</v>
      </c>
      <c r="C35" s="119"/>
      <c r="D35" s="124" t="s">
        <v>387</v>
      </c>
      <c r="E35" s="120">
        <v>1</v>
      </c>
      <c r="F35" s="637"/>
      <c r="G35" s="121">
        <f t="shared" si="2"/>
        <v>0</v>
      </c>
      <c r="H35" s="112"/>
    </row>
    <row r="36" spans="2:8" s="108" customFormat="1" x14ac:dyDescent="0.25">
      <c r="B36" s="126" t="s">
        <v>1428</v>
      </c>
      <c r="C36" s="119"/>
      <c r="D36" s="124" t="s">
        <v>387</v>
      </c>
      <c r="E36" s="120">
        <v>1</v>
      </c>
      <c r="F36" s="637"/>
      <c r="G36" s="121">
        <f t="shared" si="2"/>
        <v>0</v>
      </c>
      <c r="H36" s="112"/>
    </row>
    <row r="37" spans="2:8" s="108" customFormat="1" x14ac:dyDescent="0.25">
      <c r="B37" s="126" t="s">
        <v>1429</v>
      </c>
      <c r="C37" s="119"/>
      <c r="D37" s="124" t="s">
        <v>387</v>
      </c>
      <c r="E37" s="120">
        <v>1</v>
      </c>
      <c r="F37" s="637"/>
      <c r="G37" s="121">
        <f t="shared" si="2"/>
        <v>0</v>
      </c>
      <c r="H37" s="112"/>
    </row>
    <row r="38" spans="2:8" s="108" customFormat="1" x14ac:dyDescent="0.25">
      <c r="B38" s="126" t="s">
        <v>1430</v>
      </c>
      <c r="C38" s="119"/>
      <c r="D38" s="124" t="s">
        <v>387</v>
      </c>
      <c r="E38" s="120">
        <v>1</v>
      </c>
      <c r="F38" s="637"/>
      <c r="G38" s="121">
        <f t="shared" si="2"/>
        <v>0</v>
      </c>
      <c r="H38" s="112"/>
    </row>
    <row r="39" spans="2:8" s="108" customFormat="1" x14ac:dyDescent="0.25">
      <c r="B39" s="123" t="s">
        <v>1431</v>
      </c>
      <c r="C39" s="119"/>
      <c r="D39" s="124" t="s">
        <v>387</v>
      </c>
      <c r="E39" s="120">
        <v>1</v>
      </c>
      <c r="F39" s="637"/>
      <c r="G39" s="121">
        <f t="shared" si="2"/>
        <v>0</v>
      </c>
      <c r="H39" s="112"/>
    </row>
    <row r="40" spans="2:8" s="108" customFormat="1" x14ac:dyDescent="0.25">
      <c r="B40" s="126" t="s">
        <v>1432</v>
      </c>
      <c r="C40" s="119"/>
      <c r="D40" s="124" t="s">
        <v>387</v>
      </c>
      <c r="E40" s="120">
        <v>1</v>
      </c>
      <c r="F40" s="637"/>
      <c r="G40" s="121">
        <f t="shared" si="2"/>
        <v>0</v>
      </c>
      <c r="H40" s="112"/>
    </row>
    <row r="41" spans="2:8" s="108" customFormat="1" x14ac:dyDescent="0.25">
      <c r="B41" s="126" t="s">
        <v>1433</v>
      </c>
      <c r="C41" s="119"/>
      <c r="D41" s="124" t="s">
        <v>387</v>
      </c>
      <c r="E41" s="120">
        <v>1</v>
      </c>
      <c r="F41" s="637"/>
      <c r="G41" s="121">
        <f t="shared" si="2"/>
        <v>0</v>
      </c>
      <c r="H41" s="112"/>
    </row>
    <row r="42" spans="2:8" s="108" customFormat="1" x14ac:dyDescent="0.25">
      <c r="B42" s="126" t="s">
        <v>2181</v>
      </c>
      <c r="C42" s="119"/>
      <c r="D42" s="124" t="s">
        <v>387</v>
      </c>
      <c r="E42" s="120">
        <v>1</v>
      </c>
      <c r="F42" s="637"/>
      <c r="G42" s="121">
        <f>F42*E42</f>
        <v>0</v>
      </c>
      <c r="H42" s="112"/>
    </row>
    <row r="43" spans="2:8" s="108" customFormat="1" x14ac:dyDescent="0.25">
      <c r="B43" s="126" t="s">
        <v>1434</v>
      </c>
      <c r="C43" s="119"/>
      <c r="D43" s="124" t="s">
        <v>387</v>
      </c>
      <c r="E43" s="120">
        <v>1</v>
      </c>
      <c r="F43" s="637"/>
      <c r="G43" s="121">
        <f t="shared" si="2"/>
        <v>0</v>
      </c>
      <c r="H43" s="112"/>
    </row>
    <row r="44" spans="2:8" s="108" customFormat="1" x14ac:dyDescent="0.25">
      <c r="B44" s="126" t="s">
        <v>1435</v>
      </c>
      <c r="C44" s="119"/>
      <c r="D44" s="124" t="s">
        <v>1436</v>
      </c>
      <c r="E44" s="120">
        <v>1</v>
      </c>
      <c r="F44" s="637"/>
      <c r="G44" s="121">
        <f t="shared" si="2"/>
        <v>0</v>
      </c>
      <c r="H44" s="112"/>
    </row>
    <row r="45" spans="2:8" s="108" customFormat="1" x14ac:dyDescent="0.25">
      <c r="B45" s="126" t="s">
        <v>1398</v>
      </c>
      <c r="C45" s="119"/>
      <c r="D45" s="124" t="s">
        <v>1436</v>
      </c>
      <c r="E45" s="120">
        <v>1</v>
      </c>
      <c r="F45" s="637"/>
      <c r="G45" s="121">
        <f t="shared" si="2"/>
        <v>0</v>
      </c>
      <c r="H45" s="112"/>
    </row>
    <row r="46" spans="2:8" s="108" customFormat="1" x14ac:dyDescent="0.25">
      <c r="B46" s="126" t="s">
        <v>1530</v>
      </c>
      <c r="C46" s="119"/>
      <c r="D46" s="124" t="s">
        <v>1436</v>
      </c>
      <c r="E46" s="120">
        <v>1</v>
      </c>
      <c r="F46" s="637"/>
      <c r="G46" s="121">
        <f t="shared" si="2"/>
        <v>0</v>
      </c>
      <c r="H46" s="112"/>
    </row>
    <row r="47" spans="2:8" s="108" customFormat="1" x14ac:dyDescent="0.25">
      <c r="B47" s="126"/>
      <c r="C47" s="119"/>
      <c r="D47" s="124"/>
      <c r="E47" s="120"/>
      <c r="F47" s="121"/>
      <c r="G47" s="121"/>
      <c r="H47" s="112"/>
    </row>
    <row r="48" spans="2:8" s="108" customFormat="1" ht="15.95" customHeight="1" x14ac:dyDescent="0.25">
      <c r="B48" s="110"/>
      <c r="F48" s="111"/>
      <c r="G48" s="111"/>
    </row>
    <row r="49" spans="2:7" s="108" customFormat="1" ht="15.95" customHeight="1" x14ac:dyDescent="0.25">
      <c r="B49" s="110"/>
      <c r="F49" s="111"/>
      <c r="G49" s="111"/>
    </row>
    <row r="50" spans="2:7" s="108" customFormat="1" ht="15.95" customHeight="1" x14ac:dyDescent="0.25">
      <c r="B50" s="110"/>
      <c r="F50" s="111"/>
      <c r="G50" s="111"/>
    </row>
    <row r="51" spans="2:7" s="108" customFormat="1" ht="15.95" customHeight="1" x14ac:dyDescent="0.25">
      <c r="B51" s="110"/>
      <c r="F51" s="111"/>
      <c r="G51" s="111"/>
    </row>
    <row r="52" spans="2:7" s="108" customFormat="1" ht="15.95" customHeight="1" x14ac:dyDescent="0.25">
      <c r="B52" s="110"/>
      <c r="F52" s="111"/>
      <c r="G52" s="111"/>
    </row>
    <row r="53" spans="2:7" s="108" customFormat="1" ht="15.95" customHeight="1" x14ac:dyDescent="0.25">
      <c r="B53" s="110"/>
      <c r="F53" s="111"/>
      <c r="G53" s="111"/>
    </row>
    <row r="54" spans="2:7" s="108" customFormat="1" ht="15.95" customHeight="1" x14ac:dyDescent="0.25">
      <c r="B54" s="110"/>
      <c r="F54" s="111"/>
      <c r="G54" s="111"/>
    </row>
    <row r="55" spans="2:7" s="108" customFormat="1" ht="15.95" customHeight="1" x14ac:dyDescent="0.25">
      <c r="B55" s="110"/>
      <c r="F55" s="111"/>
      <c r="G55" s="111"/>
    </row>
    <row r="56" spans="2:7" s="108" customFormat="1" ht="15.95" customHeight="1" x14ac:dyDescent="0.25">
      <c r="B56" s="110"/>
      <c r="F56" s="111"/>
      <c r="G56" s="111"/>
    </row>
    <row r="57" spans="2:7" s="108" customFormat="1" ht="15.95" customHeight="1" x14ac:dyDescent="0.25">
      <c r="B57" s="110"/>
      <c r="F57" s="111"/>
      <c r="G57" s="111"/>
    </row>
    <row r="58" spans="2:7" s="108" customFormat="1" ht="15.95" customHeight="1" x14ac:dyDescent="0.25">
      <c r="B58" s="110"/>
      <c r="F58" s="111"/>
      <c r="G58" s="111"/>
    </row>
    <row r="59" spans="2:7" s="108" customFormat="1" ht="15.95" customHeight="1" x14ac:dyDescent="0.25">
      <c r="B59" s="110"/>
      <c r="F59" s="111"/>
      <c r="G59" s="111"/>
    </row>
    <row r="60" spans="2:7" s="108" customFormat="1" ht="15.95" customHeight="1" x14ac:dyDescent="0.25">
      <c r="B60" s="110"/>
      <c r="F60" s="111"/>
      <c r="G60" s="111"/>
    </row>
    <row r="61" spans="2:7" s="108" customFormat="1" ht="15.95" customHeight="1" x14ac:dyDescent="0.25">
      <c r="B61" s="110"/>
      <c r="F61" s="111"/>
      <c r="G61" s="111"/>
    </row>
    <row r="62" spans="2:7" s="108" customFormat="1" ht="15.95" customHeight="1" x14ac:dyDescent="0.25">
      <c r="B62" s="110"/>
      <c r="F62" s="111"/>
      <c r="G62" s="111"/>
    </row>
    <row r="63" spans="2:7" s="108" customFormat="1" ht="15.95" customHeight="1" x14ac:dyDescent="0.25">
      <c r="B63" s="110"/>
      <c r="F63" s="111"/>
      <c r="G63" s="111"/>
    </row>
    <row r="64" spans="2:7" s="108" customFormat="1" ht="15.95" customHeight="1" x14ac:dyDescent="0.25">
      <c r="B64" s="110"/>
      <c r="F64" s="111"/>
      <c r="G64" s="111"/>
    </row>
    <row r="65" spans="2:7" s="108" customFormat="1" ht="15.95" customHeight="1" x14ac:dyDescent="0.25">
      <c r="B65" s="110"/>
      <c r="F65" s="111"/>
      <c r="G65" s="111"/>
    </row>
    <row r="66" spans="2:7" s="108" customFormat="1" ht="15.95" customHeight="1" x14ac:dyDescent="0.25">
      <c r="B66" s="110"/>
      <c r="F66" s="111"/>
      <c r="G66" s="111"/>
    </row>
    <row r="67" spans="2:7" s="108" customFormat="1" ht="15.95" customHeight="1" x14ac:dyDescent="0.25">
      <c r="B67" s="110"/>
      <c r="F67" s="111"/>
      <c r="G67" s="111"/>
    </row>
    <row r="68" spans="2:7" s="108" customFormat="1" ht="15.95" customHeight="1" x14ac:dyDescent="0.25">
      <c r="B68" s="110"/>
      <c r="F68" s="111"/>
      <c r="G68" s="111"/>
    </row>
    <row r="69" spans="2:7" s="108" customFormat="1" ht="15.95" customHeight="1" x14ac:dyDescent="0.25">
      <c r="B69" s="110"/>
      <c r="F69" s="111"/>
      <c r="G69" s="111"/>
    </row>
    <row r="70" spans="2:7" s="108" customFormat="1" ht="15.95" customHeight="1" x14ac:dyDescent="0.25">
      <c r="B70" s="110"/>
      <c r="F70" s="111"/>
      <c r="G70" s="111"/>
    </row>
    <row r="71" spans="2:7" s="108" customFormat="1" ht="15.95" customHeight="1" x14ac:dyDescent="0.25">
      <c r="B71" s="110"/>
      <c r="F71" s="111"/>
      <c r="G71" s="111"/>
    </row>
    <row r="72" spans="2:7" s="108" customFormat="1" ht="15.95" customHeight="1" x14ac:dyDescent="0.25">
      <c r="B72" s="110"/>
      <c r="F72" s="111"/>
      <c r="G72" s="111"/>
    </row>
    <row r="73" spans="2:7" s="108" customFormat="1" ht="15.95" customHeight="1" x14ac:dyDescent="0.25">
      <c r="B73" s="110"/>
      <c r="F73" s="111"/>
      <c r="G73" s="111"/>
    </row>
    <row r="74" spans="2:7" s="108" customFormat="1" ht="15.95" customHeight="1" x14ac:dyDescent="0.25">
      <c r="B74" s="110"/>
      <c r="F74" s="111"/>
      <c r="G74" s="111"/>
    </row>
    <row r="75" spans="2:7" s="108" customFormat="1" ht="15.95" customHeight="1" x14ac:dyDescent="0.25">
      <c r="B75" s="110"/>
      <c r="F75" s="111"/>
      <c r="G75" s="111"/>
    </row>
    <row r="76" spans="2:7" s="108" customFormat="1" ht="15.95" customHeight="1" x14ac:dyDescent="0.25">
      <c r="B76" s="110"/>
      <c r="F76" s="111"/>
      <c r="G76" s="111"/>
    </row>
    <row r="77" spans="2:7" s="108" customFormat="1" ht="15.95" customHeight="1" x14ac:dyDescent="0.25">
      <c r="B77" s="110"/>
      <c r="F77" s="111"/>
      <c r="G77" s="111"/>
    </row>
    <row r="78" spans="2:7" s="108" customFormat="1" ht="15.95" customHeight="1" x14ac:dyDescent="0.25">
      <c r="B78" s="110"/>
      <c r="F78" s="111"/>
      <c r="G78" s="111"/>
    </row>
    <row r="79" spans="2:7" s="108" customFormat="1" ht="15.95" customHeight="1" x14ac:dyDescent="0.25">
      <c r="B79" s="110"/>
      <c r="F79" s="111"/>
      <c r="G79" s="111"/>
    </row>
    <row r="80" spans="2:7" s="108" customFormat="1" ht="15.95" customHeight="1" x14ac:dyDescent="0.25">
      <c r="B80" s="110"/>
      <c r="F80" s="111"/>
      <c r="G80" s="111"/>
    </row>
    <row r="81" spans="2:7" s="108" customFormat="1" ht="15.95" customHeight="1" x14ac:dyDescent="0.25">
      <c r="B81" s="110"/>
      <c r="F81" s="111"/>
      <c r="G81" s="111"/>
    </row>
    <row r="82" spans="2:7" s="108" customFormat="1" ht="15.95" customHeight="1" x14ac:dyDescent="0.25">
      <c r="B82" s="110"/>
      <c r="F82" s="111"/>
      <c r="G82" s="111"/>
    </row>
    <row r="83" spans="2:7" s="108" customFormat="1" ht="15.95" customHeight="1" x14ac:dyDescent="0.25">
      <c r="B83" s="110"/>
      <c r="F83" s="111"/>
      <c r="G83" s="111"/>
    </row>
    <row r="84" spans="2:7" s="108" customFormat="1" ht="15.95" customHeight="1" x14ac:dyDescent="0.25">
      <c r="B84" s="110"/>
      <c r="F84" s="111"/>
      <c r="G84" s="111"/>
    </row>
    <row r="85" spans="2:7" s="108" customFormat="1" ht="15.95" customHeight="1" x14ac:dyDescent="0.25">
      <c r="B85" s="110"/>
      <c r="F85" s="111"/>
      <c r="G85" s="111"/>
    </row>
    <row r="86" spans="2:7" s="108" customFormat="1" ht="15.95" customHeight="1" x14ac:dyDescent="0.25">
      <c r="B86" s="110"/>
      <c r="F86" s="111"/>
      <c r="G86" s="111"/>
    </row>
    <row r="87" spans="2:7" s="108" customFormat="1" ht="15.95" customHeight="1" x14ac:dyDescent="0.25">
      <c r="B87" s="110"/>
      <c r="F87" s="111"/>
      <c r="G87" s="111"/>
    </row>
    <row r="88" spans="2:7" s="108" customFormat="1" ht="15.95" customHeight="1" x14ac:dyDescent="0.25">
      <c r="B88" s="110"/>
      <c r="F88" s="111"/>
      <c r="G88" s="111"/>
    </row>
    <row r="89" spans="2:7" s="108" customFormat="1" ht="15.95" customHeight="1" x14ac:dyDescent="0.25">
      <c r="B89" s="110"/>
      <c r="F89" s="111"/>
      <c r="G89" s="111"/>
    </row>
    <row r="90" spans="2:7" s="108" customFormat="1" ht="15.95" customHeight="1" x14ac:dyDescent="0.25">
      <c r="B90" s="110"/>
      <c r="F90" s="111"/>
      <c r="G90" s="111"/>
    </row>
    <row r="91" spans="2:7" s="108" customFormat="1" ht="15.95" customHeight="1" x14ac:dyDescent="0.25">
      <c r="B91" s="110"/>
      <c r="F91" s="111"/>
      <c r="G91" s="111"/>
    </row>
    <row r="92" spans="2:7" s="108" customFormat="1" ht="15.95" customHeight="1" x14ac:dyDescent="0.25">
      <c r="B92" s="110"/>
      <c r="F92" s="111"/>
      <c r="G92" s="111"/>
    </row>
    <row r="93" spans="2:7" s="108" customFormat="1" ht="15.95" customHeight="1" x14ac:dyDescent="0.25">
      <c r="B93" s="110"/>
      <c r="F93" s="111"/>
      <c r="G93" s="111"/>
    </row>
    <row r="94" spans="2:7" s="108" customFormat="1" ht="15.95" customHeight="1" x14ac:dyDescent="0.25">
      <c r="B94" s="110"/>
      <c r="F94" s="111"/>
      <c r="G94" s="111"/>
    </row>
    <row r="95" spans="2:7" s="108" customFormat="1" ht="15.95" customHeight="1" x14ac:dyDescent="0.25">
      <c r="B95" s="110"/>
      <c r="F95" s="111"/>
      <c r="G95" s="111"/>
    </row>
    <row r="96" spans="2:7" s="108" customFormat="1" ht="15.95" customHeight="1" x14ac:dyDescent="0.25">
      <c r="B96" s="110"/>
      <c r="F96" s="111"/>
      <c r="G96" s="111"/>
    </row>
    <row r="97" spans="2:7" s="108" customFormat="1" ht="15.95" customHeight="1" x14ac:dyDescent="0.25">
      <c r="B97" s="110"/>
      <c r="F97" s="111"/>
      <c r="G97" s="111"/>
    </row>
    <row r="98" spans="2:7" s="108" customFormat="1" ht="15.95" customHeight="1" x14ac:dyDescent="0.25">
      <c r="B98" s="110"/>
      <c r="F98" s="111"/>
      <c r="G98" s="111"/>
    </row>
    <row r="99" spans="2:7" s="108" customFormat="1" ht="15.95" customHeight="1" x14ac:dyDescent="0.25">
      <c r="B99" s="110"/>
      <c r="F99" s="111"/>
      <c r="G99" s="111"/>
    </row>
    <row r="100" spans="2:7" s="108" customFormat="1" ht="15.95" customHeight="1" x14ac:dyDescent="0.25">
      <c r="B100" s="110"/>
      <c r="F100" s="111"/>
      <c r="G100" s="111"/>
    </row>
    <row r="101" spans="2:7" s="108" customFormat="1" ht="15.95" customHeight="1" x14ac:dyDescent="0.25">
      <c r="B101" s="110"/>
      <c r="F101" s="111"/>
      <c r="G101" s="111"/>
    </row>
    <row r="102" spans="2:7" s="108" customFormat="1" ht="15.95" customHeight="1" x14ac:dyDescent="0.25">
      <c r="B102" s="110"/>
      <c r="F102" s="111"/>
      <c r="G102" s="111"/>
    </row>
    <row r="103" spans="2:7" s="108" customFormat="1" ht="15.95" customHeight="1" x14ac:dyDescent="0.25">
      <c r="B103" s="110"/>
      <c r="F103" s="111"/>
      <c r="G103" s="111"/>
    </row>
    <row r="104" spans="2:7" s="108" customFormat="1" ht="15.95" customHeight="1" x14ac:dyDescent="0.25">
      <c r="B104" s="110"/>
      <c r="F104" s="111"/>
      <c r="G104" s="111"/>
    </row>
    <row r="105" spans="2:7" s="108" customFormat="1" ht="15.95" customHeight="1" x14ac:dyDescent="0.25">
      <c r="B105" s="110"/>
      <c r="F105" s="111"/>
      <c r="G105" s="111"/>
    </row>
    <row r="106" spans="2:7" s="108" customFormat="1" ht="15.95" customHeight="1" x14ac:dyDescent="0.25">
      <c r="B106" s="110"/>
      <c r="F106" s="111"/>
      <c r="G106" s="111"/>
    </row>
    <row r="107" spans="2:7" s="108" customFormat="1" ht="15.95" customHeight="1" x14ac:dyDescent="0.25">
      <c r="B107" s="110"/>
      <c r="F107" s="111"/>
      <c r="G107" s="111"/>
    </row>
    <row r="108" spans="2:7" s="108" customFormat="1" ht="15.95" customHeight="1" x14ac:dyDescent="0.25">
      <c r="B108" s="110"/>
      <c r="F108" s="111"/>
      <c r="G108" s="111"/>
    </row>
    <row r="109" spans="2:7" s="108" customFormat="1" ht="15.95" customHeight="1" x14ac:dyDescent="0.25">
      <c r="B109" s="110"/>
      <c r="F109" s="111"/>
      <c r="G109" s="111"/>
    </row>
    <row r="110" spans="2:7" s="108" customFormat="1" ht="15.95" customHeight="1" x14ac:dyDescent="0.25">
      <c r="B110" s="110"/>
      <c r="F110" s="111"/>
      <c r="G110" s="111"/>
    </row>
    <row r="111" spans="2:7" s="108" customFormat="1" ht="15.95" customHeight="1" x14ac:dyDescent="0.25">
      <c r="B111" s="110"/>
      <c r="F111" s="111"/>
      <c r="G111" s="111"/>
    </row>
    <row r="112" spans="2:7" s="108" customFormat="1" ht="15.95" customHeight="1" x14ac:dyDescent="0.25">
      <c r="B112" s="110"/>
      <c r="F112" s="111"/>
      <c r="G112" s="111"/>
    </row>
    <row r="113" spans="2:7" s="108" customFormat="1" ht="15.95" customHeight="1" x14ac:dyDescent="0.25">
      <c r="B113" s="110"/>
      <c r="F113" s="111"/>
      <c r="G113" s="111"/>
    </row>
    <row r="114" spans="2:7" s="108" customFormat="1" ht="15.95" customHeight="1" x14ac:dyDescent="0.25">
      <c r="B114" s="110"/>
      <c r="F114" s="111"/>
      <c r="G114" s="111"/>
    </row>
    <row r="115" spans="2:7" s="108" customFormat="1" ht="15.95" customHeight="1" x14ac:dyDescent="0.25">
      <c r="B115" s="110"/>
      <c r="F115" s="111"/>
      <c r="G115" s="111"/>
    </row>
    <row r="116" spans="2:7" s="108" customFormat="1" ht="15.95" customHeight="1" x14ac:dyDescent="0.25">
      <c r="B116" s="110"/>
      <c r="F116" s="111"/>
      <c r="G116" s="111"/>
    </row>
    <row r="117" spans="2:7" s="108" customFormat="1" ht="15.95" customHeight="1" x14ac:dyDescent="0.25">
      <c r="B117" s="110"/>
      <c r="F117" s="111"/>
      <c r="G117" s="111"/>
    </row>
    <row r="118" spans="2:7" s="108" customFormat="1" ht="15.95" customHeight="1" x14ac:dyDescent="0.25">
      <c r="B118" s="110"/>
      <c r="F118" s="111"/>
      <c r="G118" s="111"/>
    </row>
    <row r="119" spans="2:7" s="108" customFormat="1" ht="15.95" customHeight="1" x14ac:dyDescent="0.25">
      <c r="B119" s="110"/>
      <c r="F119" s="111"/>
      <c r="G119" s="111"/>
    </row>
    <row r="120" spans="2:7" s="108" customFormat="1" ht="15.95" customHeight="1" x14ac:dyDescent="0.25">
      <c r="B120" s="110"/>
      <c r="F120" s="111"/>
      <c r="G120" s="111"/>
    </row>
    <row r="121" spans="2:7" s="108" customFormat="1" ht="15.95" customHeight="1" x14ac:dyDescent="0.25">
      <c r="B121" s="110"/>
      <c r="F121" s="111"/>
      <c r="G121" s="111"/>
    </row>
    <row r="122" spans="2:7" s="108" customFormat="1" ht="15.95" customHeight="1" x14ac:dyDescent="0.25">
      <c r="B122" s="110"/>
      <c r="F122" s="111"/>
      <c r="G122" s="111"/>
    </row>
    <row r="123" spans="2:7" s="108" customFormat="1" ht="15.95" customHeight="1" x14ac:dyDescent="0.25">
      <c r="B123" s="110"/>
      <c r="F123" s="111"/>
      <c r="G123" s="111"/>
    </row>
    <row r="124" spans="2:7" s="108" customFormat="1" ht="15.95" customHeight="1" x14ac:dyDescent="0.25">
      <c r="B124" s="110"/>
      <c r="F124" s="111"/>
      <c r="G124" s="111"/>
    </row>
    <row r="125" spans="2:7" s="108" customFormat="1" ht="15.95" customHeight="1" x14ac:dyDescent="0.25">
      <c r="B125" s="110"/>
      <c r="F125" s="111"/>
      <c r="G125" s="111"/>
    </row>
    <row r="126" spans="2:7" s="108" customFormat="1" ht="15.95" customHeight="1" x14ac:dyDescent="0.25">
      <c r="B126" s="110"/>
      <c r="F126" s="111"/>
      <c r="G126" s="111"/>
    </row>
    <row r="127" spans="2:7" s="108" customFormat="1" ht="15.95" customHeight="1" x14ac:dyDescent="0.25">
      <c r="B127" s="110"/>
      <c r="F127" s="111"/>
      <c r="G127" s="111"/>
    </row>
    <row r="128" spans="2:7" s="108" customFormat="1" ht="15.95" customHeight="1" x14ac:dyDescent="0.25">
      <c r="B128" s="110"/>
      <c r="F128" s="111"/>
      <c r="G128" s="111"/>
    </row>
    <row r="129" spans="1:7" s="108" customFormat="1" ht="15.95" customHeight="1" x14ac:dyDescent="0.25">
      <c r="B129" s="110"/>
      <c r="F129" s="111"/>
      <c r="G129" s="111"/>
    </row>
    <row r="130" spans="1:7" s="108" customFormat="1" ht="15.95" customHeight="1" x14ac:dyDescent="0.25">
      <c r="B130" s="110"/>
      <c r="F130" s="111"/>
      <c r="G130" s="111"/>
    </row>
    <row r="131" spans="1:7" s="108" customFormat="1" ht="15.95" customHeight="1" x14ac:dyDescent="0.25">
      <c r="B131" s="110"/>
      <c r="F131" s="111"/>
      <c r="G131" s="111"/>
    </row>
    <row r="132" spans="1:7" s="108" customFormat="1" ht="15.6" customHeight="1" x14ac:dyDescent="0.25">
      <c r="B132" s="110"/>
      <c r="F132" s="111"/>
      <c r="G132" s="111"/>
    </row>
    <row r="133" spans="1:7" ht="15" customHeight="1" x14ac:dyDescent="0.25">
      <c r="A133" s="108"/>
      <c r="B133" s="110"/>
      <c r="C133" s="108"/>
      <c r="D133" s="108"/>
      <c r="E133" s="108"/>
      <c r="F133" s="111"/>
      <c r="G133" s="111"/>
    </row>
    <row r="134" spans="1:7" ht="15" customHeight="1" x14ac:dyDescent="0.25">
      <c r="A134" s="108"/>
      <c r="B134" s="110"/>
      <c r="C134" s="108"/>
      <c r="D134" s="108"/>
      <c r="E134" s="108"/>
      <c r="F134" s="111"/>
      <c r="G134" s="111"/>
    </row>
    <row r="135" spans="1:7" ht="15" customHeight="1" x14ac:dyDescent="0.25">
      <c r="A135" s="108"/>
      <c r="B135" s="110"/>
      <c r="C135" s="108"/>
      <c r="D135" s="108"/>
      <c r="E135" s="108"/>
      <c r="F135" s="111"/>
      <c r="G135" s="111"/>
    </row>
    <row r="136" spans="1:7" ht="15" customHeight="1" x14ac:dyDescent="0.25">
      <c r="A136" s="108"/>
      <c r="B136" s="110"/>
      <c r="C136" s="108"/>
      <c r="D136" s="108"/>
      <c r="E136" s="108"/>
      <c r="F136" s="111"/>
      <c r="G136" s="111"/>
    </row>
    <row r="137" spans="1:7" ht="15" customHeight="1" x14ac:dyDescent="0.25">
      <c r="A137" s="108"/>
      <c r="B137" s="110"/>
      <c r="C137" s="108"/>
      <c r="D137" s="108"/>
      <c r="E137" s="108"/>
      <c r="F137" s="111"/>
      <c r="G137" s="111"/>
    </row>
    <row r="138" spans="1:7" ht="15" customHeight="1" x14ac:dyDescent="0.25">
      <c r="A138" s="108"/>
      <c r="B138" s="110"/>
      <c r="C138" s="108"/>
      <c r="D138" s="108"/>
      <c r="E138" s="108"/>
      <c r="F138" s="111"/>
      <c r="G138" s="111"/>
    </row>
    <row r="139" spans="1:7" ht="15" customHeight="1" x14ac:dyDescent="0.25">
      <c r="A139" s="108"/>
      <c r="B139" s="110"/>
      <c r="C139" s="108"/>
      <c r="D139" s="108"/>
      <c r="E139" s="108"/>
      <c r="F139" s="111"/>
      <c r="G139" s="111"/>
    </row>
    <row r="140" spans="1:7" ht="15" customHeight="1" x14ac:dyDescent="0.25">
      <c r="A140" s="108"/>
      <c r="B140" s="110"/>
      <c r="C140" s="108"/>
      <c r="D140" s="108"/>
      <c r="E140" s="108"/>
      <c r="F140" s="111"/>
      <c r="G140" s="111"/>
    </row>
    <row r="141" spans="1:7" ht="15" customHeight="1" x14ac:dyDescent="0.25">
      <c r="A141" s="108"/>
      <c r="B141" s="110"/>
      <c r="C141" s="108"/>
      <c r="D141" s="108"/>
      <c r="E141" s="108"/>
      <c r="F141" s="111"/>
      <c r="G141" s="111"/>
    </row>
    <row r="142" spans="1:7" ht="15" customHeight="1" x14ac:dyDescent="0.25">
      <c r="A142" s="108"/>
      <c r="B142" s="110"/>
      <c r="C142" s="108"/>
      <c r="D142" s="108"/>
      <c r="E142" s="108"/>
      <c r="F142" s="111"/>
      <c r="G142" s="111"/>
    </row>
    <row r="143" spans="1:7" ht="15" customHeight="1" x14ac:dyDescent="0.25">
      <c r="A143" s="108"/>
      <c r="B143" s="110"/>
      <c r="C143" s="108"/>
      <c r="D143" s="108"/>
      <c r="E143" s="108"/>
      <c r="F143" s="111"/>
      <c r="G143" s="111"/>
    </row>
    <row r="144" spans="1:7" ht="15" customHeight="1" x14ac:dyDescent="0.25">
      <c r="A144" s="108"/>
      <c r="B144" s="110"/>
      <c r="C144" s="108"/>
      <c r="D144" s="108"/>
      <c r="E144" s="108"/>
      <c r="F144" s="111"/>
      <c r="G144" s="111"/>
    </row>
  </sheetData>
  <sheetProtection algorithmName="SHA-512" hashValue="bXL+cUVgUlfAXa7QnlKD+iAkrKKmhLK2YEpbd3PtND7A8tbExSyLF9Jqe6zofDUH4kUnGO7xtKkBMP3KlX6uxA==" saltValue="ARg5lyFU9tCOuL9ZAUnlAA==" spinCount="100000" sheet="1" objects="1" scenarios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E997-1A08-4565-B9CE-DB217035D1E1}">
  <dimension ref="A1:G92"/>
  <sheetViews>
    <sheetView zoomScaleNormal="100" workbookViewId="0">
      <selection activeCell="E5" sqref="E5:E90"/>
    </sheetView>
  </sheetViews>
  <sheetFormatPr defaultColWidth="9.140625" defaultRowHeight="11.25" x14ac:dyDescent="0.2"/>
  <cols>
    <col min="1" max="1" width="5.85546875" style="20" customWidth="1"/>
    <col min="2" max="2" width="78.28515625" style="103" customWidth="1"/>
    <col min="3" max="3" width="4.140625" style="20" customWidth="1"/>
    <col min="4" max="4" width="12.7109375" style="20" customWidth="1"/>
    <col min="5" max="5" width="12.42578125" style="104" customWidth="1"/>
    <col min="6" max="6" width="13.42578125" style="20" customWidth="1"/>
    <col min="7" max="7" width="11.7109375" style="102" customWidth="1"/>
    <col min="8" max="16384" width="9.140625" style="20"/>
  </cols>
  <sheetData>
    <row r="1" spans="1:7" ht="23.25" thickBot="1" x14ac:dyDescent="0.25">
      <c r="A1" s="16" t="s">
        <v>862</v>
      </c>
      <c r="B1" s="16" t="s">
        <v>863</v>
      </c>
      <c r="C1" s="16" t="s">
        <v>783</v>
      </c>
      <c r="D1" s="16" t="s">
        <v>864</v>
      </c>
      <c r="E1" s="17" t="s">
        <v>865</v>
      </c>
      <c r="F1" s="18" t="s">
        <v>866</v>
      </c>
      <c r="G1" s="19" t="s">
        <v>867</v>
      </c>
    </row>
    <row r="2" spans="1:7" ht="147.6" customHeight="1" x14ac:dyDescent="0.2">
      <c r="A2" s="211" t="s">
        <v>868</v>
      </c>
      <c r="B2" s="212"/>
      <c r="C2" s="212"/>
      <c r="D2" s="212"/>
      <c r="E2" s="212"/>
      <c r="F2" s="212"/>
      <c r="G2" s="213"/>
    </row>
    <row r="3" spans="1:7" x14ac:dyDescent="0.2">
      <c r="A3" s="21"/>
      <c r="B3" s="21"/>
      <c r="C3" s="21"/>
      <c r="D3" s="21"/>
      <c r="E3" s="22"/>
      <c r="F3" s="23"/>
      <c r="G3" s="24"/>
    </row>
    <row r="4" spans="1:7" x14ac:dyDescent="0.2">
      <c r="A4" s="25"/>
      <c r="B4" s="26" t="s">
        <v>869</v>
      </c>
      <c r="C4" s="27"/>
      <c r="D4" s="28"/>
      <c r="E4" s="29"/>
      <c r="F4" s="30"/>
      <c r="G4" s="31"/>
    </row>
    <row r="5" spans="1:7" x14ac:dyDescent="0.2">
      <c r="A5" s="32">
        <v>1</v>
      </c>
      <c r="B5" s="33" t="s">
        <v>870</v>
      </c>
      <c r="C5" s="34">
        <v>1</v>
      </c>
      <c r="D5" s="35" t="s">
        <v>871</v>
      </c>
      <c r="E5" s="629"/>
      <c r="F5" s="36">
        <f t="shared" ref="F5:F27" si="0">E5*C5</f>
        <v>0</v>
      </c>
      <c r="G5" s="37"/>
    </row>
    <row r="6" spans="1:7" ht="33.75" x14ac:dyDescent="0.2">
      <c r="A6" s="38">
        <v>2</v>
      </c>
      <c r="B6" s="35" t="s">
        <v>872</v>
      </c>
      <c r="C6" s="38">
        <v>1</v>
      </c>
      <c r="D6" s="39" t="s">
        <v>873</v>
      </c>
      <c r="E6" s="629"/>
      <c r="F6" s="36">
        <f t="shared" si="0"/>
        <v>0</v>
      </c>
      <c r="G6" s="37"/>
    </row>
    <row r="7" spans="1:7" ht="22.5" x14ac:dyDescent="0.2">
      <c r="A7" s="38">
        <v>3</v>
      </c>
      <c r="B7" s="35" t="s">
        <v>874</v>
      </c>
      <c r="C7" s="38">
        <v>2</v>
      </c>
      <c r="D7" s="39" t="s">
        <v>875</v>
      </c>
      <c r="E7" s="629"/>
      <c r="F7" s="36">
        <f t="shared" si="0"/>
        <v>0</v>
      </c>
      <c r="G7" s="40"/>
    </row>
    <row r="8" spans="1:7" ht="22.5" x14ac:dyDescent="0.2">
      <c r="A8" s="38">
        <v>4</v>
      </c>
      <c r="B8" s="39" t="s">
        <v>876</v>
      </c>
      <c r="C8" s="38">
        <v>1</v>
      </c>
      <c r="D8" s="39" t="s">
        <v>877</v>
      </c>
      <c r="E8" s="629"/>
      <c r="F8" s="36">
        <f t="shared" si="0"/>
        <v>0</v>
      </c>
      <c r="G8" s="37"/>
    </row>
    <row r="9" spans="1:7" x14ac:dyDescent="0.2">
      <c r="A9" s="32"/>
      <c r="B9" s="41" t="s">
        <v>878</v>
      </c>
      <c r="C9" s="42"/>
      <c r="D9" s="35"/>
      <c r="E9" s="629"/>
      <c r="F9" s="36"/>
      <c r="G9" s="40"/>
    </row>
    <row r="10" spans="1:7" ht="67.5" x14ac:dyDescent="0.2">
      <c r="A10" s="32">
        <v>1</v>
      </c>
      <c r="B10" s="35" t="s">
        <v>879</v>
      </c>
      <c r="C10" s="32">
        <v>1</v>
      </c>
      <c r="D10" s="35" t="s">
        <v>880</v>
      </c>
      <c r="E10" s="629"/>
      <c r="F10" s="36">
        <f t="shared" si="0"/>
        <v>0</v>
      </c>
      <c r="G10" s="37"/>
    </row>
    <row r="11" spans="1:7" ht="56.25" x14ac:dyDescent="0.2">
      <c r="A11" s="32">
        <v>2</v>
      </c>
      <c r="B11" s="43" t="s">
        <v>881</v>
      </c>
      <c r="C11" s="34">
        <v>1</v>
      </c>
      <c r="D11" s="35" t="s">
        <v>882</v>
      </c>
      <c r="E11" s="629"/>
      <c r="F11" s="36">
        <f t="shared" si="0"/>
        <v>0</v>
      </c>
      <c r="G11" s="37"/>
    </row>
    <row r="12" spans="1:7" x14ac:dyDescent="0.2">
      <c r="A12" s="32">
        <v>3</v>
      </c>
      <c r="B12" s="35" t="s">
        <v>883</v>
      </c>
      <c r="C12" s="32">
        <v>1</v>
      </c>
      <c r="D12" s="35" t="s">
        <v>884</v>
      </c>
      <c r="E12" s="629"/>
      <c r="F12" s="36">
        <f t="shared" si="0"/>
        <v>0</v>
      </c>
      <c r="G12" s="37"/>
    </row>
    <row r="13" spans="1:7" x14ac:dyDescent="0.2">
      <c r="A13" s="32">
        <v>4</v>
      </c>
      <c r="B13" s="44" t="s">
        <v>885</v>
      </c>
      <c r="C13" s="45">
        <v>1</v>
      </c>
      <c r="D13" s="35" t="s">
        <v>886</v>
      </c>
      <c r="E13" s="629"/>
      <c r="F13" s="36">
        <f t="shared" si="0"/>
        <v>0</v>
      </c>
      <c r="G13" s="37"/>
    </row>
    <row r="14" spans="1:7" x14ac:dyDescent="0.2">
      <c r="A14" s="32">
        <v>5</v>
      </c>
      <c r="B14" s="33" t="s">
        <v>887</v>
      </c>
      <c r="C14" s="46">
        <v>1</v>
      </c>
      <c r="D14" s="35" t="s">
        <v>888</v>
      </c>
      <c r="E14" s="629"/>
      <c r="F14" s="36"/>
      <c r="G14" s="37"/>
    </row>
    <row r="15" spans="1:7" ht="101.25" x14ac:dyDescent="0.2">
      <c r="A15" s="32">
        <v>6</v>
      </c>
      <c r="B15" s="47" t="s">
        <v>2183</v>
      </c>
      <c r="C15" s="32">
        <v>1</v>
      </c>
      <c r="D15" s="35" t="s">
        <v>889</v>
      </c>
      <c r="E15" s="629"/>
      <c r="F15" s="48">
        <f t="shared" si="0"/>
        <v>0</v>
      </c>
      <c r="G15" s="37"/>
    </row>
    <row r="16" spans="1:7" x14ac:dyDescent="0.2">
      <c r="A16" s="32">
        <v>7</v>
      </c>
      <c r="B16" s="39" t="s">
        <v>890</v>
      </c>
      <c r="C16" s="34">
        <v>1</v>
      </c>
      <c r="D16" s="35" t="s">
        <v>891</v>
      </c>
      <c r="E16" s="629"/>
      <c r="F16" s="36">
        <f t="shared" si="0"/>
        <v>0</v>
      </c>
      <c r="G16" s="37"/>
    </row>
    <row r="17" spans="1:7" ht="146.25" x14ac:dyDescent="0.2">
      <c r="A17" s="32">
        <v>8</v>
      </c>
      <c r="B17" s="49" t="s">
        <v>892</v>
      </c>
      <c r="C17" s="50">
        <v>1</v>
      </c>
      <c r="D17" s="51" t="s">
        <v>893</v>
      </c>
      <c r="E17" s="630"/>
      <c r="F17" s="36">
        <f t="shared" si="0"/>
        <v>0</v>
      </c>
      <c r="G17" s="52"/>
    </row>
    <row r="18" spans="1:7" ht="56.25" x14ac:dyDescent="0.2">
      <c r="A18" s="32">
        <v>9</v>
      </c>
      <c r="B18" s="53" t="s">
        <v>894</v>
      </c>
      <c r="C18" s="32">
        <v>1</v>
      </c>
      <c r="D18" s="54" t="s">
        <v>895</v>
      </c>
      <c r="E18" s="629"/>
      <c r="F18" s="36">
        <f t="shared" si="0"/>
        <v>0</v>
      </c>
      <c r="G18" s="40"/>
    </row>
    <row r="19" spans="1:7" ht="45" x14ac:dyDescent="0.2">
      <c r="A19" s="32">
        <v>10</v>
      </c>
      <c r="B19" s="35" t="s">
        <v>896</v>
      </c>
      <c r="C19" s="32">
        <v>1</v>
      </c>
      <c r="D19" s="35" t="s">
        <v>897</v>
      </c>
      <c r="E19" s="629"/>
      <c r="F19" s="36">
        <f t="shared" si="0"/>
        <v>0</v>
      </c>
      <c r="G19" s="40"/>
    </row>
    <row r="20" spans="1:7" x14ac:dyDescent="0.2">
      <c r="A20" s="32">
        <v>11</v>
      </c>
      <c r="B20" s="55" t="s">
        <v>898</v>
      </c>
      <c r="C20" s="32">
        <v>1</v>
      </c>
      <c r="D20" s="35" t="s">
        <v>899</v>
      </c>
      <c r="E20" s="629"/>
      <c r="F20" s="36">
        <f t="shared" si="0"/>
        <v>0</v>
      </c>
      <c r="G20" s="37"/>
    </row>
    <row r="21" spans="1:7" ht="22.5" x14ac:dyDescent="0.2">
      <c r="A21" s="32">
        <v>12</v>
      </c>
      <c r="B21" s="39" t="s">
        <v>900</v>
      </c>
      <c r="C21" s="34">
        <v>1</v>
      </c>
      <c r="D21" s="35" t="s">
        <v>901</v>
      </c>
      <c r="E21" s="629"/>
      <c r="F21" s="36">
        <f t="shared" si="0"/>
        <v>0</v>
      </c>
      <c r="G21" s="37"/>
    </row>
    <row r="22" spans="1:7" ht="33.75" x14ac:dyDescent="0.2">
      <c r="A22" s="32" t="s">
        <v>902</v>
      </c>
      <c r="B22" s="56" t="s">
        <v>903</v>
      </c>
      <c r="C22" s="32">
        <v>1</v>
      </c>
      <c r="D22" s="35"/>
      <c r="E22" s="629"/>
      <c r="F22" s="48">
        <f t="shared" si="0"/>
        <v>0</v>
      </c>
      <c r="G22" s="57"/>
    </row>
    <row r="23" spans="1:7" ht="45" x14ac:dyDescent="0.2">
      <c r="A23" s="32">
        <v>13</v>
      </c>
      <c r="B23" s="35" t="s">
        <v>904</v>
      </c>
      <c r="C23" s="38">
        <v>1</v>
      </c>
      <c r="D23" s="39" t="s">
        <v>905</v>
      </c>
      <c r="E23" s="629"/>
      <c r="F23" s="48">
        <f t="shared" si="0"/>
        <v>0</v>
      </c>
      <c r="G23" s="37"/>
    </row>
    <row r="24" spans="1:7" x14ac:dyDescent="0.2">
      <c r="A24" s="38" t="s">
        <v>906</v>
      </c>
      <c r="B24" s="39" t="s">
        <v>907</v>
      </c>
      <c r="C24" s="38">
        <v>1</v>
      </c>
      <c r="D24" s="39" t="s">
        <v>908</v>
      </c>
      <c r="E24" s="629"/>
      <c r="F24" s="48">
        <f>E24*C24</f>
        <v>0</v>
      </c>
      <c r="G24" s="40"/>
    </row>
    <row r="25" spans="1:7" x14ac:dyDescent="0.2">
      <c r="A25" s="38" t="s">
        <v>909</v>
      </c>
      <c r="B25" s="39" t="s">
        <v>910</v>
      </c>
      <c r="C25" s="38">
        <v>1</v>
      </c>
      <c r="D25" s="39" t="s">
        <v>911</v>
      </c>
      <c r="E25" s="629"/>
      <c r="F25" s="48">
        <f t="shared" ref="F25:F26" si="1">E25*C25</f>
        <v>0</v>
      </c>
      <c r="G25" s="37"/>
    </row>
    <row r="26" spans="1:7" x14ac:dyDescent="0.2">
      <c r="A26" s="38" t="s">
        <v>912</v>
      </c>
      <c r="B26" s="39" t="s">
        <v>913</v>
      </c>
      <c r="C26" s="38">
        <v>1</v>
      </c>
      <c r="D26" s="39" t="s">
        <v>914</v>
      </c>
      <c r="E26" s="629"/>
      <c r="F26" s="48">
        <f t="shared" si="1"/>
        <v>0</v>
      </c>
      <c r="G26" s="40"/>
    </row>
    <row r="27" spans="1:7" x14ac:dyDescent="0.2">
      <c r="A27" s="32">
        <v>14</v>
      </c>
      <c r="B27" s="44" t="s">
        <v>915</v>
      </c>
      <c r="C27" s="32">
        <v>1</v>
      </c>
      <c r="D27" s="54" t="s">
        <v>916</v>
      </c>
      <c r="E27" s="630"/>
      <c r="F27" s="36">
        <f t="shared" si="0"/>
        <v>0</v>
      </c>
      <c r="G27" s="37"/>
    </row>
    <row r="28" spans="1:7" x14ac:dyDescent="0.2">
      <c r="A28" s="32"/>
      <c r="B28" s="45"/>
      <c r="C28" s="45"/>
      <c r="D28" s="45"/>
      <c r="E28" s="629"/>
      <c r="F28" s="48"/>
      <c r="G28" s="40"/>
    </row>
    <row r="29" spans="1:7" x14ac:dyDescent="0.2">
      <c r="A29" s="32"/>
      <c r="B29" s="41" t="s">
        <v>917</v>
      </c>
      <c r="C29" s="45"/>
      <c r="D29" s="35"/>
      <c r="E29" s="629"/>
      <c r="F29" s="48"/>
      <c r="G29" s="40"/>
    </row>
    <row r="30" spans="1:7" ht="155.25" customHeight="1" x14ac:dyDescent="0.2">
      <c r="A30" s="32">
        <v>1</v>
      </c>
      <c r="B30" s="39" t="s">
        <v>918</v>
      </c>
      <c r="C30" s="32">
        <v>1</v>
      </c>
      <c r="D30" s="54" t="s">
        <v>919</v>
      </c>
      <c r="E30" s="629"/>
      <c r="F30" s="36">
        <f t="shared" ref="F30:F39" si="2">E30*C30</f>
        <v>0</v>
      </c>
      <c r="G30" s="37"/>
    </row>
    <row r="31" spans="1:7" ht="22.5" x14ac:dyDescent="0.2">
      <c r="A31" s="32">
        <v>2</v>
      </c>
      <c r="B31" s="44" t="s">
        <v>920</v>
      </c>
      <c r="C31" s="32">
        <v>1</v>
      </c>
      <c r="D31" s="54" t="s">
        <v>921</v>
      </c>
      <c r="E31" s="629"/>
      <c r="F31" s="36">
        <f t="shared" si="2"/>
        <v>0</v>
      </c>
      <c r="G31" s="37"/>
    </row>
    <row r="32" spans="1:7" ht="56.25" x14ac:dyDescent="0.2">
      <c r="A32" s="32">
        <v>3</v>
      </c>
      <c r="B32" s="58" t="s">
        <v>922</v>
      </c>
      <c r="C32" s="32">
        <v>1</v>
      </c>
      <c r="D32" s="59" t="s">
        <v>923</v>
      </c>
      <c r="E32" s="629"/>
      <c r="F32" s="36">
        <f t="shared" si="2"/>
        <v>0</v>
      </c>
      <c r="G32" s="60"/>
    </row>
    <row r="33" spans="1:7" x14ac:dyDescent="0.2">
      <c r="A33" s="32">
        <v>4</v>
      </c>
      <c r="B33" s="44" t="s">
        <v>924</v>
      </c>
      <c r="C33" s="45">
        <v>1</v>
      </c>
      <c r="D33" s="54" t="s">
        <v>921</v>
      </c>
      <c r="E33" s="629"/>
      <c r="F33" s="36">
        <f t="shared" si="2"/>
        <v>0</v>
      </c>
      <c r="G33" s="37"/>
    </row>
    <row r="34" spans="1:7" ht="67.5" x14ac:dyDescent="0.2">
      <c r="A34" s="38">
        <v>5</v>
      </c>
      <c r="B34" s="35" t="s">
        <v>925</v>
      </c>
      <c r="C34" s="38">
        <v>1</v>
      </c>
      <c r="D34" s="32" t="s">
        <v>926</v>
      </c>
      <c r="E34" s="629"/>
      <c r="F34" s="36">
        <f t="shared" si="2"/>
        <v>0</v>
      </c>
      <c r="G34" s="61"/>
    </row>
    <row r="35" spans="1:7" x14ac:dyDescent="0.2">
      <c r="A35" s="32">
        <v>6</v>
      </c>
      <c r="B35" s="39" t="s">
        <v>927</v>
      </c>
      <c r="C35" s="32">
        <v>1</v>
      </c>
      <c r="D35" s="54" t="s">
        <v>928</v>
      </c>
      <c r="E35" s="629"/>
      <c r="F35" s="36">
        <f t="shared" si="2"/>
        <v>0</v>
      </c>
      <c r="G35" s="37"/>
    </row>
    <row r="36" spans="1:7" x14ac:dyDescent="0.2">
      <c r="A36" s="32">
        <v>7</v>
      </c>
      <c r="B36" s="56" t="s">
        <v>929</v>
      </c>
      <c r="C36" s="32">
        <v>1</v>
      </c>
      <c r="D36" s="54" t="s">
        <v>930</v>
      </c>
      <c r="E36" s="629"/>
      <c r="F36" s="36">
        <f t="shared" si="2"/>
        <v>0</v>
      </c>
      <c r="G36" s="37"/>
    </row>
    <row r="37" spans="1:7" ht="33.75" x14ac:dyDescent="0.2">
      <c r="A37" s="32">
        <v>8</v>
      </c>
      <c r="B37" s="54" t="s">
        <v>931</v>
      </c>
      <c r="C37" s="34">
        <v>1</v>
      </c>
      <c r="D37" s="54" t="s">
        <v>932</v>
      </c>
      <c r="E37" s="629"/>
      <c r="F37" s="36">
        <f t="shared" si="2"/>
        <v>0</v>
      </c>
      <c r="G37" s="37"/>
    </row>
    <row r="38" spans="1:7" x14ac:dyDescent="0.2">
      <c r="A38" s="32">
        <v>9</v>
      </c>
      <c r="B38" s="44" t="s">
        <v>933</v>
      </c>
      <c r="C38" s="32">
        <v>1</v>
      </c>
      <c r="D38" s="54" t="s">
        <v>934</v>
      </c>
      <c r="E38" s="629"/>
      <c r="F38" s="36">
        <f t="shared" si="2"/>
        <v>0</v>
      </c>
      <c r="G38" s="37"/>
    </row>
    <row r="39" spans="1:7" x14ac:dyDescent="0.2">
      <c r="A39" s="32">
        <v>10</v>
      </c>
      <c r="B39" s="44" t="s">
        <v>915</v>
      </c>
      <c r="C39" s="32">
        <v>1</v>
      </c>
      <c r="D39" s="54" t="s">
        <v>916</v>
      </c>
      <c r="E39" s="629"/>
      <c r="F39" s="36">
        <f t="shared" si="2"/>
        <v>0</v>
      </c>
      <c r="G39" s="37"/>
    </row>
    <row r="40" spans="1:7" x14ac:dyDescent="0.2">
      <c r="A40" s="32"/>
      <c r="B40" s="44"/>
      <c r="C40" s="32"/>
      <c r="D40" s="54"/>
      <c r="E40" s="629"/>
      <c r="F40" s="48"/>
      <c r="G40" s="40"/>
    </row>
    <row r="41" spans="1:7" x14ac:dyDescent="0.2">
      <c r="A41" s="32"/>
      <c r="B41" s="41" t="s">
        <v>935</v>
      </c>
      <c r="C41" s="32"/>
      <c r="D41" s="54"/>
      <c r="E41" s="629"/>
      <c r="F41" s="48"/>
      <c r="G41" s="37"/>
    </row>
    <row r="42" spans="1:7" x14ac:dyDescent="0.2">
      <c r="A42" s="32">
        <v>1</v>
      </c>
      <c r="B42" s="39" t="s">
        <v>936</v>
      </c>
      <c r="C42" s="34">
        <v>1</v>
      </c>
      <c r="D42" s="35" t="s">
        <v>937</v>
      </c>
      <c r="E42" s="629"/>
      <c r="F42" s="36">
        <f t="shared" ref="F42:F43" si="3">E42*C42</f>
        <v>0</v>
      </c>
      <c r="G42" s="37"/>
    </row>
    <row r="43" spans="1:7" x14ac:dyDescent="0.2">
      <c r="A43" s="32">
        <v>2</v>
      </c>
      <c r="B43" s="39" t="s">
        <v>938</v>
      </c>
      <c r="C43" s="38">
        <v>1</v>
      </c>
      <c r="D43" s="39" t="s">
        <v>939</v>
      </c>
      <c r="E43" s="629"/>
      <c r="F43" s="36">
        <f t="shared" si="3"/>
        <v>0</v>
      </c>
      <c r="G43" s="37"/>
    </row>
    <row r="44" spans="1:7" x14ac:dyDescent="0.2">
      <c r="A44" s="32"/>
      <c r="B44" s="39"/>
      <c r="C44" s="38"/>
      <c r="D44" s="39"/>
      <c r="E44" s="629"/>
      <c r="F44" s="48"/>
      <c r="G44" s="40"/>
    </row>
    <row r="45" spans="1:7" x14ac:dyDescent="0.2">
      <c r="A45" s="50"/>
      <c r="B45" s="62" t="s">
        <v>940</v>
      </c>
      <c r="C45" s="50"/>
      <c r="D45" s="51"/>
      <c r="E45" s="631"/>
      <c r="F45" s="48"/>
      <c r="G45" s="37"/>
    </row>
    <row r="46" spans="1:7" x14ac:dyDescent="0.2">
      <c r="A46" s="38">
        <v>1</v>
      </c>
      <c r="B46" s="56" t="s">
        <v>941</v>
      </c>
      <c r="C46" s="38">
        <v>1</v>
      </c>
      <c r="D46" s="63" t="s">
        <v>942</v>
      </c>
      <c r="E46" s="632"/>
      <c r="F46" s="64"/>
      <c r="G46" s="37"/>
    </row>
    <row r="47" spans="1:7" x14ac:dyDescent="0.2">
      <c r="A47" s="50">
        <v>2</v>
      </c>
      <c r="B47" s="65" t="s">
        <v>943</v>
      </c>
      <c r="C47" s="50">
        <v>1</v>
      </c>
      <c r="D47" s="51" t="s">
        <v>944</v>
      </c>
      <c r="E47" s="630"/>
      <c r="F47" s="36">
        <f t="shared" ref="F47:F48" si="4">E47*C47</f>
        <v>0</v>
      </c>
      <c r="G47" s="66"/>
    </row>
    <row r="48" spans="1:7" x14ac:dyDescent="0.2">
      <c r="A48" s="38">
        <v>3</v>
      </c>
      <c r="B48" s="44" t="s">
        <v>945</v>
      </c>
      <c r="C48" s="32">
        <v>1</v>
      </c>
      <c r="D48" s="54" t="s">
        <v>946</v>
      </c>
      <c r="E48" s="630"/>
      <c r="F48" s="36">
        <f t="shared" si="4"/>
        <v>0</v>
      </c>
      <c r="G48" s="66"/>
    </row>
    <row r="49" spans="1:7" x14ac:dyDescent="0.2">
      <c r="A49" s="32"/>
      <c r="B49" s="44"/>
      <c r="C49" s="32"/>
      <c r="D49" s="54"/>
      <c r="E49" s="630"/>
      <c r="F49" s="67"/>
      <c r="G49" s="66"/>
    </row>
    <row r="50" spans="1:7" x14ac:dyDescent="0.2">
      <c r="A50" s="32"/>
      <c r="B50" s="68" t="s">
        <v>947</v>
      </c>
      <c r="C50" s="32"/>
      <c r="D50" s="35"/>
      <c r="E50" s="630"/>
      <c r="F50" s="67"/>
      <c r="G50" s="66"/>
    </row>
    <row r="51" spans="1:7" x14ac:dyDescent="0.2">
      <c r="A51" s="32">
        <v>1</v>
      </c>
      <c r="B51" s="35" t="s">
        <v>948</v>
      </c>
      <c r="C51" s="32">
        <v>1</v>
      </c>
      <c r="D51" s="35" t="s">
        <v>949</v>
      </c>
      <c r="E51" s="630"/>
      <c r="F51" s="36">
        <f>E51*C51</f>
        <v>0</v>
      </c>
      <c r="G51" s="37"/>
    </row>
    <row r="52" spans="1:7" ht="101.25" x14ac:dyDescent="0.2">
      <c r="A52" s="32">
        <v>2</v>
      </c>
      <c r="B52" s="47" t="s">
        <v>2183</v>
      </c>
      <c r="C52" s="32">
        <v>1</v>
      </c>
      <c r="D52" s="35" t="s">
        <v>889</v>
      </c>
      <c r="E52" s="629"/>
      <c r="F52" s="48">
        <f t="shared" ref="F52" si="5">E52*C52</f>
        <v>0</v>
      </c>
      <c r="G52" s="37"/>
    </row>
    <row r="53" spans="1:7" x14ac:dyDescent="0.2">
      <c r="A53" s="32"/>
      <c r="B53" s="35"/>
      <c r="C53" s="32"/>
      <c r="D53" s="35"/>
      <c r="E53" s="630"/>
      <c r="F53" s="67"/>
      <c r="G53" s="66"/>
    </row>
    <row r="54" spans="1:7" x14ac:dyDescent="0.2">
      <c r="A54" s="50"/>
      <c r="B54" s="68" t="s">
        <v>950</v>
      </c>
      <c r="C54" s="50"/>
      <c r="D54" s="51"/>
      <c r="E54" s="630"/>
      <c r="F54" s="67"/>
      <c r="G54" s="66"/>
    </row>
    <row r="55" spans="1:7" x14ac:dyDescent="0.2">
      <c r="A55" s="32">
        <v>1</v>
      </c>
      <c r="B55" s="56" t="s">
        <v>951</v>
      </c>
      <c r="C55" s="32">
        <v>2</v>
      </c>
      <c r="D55" s="54" t="s">
        <v>952</v>
      </c>
      <c r="E55" s="630"/>
      <c r="F55" s="36">
        <f>E55*C55</f>
        <v>0</v>
      </c>
      <c r="G55" s="37"/>
    </row>
    <row r="56" spans="1:7" x14ac:dyDescent="0.2">
      <c r="A56" s="50">
        <v>2</v>
      </c>
      <c r="B56" s="35" t="s">
        <v>953</v>
      </c>
      <c r="C56" s="32">
        <v>2</v>
      </c>
      <c r="D56" s="54" t="s">
        <v>952</v>
      </c>
      <c r="E56" s="630"/>
      <c r="F56" s="36">
        <f>E56*C56</f>
        <v>0</v>
      </c>
      <c r="G56" s="37"/>
    </row>
    <row r="57" spans="1:7" x14ac:dyDescent="0.2">
      <c r="A57" s="32"/>
      <c r="B57" s="69" t="s">
        <v>954</v>
      </c>
      <c r="C57" s="32"/>
      <c r="D57" s="35"/>
      <c r="E57" s="630"/>
      <c r="F57" s="67"/>
      <c r="G57" s="66"/>
    </row>
    <row r="58" spans="1:7" x14ac:dyDescent="0.2">
      <c r="A58" s="32">
        <v>1</v>
      </c>
      <c r="B58" s="44" t="s">
        <v>955</v>
      </c>
      <c r="C58" s="32">
        <v>3</v>
      </c>
      <c r="D58" s="35" t="s">
        <v>956</v>
      </c>
      <c r="E58" s="630"/>
      <c r="F58" s="36">
        <f>E58*C58</f>
        <v>0</v>
      </c>
      <c r="G58" s="37"/>
    </row>
    <row r="59" spans="1:7" x14ac:dyDescent="0.2">
      <c r="A59" s="32"/>
      <c r="B59" s="70"/>
      <c r="C59" s="32"/>
      <c r="D59" s="35"/>
      <c r="E59" s="630"/>
      <c r="F59" s="67"/>
      <c r="G59" s="66"/>
    </row>
    <row r="60" spans="1:7" x14ac:dyDescent="0.2">
      <c r="A60" s="32"/>
      <c r="B60" s="69" t="s">
        <v>957</v>
      </c>
      <c r="C60" s="32"/>
      <c r="D60" s="35"/>
      <c r="E60" s="630"/>
      <c r="F60" s="67"/>
      <c r="G60" s="66"/>
    </row>
    <row r="61" spans="1:7" x14ac:dyDescent="0.2">
      <c r="A61" s="32">
        <v>1</v>
      </c>
      <c r="B61" s="55" t="s">
        <v>958</v>
      </c>
      <c r="C61" s="32">
        <v>1</v>
      </c>
      <c r="D61" s="35" t="s">
        <v>959</v>
      </c>
      <c r="E61" s="630"/>
      <c r="F61" s="36">
        <f t="shared" ref="F61:F65" si="6">E61*C61</f>
        <v>0</v>
      </c>
      <c r="G61" s="66"/>
    </row>
    <row r="62" spans="1:7" x14ac:dyDescent="0.2">
      <c r="A62" s="32">
        <v>2</v>
      </c>
      <c r="B62" s="71" t="s">
        <v>960</v>
      </c>
      <c r="C62" s="32">
        <v>1</v>
      </c>
      <c r="D62" s="35" t="s">
        <v>961</v>
      </c>
      <c r="E62" s="630"/>
      <c r="F62" s="36">
        <f t="shared" si="6"/>
        <v>0</v>
      </c>
      <c r="G62" s="66"/>
    </row>
    <row r="63" spans="1:7" x14ac:dyDescent="0.2">
      <c r="A63" s="32">
        <v>3</v>
      </c>
      <c r="B63" s="44" t="s">
        <v>962</v>
      </c>
      <c r="C63" s="32">
        <v>4</v>
      </c>
      <c r="D63" s="35"/>
      <c r="E63" s="630"/>
      <c r="F63" s="36">
        <f t="shared" si="6"/>
        <v>0</v>
      </c>
      <c r="G63" s="66"/>
    </row>
    <row r="64" spans="1:7" ht="45" x14ac:dyDescent="0.2">
      <c r="A64" s="32">
        <v>4</v>
      </c>
      <c r="B64" s="72" t="s">
        <v>2184</v>
      </c>
      <c r="C64" s="32">
        <v>1</v>
      </c>
      <c r="D64" s="43" t="s">
        <v>963</v>
      </c>
      <c r="E64" s="630"/>
      <c r="F64" s="36">
        <f t="shared" si="6"/>
        <v>0</v>
      </c>
      <c r="G64" s="52"/>
    </row>
    <row r="65" spans="1:7" ht="191.25" x14ac:dyDescent="0.2">
      <c r="A65" s="38">
        <v>5</v>
      </c>
      <c r="B65" s="44" t="s">
        <v>2185</v>
      </c>
      <c r="C65" s="32">
        <v>1</v>
      </c>
      <c r="D65" s="35" t="s">
        <v>964</v>
      </c>
      <c r="E65" s="630"/>
      <c r="F65" s="36">
        <f t="shared" si="6"/>
        <v>0</v>
      </c>
      <c r="G65" s="61"/>
    </row>
    <row r="66" spans="1:7" x14ac:dyDescent="0.2">
      <c r="A66" s="32"/>
      <c r="B66" s="73" t="s">
        <v>965</v>
      </c>
      <c r="C66" s="69"/>
      <c r="D66" s="69"/>
      <c r="E66" s="630"/>
      <c r="F66" s="74">
        <f>SUM(F4:F65)</f>
        <v>0</v>
      </c>
      <c r="G66" s="37"/>
    </row>
    <row r="67" spans="1:7" ht="33.75" x14ac:dyDescent="0.2">
      <c r="A67" s="32"/>
      <c r="B67" s="75" t="s">
        <v>966</v>
      </c>
      <c r="C67" s="76">
        <v>1</v>
      </c>
      <c r="D67" s="69"/>
      <c r="E67" s="629"/>
      <c r="F67" s="48">
        <f t="shared" ref="F67" si="7">E67*C67</f>
        <v>0</v>
      </c>
      <c r="G67" s="37"/>
    </row>
    <row r="68" spans="1:7" x14ac:dyDescent="0.2">
      <c r="A68" s="32"/>
      <c r="B68" s="73" t="s">
        <v>967</v>
      </c>
      <c r="C68" s="69"/>
      <c r="D68" s="69"/>
      <c r="E68" s="630"/>
      <c r="F68" s="74">
        <f>SUM(F66:F67)</f>
        <v>0</v>
      </c>
      <c r="G68" s="37"/>
    </row>
    <row r="69" spans="1:7" x14ac:dyDescent="0.2">
      <c r="A69" s="77"/>
      <c r="B69" s="56"/>
      <c r="C69" s="77"/>
      <c r="D69" s="77"/>
      <c r="E69" s="633"/>
      <c r="F69" s="77"/>
      <c r="G69" s="66"/>
    </row>
    <row r="70" spans="1:7" x14ac:dyDescent="0.2">
      <c r="A70" s="77"/>
      <c r="B70" s="78" t="s">
        <v>968</v>
      </c>
      <c r="C70" s="77"/>
      <c r="D70" s="77"/>
      <c r="E70" s="633"/>
      <c r="F70" s="77"/>
      <c r="G70" s="66"/>
    </row>
    <row r="71" spans="1:7" ht="90" x14ac:dyDescent="0.2">
      <c r="A71" s="77"/>
      <c r="B71" s="35" t="s">
        <v>969</v>
      </c>
      <c r="C71" s="38">
        <v>1</v>
      </c>
      <c r="D71" s="35" t="s">
        <v>970</v>
      </c>
      <c r="E71" s="634"/>
      <c r="F71" s="79">
        <f t="shared" ref="F71:F90" si="8">E71*C71</f>
        <v>0</v>
      </c>
      <c r="G71" s="60"/>
    </row>
    <row r="72" spans="1:7" x14ac:dyDescent="0.2">
      <c r="A72" s="77"/>
      <c r="B72" s="33" t="s">
        <v>971</v>
      </c>
      <c r="C72" s="46">
        <v>10</v>
      </c>
      <c r="D72" s="35" t="s">
        <v>888</v>
      </c>
      <c r="E72" s="630"/>
      <c r="F72" s="79">
        <f t="shared" si="8"/>
        <v>0</v>
      </c>
      <c r="G72" s="78"/>
    </row>
    <row r="73" spans="1:7" ht="45" x14ac:dyDescent="0.2">
      <c r="A73" s="77"/>
      <c r="B73" s="56" t="s">
        <v>972</v>
      </c>
      <c r="C73" s="80">
        <v>10</v>
      </c>
      <c r="D73" s="77"/>
      <c r="E73" s="630"/>
      <c r="F73" s="79">
        <f t="shared" si="8"/>
        <v>0</v>
      </c>
      <c r="G73" s="78"/>
    </row>
    <row r="74" spans="1:7" x14ac:dyDescent="0.2">
      <c r="A74" s="77"/>
      <c r="B74" s="81" t="s">
        <v>973</v>
      </c>
      <c r="C74" s="82">
        <v>3</v>
      </c>
      <c r="D74" s="32" t="s">
        <v>974</v>
      </c>
      <c r="E74" s="631"/>
      <c r="F74" s="48">
        <f t="shared" si="8"/>
        <v>0</v>
      </c>
      <c r="G74" s="52"/>
    </row>
    <row r="75" spans="1:7" x14ac:dyDescent="0.2">
      <c r="A75" s="77"/>
      <c r="B75" s="81" t="s">
        <v>975</v>
      </c>
      <c r="C75" s="82">
        <v>3</v>
      </c>
      <c r="D75" s="32" t="s">
        <v>974</v>
      </c>
      <c r="E75" s="631"/>
      <c r="F75" s="48">
        <f t="shared" si="8"/>
        <v>0</v>
      </c>
      <c r="G75" s="52"/>
    </row>
    <row r="76" spans="1:7" x14ac:dyDescent="0.2">
      <c r="A76" s="77"/>
      <c r="B76" s="81" t="s">
        <v>976</v>
      </c>
      <c r="C76" s="82">
        <v>6</v>
      </c>
      <c r="D76" s="32" t="s">
        <v>977</v>
      </c>
      <c r="E76" s="631"/>
      <c r="F76" s="48">
        <f t="shared" si="8"/>
        <v>0</v>
      </c>
      <c r="G76" s="52"/>
    </row>
    <row r="77" spans="1:7" x14ac:dyDescent="0.2">
      <c r="A77" s="77"/>
      <c r="B77" s="81" t="s">
        <v>978</v>
      </c>
      <c r="C77" s="82">
        <v>6</v>
      </c>
      <c r="D77" s="32" t="s">
        <v>979</v>
      </c>
      <c r="E77" s="631"/>
      <c r="F77" s="48">
        <f t="shared" si="8"/>
        <v>0</v>
      </c>
      <c r="G77" s="52"/>
    </row>
    <row r="78" spans="1:7" x14ac:dyDescent="0.2">
      <c r="A78" s="77"/>
      <c r="B78" s="81" t="s">
        <v>980</v>
      </c>
      <c r="C78" s="82">
        <v>4</v>
      </c>
      <c r="D78" s="45" t="s">
        <v>981</v>
      </c>
      <c r="E78" s="635"/>
      <c r="F78" s="83">
        <f t="shared" si="8"/>
        <v>0</v>
      </c>
      <c r="G78" s="66"/>
    </row>
    <row r="79" spans="1:7" x14ac:dyDescent="0.2">
      <c r="A79" s="77"/>
      <c r="B79" s="84" t="s">
        <v>982</v>
      </c>
      <c r="C79" s="82">
        <v>4</v>
      </c>
      <c r="D79" s="32" t="s">
        <v>983</v>
      </c>
      <c r="E79" s="631"/>
      <c r="F79" s="48">
        <f t="shared" si="8"/>
        <v>0</v>
      </c>
      <c r="G79" s="52"/>
    </row>
    <row r="80" spans="1:7" x14ac:dyDescent="0.2">
      <c r="A80" s="76"/>
      <c r="B80" s="84" t="s">
        <v>984</v>
      </c>
      <c r="C80" s="82">
        <v>2</v>
      </c>
      <c r="D80" s="45" t="s">
        <v>985</v>
      </c>
      <c r="E80" s="635"/>
      <c r="F80" s="83">
        <f t="shared" si="8"/>
        <v>0</v>
      </c>
      <c r="G80" s="66"/>
    </row>
    <row r="81" spans="1:7" x14ac:dyDescent="0.2">
      <c r="A81" s="77"/>
      <c r="B81" s="84" t="s">
        <v>986</v>
      </c>
      <c r="C81" s="82">
        <v>6</v>
      </c>
      <c r="D81" s="32" t="s">
        <v>987</v>
      </c>
      <c r="E81" s="631"/>
      <c r="F81" s="48">
        <f t="shared" si="8"/>
        <v>0</v>
      </c>
      <c r="G81" s="52"/>
    </row>
    <row r="82" spans="1:7" x14ac:dyDescent="0.2">
      <c r="A82" s="77"/>
      <c r="B82" s="81" t="s">
        <v>988</v>
      </c>
      <c r="C82" s="82">
        <v>4</v>
      </c>
      <c r="D82" s="45" t="s">
        <v>989</v>
      </c>
      <c r="E82" s="635"/>
      <c r="F82" s="83">
        <f t="shared" si="8"/>
        <v>0</v>
      </c>
      <c r="G82" s="66"/>
    </row>
    <row r="83" spans="1:7" x14ac:dyDescent="0.2">
      <c r="A83" s="77"/>
      <c r="B83" s="49" t="s">
        <v>990</v>
      </c>
      <c r="C83" s="85">
        <v>6</v>
      </c>
      <c r="D83" s="86">
        <v>325</v>
      </c>
      <c r="E83" s="635"/>
      <c r="F83" s="83">
        <f t="shared" si="8"/>
        <v>0</v>
      </c>
      <c r="G83" s="66"/>
    </row>
    <row r="84" spans="1:7" x14ac:dyDescent="0.2">
      <c r="A84" s="77"/>
      <c r="B84" s="49" t="s">
        <v>991</v>
      </c>
      <c r="C84" s="87">
        <v>9</v>
      </c>
      <c r="D84" s="32" t="s">
        <v>888</v>
      </c>
      <c r="E84" s="631"/>
      <c r="F84" s="48">
        <f t="shared" si="8"/>
        <v>0</v>
      </c>
      <c r="G84" s="37"/>
    </row>
    <row r="85" spans="1:7" x14ac:dyDescent="0.2">
      <c r="A85" s="77"/>
      <c r="B85" s="49" t="s">
        <v>992</v>
      </c>
      <c r="C85" s="87">
        <v>3</v>
      </c>
      <c r="D85" s="32" t="s">
        <v>888</v>
      </c>
      <c r="E85" s="631"/>
      <c r="F85" s="48">
        <f t="shared" si="8"/>
        <v>0</v>
      </c>
      <c r="G85" s="37"/>
    </row>
    <row r="86" spans="1:7" x14ac:dyDescent="0.2">
      <c r="A86" s="77"/>
      <c r="B86" s="49" t="s">
        <v>993</v>
      </c>
      <c r="C86" s="87">
        <v>3</v>
      </c>
      <c r="D86" s="32" t="s">
        <v>994</v>
      </c>
      <c r="E86" s="631"/>
      <c r="F86" s="48">
        <f t="shared" si="8"/>
        <v>0</v>
      </c>
      <c r="G86" s="37"/>
    </row>
    <row r="87" spans="1:7" x14ac:dyDescent="0.2">
      <c r="A87" s="77"/>
      <c r="B87" s="49" t="s">
        <v>995</v>
      </c>
      <c r="C87" s="87">
        <v>7</v>
      </c>
      <c r="D87" s="32" t="s">
        <v>994</v>
      </c>
      <c r="E87" s="631"/>
      <c r="F87" s="48">
        <f t="shared" si="8"/>
        <v>0</v>
      </c>
      <c r="G87" s="37"/>
    </row>
    <row r="88" spans="1:7" x14ac:dyDescent="0.2">
      <c r="A88" s="77"/>
      <c r="B88" s="88" t="s">
        <v>996</v>
      </c>
      <c r="C88" s="89">
        <v>6</v>
      </c>
      <c r="D88" s="90" t="s">
        <v>997</v>
      </c>
      <c r="E88" s="636"/>
      <c r="F88" s="91">
        <f t="shared" si="8"/>
        <v>0</v>
      </c>
      <c r="G88" s="37"/>
    </row>
    <row r="89" spans="1:7" x14ac:dyDescent="0.2">
      <c r="A89" s="77"/>
      <c r="B89" s="49" t="s">
        <v>998</v>
      </c>
      <c r="C89" s="87">
        <v>6</v>
      </c>
      <c r="D89" s="32" t="s">
        <v>999</v>
      </c>
      <c r="E89" s="631"/>
      <c r="F89" s="48">
        <f t="shared" si="8"/>
        <v>0</v>
      </c>
      <c r="G89" s="37"/>
    </row>
    <row r="90" spans="1:7" ht="12" thickBot="1" x14ac:dyDescent="0.25">
      <c r="A90" s="77"/>
      <c r="B90" s="49" t="s">
        <v>1000</v>
      </c>
      <c r="C90" s="87">
        <v>4</v>
      </c>
      <c r="D90" s="32" t="s">
        <v>1001</v>
      </c>
      <c r="E90" s="635"/>
      <c r="F90" s="83">
        <f t="shared" si="8"/>
        <v>0</v>
      </c>
      <c r="G90" s="78"/>
    </row>
    <row r="91" spans="1:7" x14ac:dyDescent="0.2">
      <c r="A91" s="77"/>
      <c r="B91" s="92" t="s">
        <v>1002</v>
      </c>
      <c r="C91" s="93"/>
      <c r="D91" s="94"/>
      <c r="E91" s="95"/>
      <c r="F91" s="96">
        <f>SUM(F71:F90)</f>
        <v>0</v>
      </c>
      <c r="G91" s="66"/>
    </row>
    <row r="92" spans="1:7" ht="12" thickBot="1" x14ac:dyDescent="0.25">
      <c r="B92" s="97" t="s">
        <v>1003</v>
      </c>
      <c r="C92" s="98"/>
      <c r="D92" s="99"/>
      <c r="E92" s="100"/>
      <c r="F92" s="101">
        <f>F68+F91</f>
        <v>0</v>
      </c>
    </row>
  </sheetData>
  <sheetProtection algorithmName="SHA-512" hashValue="Rr2pW7fy1XVx+5gk03AQCVjdDq7TevTPK2mBxIMz5v1LnZm5DDvVk/zZskdg9K3ChW9ViLgHSWL9RLSQC8bWZQ==" saltValue="iynrIyHQPLYCaT5uV43ZJg==" spinCount="100000" sheet="1" objects="1" scenarios="1"/>
  <mergeCells count="1">
    <mergeCell ref="A2:G2"/>
  </mergeCells>
  <pageMargins left="0.47244094488188981" right="0.27559055118110237" top="0.9055118110236221" bottom="0.62992125984251968" header="0.35433070866141736" footer="0.23622047244094491"/>
  <pageSetup paperSize="9" orientation="landscape" r:id="rId1"/>
  <headerFooter>
    <oddHeader>&amp;CD.2.1.3 Rozpočet gastro Baštýřská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CFE4-2A08-4502-89E9-D3359B1D5782}">
  <dimension ref="A1:IS65536"/>
  <sheetViews>
    <sheetView showGridLines="0" topLeftCell="B67" zoomScale="120" zoomScaleNormal="120" zoomScaleSheetLayoutView="65" workbookViewId="0">
      <selection activeCell="H76" sqref="H76:I188"/>
    </sheetView>
  </sheetViews>
  <sheetFormatPr defaultColWidth="8.85546875" defaultRowHeight="14.25" customHeight="1" x14ac:dyDescent="0.2"/>
  <cols>
    <col min="1" max="1" width="3.140625" style="553" customWidth="1"/>
    <col min="2" max="2" width="4.42578125" style="553" customWidth="1"/>
    <col min="3" max="3" width="8.42578125" style="553" customWidth="1"/>
    <col min="4" max="4" width="31.140625" style="553" customWidth="1"/>
    <col min="5" max="5" width="31.85546875" style="553" customWidth="1"/>
    <col min="6" max="6" width="14" style="553" customWidth="1"/>
    <col min="7" max="7" width="10.5703125" style="553" customWidth="1"/>
    <col min="8" max="8" width="11.7109375" style="553" customWidth="1"/>
    <col min="9" max="9" width="13.85546875" style="553" customWidth="1"/>
    <col min="10" max="10" width="20" style="557" customWidth="1"/>
    <col min="11" max="11" width="25.42578125" style="553" hidden="1" customWidth="1"/>
    <col min="12" max="12" width="13.85546875" style="553" hidden="1" customWidth="1"/>
    <col min="13" max="13" width="10.42578125" style="553" hidden="1" customWidth="1"/>
    <col min="14" max="14" width="13.85546875" style="553" hidden="1" customWidth="1"/>
    <col min="15" max="15" width="10.42578125" style="553" hidden="1" customWidth="1"/>
    <col min="16" max="16" width="12.7109375" style="553" hidden="1" customWidth="1"/>
    <col min="17" max="17" width="9.28515625" style="553" hidden="1" customWidth="1"/>
    <col min="18" max="18" width="5.28515625" style="553" customWidth="1"/>
    <col min="19" max="19" width="9.28515625" style="553" customWidth="1"/>
    <col min="20" max="20" width="12.7109375" style="553" hidden="1" customWidth="1"/>
    <col min="21" max="21" width="13.85546875" style="553" hidden="1" customWidth="1"/>
    <col min="22" max="42" width="8.85546875" style="553" hidden="1" customWidth="1"/>
    <col min="43" max="45" width="8.85546875" style="553" customWidth="1"/>
    <col min="46" max="56" width="8.85546875" style="553" hidden="1" customWidth="1"/>
    <col min="57" max="253" width="8.85546875" style="553" customWidth="1"/>
    <col min="254" max="256" width="8.85546875" style="555"/>
    <col min="257" max="257" width="3.140625" style="555" customWidth="1"/>
    <col min="258" max="258" width="4.42578125" style="555" customWidth="1"/>
    <col min="259" max="259" width="8.42578125" style="555" customWidth="1"/>
    <col min="260" max="260" width="31.140625" style="555" customWidth="1"/>
    <col min="261" max="261" width="31.85546875" style="555" customWidth="1"/>
    <col min="262" max="262" width="14" style="555" customWidth="1"/>
    <col min="263" max="263" width="10.5703125" style="555" customWidth="1"/>
    <col min="264" max="264" width="11.7109375" style="555" customWidth="1"/>
    <col min="265" max="265" width="13.85546875" style="555" customWidth="1"/>
    <col min="266" max="266" width="20" style="555" customWidth="1"/>
    <col min="267" max="273" width="0" style="555" hidden="1" customWidth="1"/>
    <col min="274" max="274" width="5.28515625" style="555" customWidth="1"/>
    <col min="275" max="275" width="9.28515625" style="555" customWidth="1"/>
    <col min="276" max="298" width="0" style="555" hidden="1" customWidth="1"/>
    <col min="299" max="301" width="8.85546875" style="555"/>
    <col min="302" max="312" width="0" style="555" hidden="1" customWidth="1"/>
    <col min="313" max="512" width="8.85546875" style="555"/>
    <col min="513" max="513" width="3.140625" style="555" customWidth="1"/>
    <col min="514" max="514" width="4.42578125" style="555" customWidth="1"/>
    <col min="515" max="515" width="8.42578125" style="555" customWidth="1"/>
    <col min="516" max="516" width="31.140625" style="555" customWidth="1"/>
    <col min="517" max="517" width="31.85546875" style="555" customWidth="1"/>
    <col min="518" max="518" width="14" style="555" customWidth="1"/>
    <col min="519" max="519" width="10.5703125" style="555" customWidth="1"/>
    <col min="520" max="520" width="11.7109375" style="555" customWidth="1"/>
    <col min="521" max="521" width="13.85546875" style="555" customWidth="1"/>
    <col min="522" max="522" width="20" style="555" customWidth="1"/>
    <col min="523" max="529" width="0" style="555" hidden="1" customWidth="1"/>
    <col min="530" max="530" width="5.28515625" style="555" customWidth="1"/>
    <col min="531" max="531" width="9.28515625" style="555" customWidth="1"/>
    <col min="532" max="554" width="0" style="555" hidden="1" customWidth="1"/>
    <col min="555" max="557" width="8.85546875" style="555"/>
    <col min="558" max="568" width="0" style="555" hidden="1" customWidth="1"/>
    <col min="569" max="768" width="8.85546875" style="555"/>
    <col min="769" max="769" width="3.140625" style="555" customWidth="1"/>
    <col min="770" max="770" width="4.42578125" style="555" customWidth="1"/>
    <col min="771" max="771" width="8.42578125" style="555" customWidth="1"/>
    <col min="772" max="772" width="31.140625" style="555" customWidth="1"/>
    <col min="773" max="773" width="31.85546875" style="555" customWidth="1"/>
    <col min="774" max="774" width="14" style="555" customWidth="1"/>
    <col min="775" max="775" width="10.5703125" style="555" customWidth="1"/>
    <col min="776" max="776" width="11.7109375" style="555" customWidth="1"/>
    <col min="777" max="777" width="13.85546875" style="555" customWidth="1"/>
    <col min="778" max="778" width="20" style="555" customWidth="1"/>
    <col min="779" max="785" width="0" style="555" hidden="1" customWidth="1"/>
    <col min="786" max="786" width="5.28515625" style="555" customWidth="1"/>
    <col min="787" max="787" width="9.28515625" style="555" customWidth="1"/>
    <col min="788" max="810" width="0" style="555" hidden="1" customWidth="1"/>
    <col min="811" max="813" width="8.85546875" style="555"/>
    <col min="814" max="824" width="0" style="555" hidden="1" customWidth="1"/>
    <col min="825" max="1024" width="8.85546875" style="555"/>
    <col min="1025" max="1025" width="3.140625" style="555" customWidth="1"/>
    <col min="1026" max="1026" width="4.42578125" style="555" customWidth="1"/>
    <col min="1027" max="1027" width="8.42578125" style="555" customWidth="1"/>
    <col min="1028" max="1028" width="31.140625" style="555" customWidth="1"/>
    <col min="1029" max="1029" width="31.85546875" style="555" customWidth="1"/>
    <col min="1030" max="1030" width="14" style="555" customWidth="1"/>
    <col min="1031" max="1031" width="10.5703125" style="555" customWidth="1"/>
    <col min="1032" max="1032" width="11.7109375" style="555" customWidth="1"/>
    <col min="1033" max="1033" width="13.85546875" style="555" customWidth="1"/>
    <col min="1034" max="1034" width="20" style="555" customWidth="1"/>
    <col min="1035" max="1041" width="0" style="555" hidden="1" customWidth="1"/>
    <col min="1042" max="1042" width="5.28515625" style="555" customWidth="1"/>
    <col min="1043" max="1043" width="9.28515625" style="555" customWidth="1"/>
    <col min="1044" max="1066" width="0" style="555" hidden="1" customWidth="1"/>
    <col min="1067" max="1069" width="8.85546875" style="555"/>
    <col min="1070" max="1080" width="0" style="555" hidden="1" customWidth="1"/>
    <col min="1081" max="1280" width="8.85546875" style="555"/>
    <col min="1281" max="1281" width="3.140625" style="555" customWidth="1"/>
    <col min="1282" max="1282" width="4.42578125" style="555" customWidth="1"/>
    <col min="1283" max="1283" width="8.42578125" style="555" customWidth="1"/>
    <col min="1284" max="1284" width="31.140625" style="555" customWidth="1"/>
    <col min="1285" max="1285" width="31.85546875" style="555" customWidth="1"/>
    <col min="1286" max="1286" width="14" style="555" customWidth="1"/>
    <col min="1287" max="1287" width="10.5703125" style="555" customWidth="1"/>
    <col min="1288" max="1288" width="11.7109375" style="555" customWidth="1"/>
    <col min="1289" max="1289" width="13.85546875" style="555" customWidth="1"/>
    <col min="1290" max="1290" width="20" style="555" customWidth="1"/>
    <col min="1291" max="1297" width="0" style="555" hidden="1" customWidth="1"/>
    <col min="1298" max="1298" width="5.28515625" style="555" customWidth="1"/>
    <col min="1299" max="1299" width="9.28515625" style="555" customWidth="1"/>
    <col min="1300" max="1322" width="0" style="555" hidden="1" customWidth="1"/>
    <col min="1323" max="1325" width="8.85546875" style="555"/>
    <col min="1326" max="1336" width="0" style="555" hidden="1" customWidth="1"/>
    <col min="1337" max="1536" width="8.85546875" style="555"/>
    <col min="1537" max="1537" width="3.140625" style="555" customWidth="1"/>
    <col min="1538" max="1538" width="4.42578125" style="555" customWidth="1"/>
    <col min="1539" max="1539" width="8.42578125" style="555" customWidth="1"/>
    <col min="1540" max="1540" width="31.140625" style="555" customWidth="1"/>
    <col min="1541" max="1541" width="31.85546875" style="555" customWidth="1"/>
    <col min="1542" max="1542" width="14" style="555" customWidth="1"/>
    <col min="1543" max="1543" width="10.5703125" style="555" customWidth="1"/>
    <col min="1544" max="1544" width="11.7109375" style="555" customWidth="1"/>
    <col min="1545" max="1545" width="13.85546875" style="555" customWidth="1"/>
    <col min="1546" max="1546" width="20" style="555" customWidth="1"/>
    <col min="1547" max="1553" width="0" style="555" hidden="1" customWidth="1"/>
    <col min="1554" max="1554" width="5.28515625" style="555" customWidth="1"/>
    <col min="1555" max="1555" width="9.28515625" style="555" customWidth="1"/>
    <col min="1556" max="1578" width="0" style="555" hidden="1" customWidth="1"/>
    <col min="1579" max="1581" width="8.85546875" style="555"/>
    <col min="1582" max="1592" width="0" style="555" hidden="1" customWidth="1"/>
    <col min="1593" max="1792" width="8.85546875" style="555"/>
    <col min="1793" max="1793" width="3.140625" style="555" customWidth="1"/>
    <col min="1794" max="1794" width="4.42578125" style="555" customWidth="1"/>
    <col min="1795" max="1795" width="8.42578125" style="555" customWidth="1"/>
    <col min="1796" max="1796" width="31.140625" style="555" customWidth="1"/>
    <col min="1797" max="1797" width="31.85546875" style="555" customWidth="1"/>
    <col min="1798" max="1798" width="14" style="555" customWidth="1"/>
    <col min="1799" max="1799" width="10.5703125" style="555" customWidth="1"/>
    <col min="1800" max="1800" width="11.7109375" style="555" customWidth="1"/>
    <col min="1801" max="1801" width="13.85546875" style="555" customWidth="1"/>
    <col min="1802" max="1802" width="20" style="555" customWidth="1"/>
    <col min="1803" max="1809" width="0" style="555" hidden="1" customWidth="1"/>
    <col min="1810" max="1810" width="5.28515625" style="555" customWidth="1"/>
    <col min="1811" max="1811" width="9.28515625" style="555" customWidth="1"/>
    <col min="1812" max="1834" width="0" style="555" hidden="1" customWidth="1"/>
    <col min="1835" max="1837" width="8.85546875" style="555"/>
    <col min="1838" max="1848" width="0" style="555" hidden="1" customWidth="1"/>
    <col min="1849" max="2048" width="8.85546875" style="555"/>
    <col min="2049" max="2049" width="3.140625" style="555" customWidth="1"/>
    <col min="2050" max="2050" width="4.42578125" style="555" customWidth="1"/>
    <col min="2051" max="2051" width="8.42578125" style="555" customWidth="1"/>
    <col min="2052" max="2052" width="31.140625" style="555" customWidth="1"/>
    <col min="2053" max="2053" width="31.85546875" style="555" customWidth="1"/>
    <col min="2054" max="2054" width="14" style="555" customWidth="1"/>
    <col min="2055" max="2055" width="10.5703125" style="555" customWidth="1"/>
    <col min="2056" max="2056" width="11.7109375" style="555" customWidth="1"/>
    <col min="2057" max="2057" width="13.85546875" style="555" customWidth="1"/>
    <col min="2058" max="2058" width="20" style="555" customWidth="1"/>
    <col min="2059" max="2065" width="0" style="555" hidden="1" customWidth="1"/>
    <col min="2066" max="2066" width="5.28515625" style="555" customWidth="1"/>
    <col min="2067" max="2067" width="9.28515625" style="555" customWidth="1"/>
    <col min="2068" max="2090" width="0" style="555" hidden="1" customWidth="1"/>
    <col min="2091" max="2093" width="8.85546875" style="555"/>
    <col min="2094" max="2104" width="0" style="555" hidden="1" customWidth="1"/>
    <col min="2105" max="2304" width="8.85546875" style="555"/>
    <col min="2305" max="2305" width="3.140625" style="555" customWidth="1"/>
    <col min="2306" max="2306" width="4.42578125" style="555" customWidth="1"/>
    <col min="2307" max="2307" width="8.42578125" style="555" customWidth="1"/>
    <col min="2308" max="2308" width="31.140625" style="555" customWidth="1"/>
    <col min="2309" max="2309" width="31.85546875" style="555" customWidth="1"/>
    <col min="2310" max="2310" width="14" style="555" customWidth="1"/>
    <col min="2311" max="2311" width="10.5703125" style="555" customWidth="1"/>
    <col min="2312" max="2312" width="11.7109375" style="555" customWidth="1"/>
    <col min="2313" max="2313" width="13.85546875" style="555" customWidth="1"/>
    <col min="2314" max="2314" width="20" style="555" customWidth="1"/>
    <col min="2315" max="2321" width="0" style="555" hidden="1" customWidth="1"/>
    <col min="2322" max="2322" width="5.28515625" style="555" customWidth="1"/>
    <col min="2323" max="2323" width="9.28515625" style="555" customWidth="1"/>
    <col min="2324" max="2346" width="0" style="555" hidden="1" customWidth="1"/>
    <col min="2347" max="2349" width="8.85546875" style="555"/>
    <col min="2350" max="2360" width="0" style="555" hidden="1" customWidth="1"/>
    <col min="2361" max="2560" width="8.85546875" style="555"/>
    <col min="2561" max="2561" width="3.140625" style="555" customWidth="1"/>
    <col min="2562" max="2562" width="4.42578125" style="555" customWidth="1"/>
    <col min="2563" max="2563" width="8.42578125" style="555" customWidth="1"/>
    <col min="2564" max="2564" width="31.140625" style="555" customWidth="1"/>
    <col min="2565" max="2565" width="31.85546875" style="555" customWidth="1"/>
    <col min="2566" max="2566" width="14" style="555" customWidth="1"/>
    <col min="2567" max="2567" width="10.5703125" style="555" customWidth="1"/>
    <col min="2568" max="2568" width="11.7109375" style="555" customWidth="1"/>
    <col min="2569" max="2569" width="13.85546875" style="555" customWidth="1"/>
    <col min="2570" max="2570" width="20" style="555" customWidth="1"/>
    <col min="2571" max="2577" width="0" style="555" hidden="1" customWidth="1"/>
    <col min="2578" max="2578" width="5.28515625" style="555" customWidth="1"/>
    <col min="2579" max="2579" width="9.28515625" style="555" customWidth="1"/>
    <col min="2580" max="2602" width="0" style="555" hidden="1" customWidth="1"/>
    <col min="2603" max="2605" width="8.85546875" style="555"/>
    <col min="2606" max="2616" width="0" style="555" hidden="1" customWidth="1"/>
    <col min="2617" max="2816" width="8.85546875" style="555"/>
    <col min="2817" max="2817" width="3.140625" style="555" customWidth="1"/>
    <col min="2818" max="2818" width="4.42578125" style="555" customWidth="1"/>
    <col min="2819" max="2819" width="8.42578125" style="555" customWidth="1"/>
    <col min="2820" max="2820" width="31.140625" style="555" customWidth="1"/>
    <col min="2821" max="2821" width="31.85546875" style="555" customWidth="1"/>
    <col min="2822" max="2822" width="14" style="555" customWidth="1"/>
    <col min="2823" max="2823" width="10.5703125" style="555" customWidth="1"/>
    <col min="2824" max="2824" width="11.7109375" style="555" customWidth="1"/>
    <col min="2825" max="2825" width="13.85546875" style="555" customWidth="1"/>
    <col min="2826" max="2826" width="20" style="555" customWidth="1"/>
    <col min="2827" max="2833" width="0" style="555" hidden="1" customWidth="1"/>
    <col min="2834" max="2834" width="5.28515625" style="555" customWidth="1"/>
    <col min="2835" max="2835" width="9.28515625" style="555" customWidth="1"/>
    <col min="2836" max="2858" width="0" style="555" hidden="1" customWidth="1"/>
    <col min="2859" max="2861" width="8.85546875" style="555"/>
    <col min="2862" max="2872" width="0" style="555" hidden="1" customWidth="1"/>
    <col min="2873" max="3072" width="8.85546875" style="555"/>
    <col min="3073" max="3073" width="3.140625" style="555" customWidth="1"/>
    <col min="3074" max="3074" width="4.42578125" style="555" customWidth="1"/>
    <col min="3075" max="3075" width="8.42578125" style="555" customWidth="1"/>
    <col min="3076" max="3076" width="31.140625" style="555" customWidth="1"/>
    <col min="3077" max="3077" width="31.85546875" style="555" customWidth="1"/>
    <col min="3078" max="3078" width="14" style="555" customWidth="1"/>
    <col min="3079" max="3079" width="10.5703125" style="555" customWidth="1"/>
    <col min="3080" max="3080" width="11.7109375" style="555" customWidth="1"/>
    <col min="3081" max="3081" width="13.85546875" style="555" customWidth="1"/>
    <col min="3082" max="3082" width="20" style="555" customWidth="1"/>
    <col min="3083" max="3089" width="0" style="555" hidden="1" customWidth="1"/>
    <col min="3090" max="3090" width="5.28515625" style="555" customWidth="1"/>
    <col min="3091" max="3091" width="9.28515625" style="555" customWidth="1"/>
    <col min="3092" max="3114" width="0" style="555" hidden="1" customWidth="1"/>
    <col min="3115" max="3117" width="8.85546875" style="555"/>
    <col min="3118" max="3128" width="0" style="555" hidden="1" customWidth="1"/>
    <col min="3129" max="3328" width="8.85546875" style="555"/>
    <col min="3329" max="3329" width="3.140625" style="555" customWidth="1"/>
    <col min="3330" max="3330" width="4.42578125" style="555" customWidth="1"/>
    <col min="3331" max="3331" width="8.42578125" style="555" customWidth="1"/>
    <col min="3332" max="3332" width="31.140625" style="555" customWidth="1"/>
    <col min="3333" max="3333" width="31.85546875" style="555" customWidth="1"/>
    <col min="3334" max="3334" width="14" style="555" customWidth="1"/>
    <col min="3335" max="3335" width="10.5703125" style="555" customWidth="1"/>
    <col min="3336" max="3336" width="11.7109375" style="555" customWidth="1"/>
    <col min="3337" max="3337" width="13.85546875" style="555" customWidth="1"/>
    <col min="3338" max="3338" width="20" style="555" customWidth="1"/>
    <col min="3339" max="3345" width="0" style="555" hidden="1" customWidth="1"/>
    <col min="3346" max="3346" width="5.28515625" style="555" customWidth="1"/>
    <col min="3347" max="3347" width="9.28515625" style="555" customWidth="1"/>
    <col min="3348" max="3370" width="0" style="555" hidden="1" customWidth="1"/>
    <col min="3371" max="3373" width="8.85546875" style="555"/>
    <col min="3374" max="3384" width="0" style="555" hidden="1" customWidth="1"/>
    <col min="3385" max="3584" width="8.85546875" style="555"/>
    <col min="3585" max="3585" width="3.140625" style="555" customWidth="1"/>
    <col min="3586" max="3586" width="4.42578125" style="555" customWidth="1"/>
    <col min="3587" max="3587" width="8.42578125" style="555" customWidth="1"/>
    <col min="3588" max="3588" width="31.140625" style="555" customWidth="1"/>
    <col min="3589" max="3589" width="31.85546875" style="555" customWidth="1"/>
    <col min="3590" max="3590" width="14" style="555" customWidth="1"/>
    <col min="3591" max="3591" width="10.5703125" style="555" customWidth="1"/>
    <col min="3592" max="3592" width="11.7109375" style="555" customWidth="1"/>
    <col min="3593" max="3593" width="13.85546875" style="555" customWidth="1"/>
    <col min="3594" max="3594" width="20" style="555" customWidth="1"/>
    <col min="3595" max="3601" width="0" style="555" hidden="1" customWidth="1"/>
    <col min="3602" max="3602" width="5.28515625" style="555" customWidth="1"/>
    <col min="3603" max="3603" width="9.28515625" style="555" customWidth="1"/>
    <col min="3604" max="3626" width="0" style="555" hidden="1" customWidth="1"/>
    <col min="3627" max="3629" width="8.85546875" style="555"/>
    <col min="3630" max="3640" width="0" style="555" hidden="1" customWidth="1"/>
    <col min="3641" max="3840" width="8.85546875" style="555"/>
    <col min="3841" max="3841" width="3.140625" style="555" customWidth="1"/>
    <col min="3842" max="3842" width="4.42578125" style="555" customWidth="1"/>
    <col min="3843" max="3843" width="8.42578125" style="555" customWidth="1"/>
    <col min="3844" max="3844" width="31.140625" style="555" customWidth="1"/>
    <col min="3845" max="3845" width="31.85546875" style="555" customWidth="1"/>
    <col min="3846" max="3846" width="14" style="555" customWidth="1"/>
    <col min="3847" max="3847" width="10.5703125" style="555" customWidth="1"/>
    <col min="3848" max="3848" width="11.7109375" style="555" customWidth="1"/>
    <col min="3849" max="3849" width="13.85546875" style="555" customWidth="1"/>
    <col min="3850" max="3850" width="20" style="555" customWidth="1"/>
    <col min="3851" max="3857" width="0" style="555" hidden="1" customWidth="1"/>
    <col min="3858" max="3858" width="5.28515625" style="555" customWidth="1"/>
    <col min="3859" max="3859" width="9.28515625" style="555" customWidth="1"/>
    <col min="3860" max="3882" width="0" style="555" hidden="1" customWidth="1"/>
    <col min="3883" max="3885" width="8.85546875" style="555"/>
    <col min="3886" max="3896" width="0" style="555" hidden="1" customWidth="1"/>
    <col min="3897" max="4096" width="8.85546875" style="555"/>
    <col min="4097" max="4097" width="3.140625" style="555" customWidth="1"/>
    <col min="4098" max="4098" width="4.42578125" style="555" customWidth="1"/>
    <col min="4099" max="4099" width="8.42578125" style="555" customWidth="1"/>
    <col min="4100" max="4100" width="31.140625" style="555" customWidth="1"/>
    <col min="4101" max="4101" width="31.85546875" style="555" customWidth="1"/>
    <col min="4102" max="4102" width="14" style="555" customWidth="1"/>
    <col min="4103" max="4103" width="10.5703125" style="555" customWidth="1"/>
    <col min="4104" max="4104" width="11.7109375" style="555" customWidth="1"/>
    <col min="4105" max="4105" width="13.85546875" style="555" customWidth="1"/>
    <col min="4106" max="4106" width="20" style="555" customWidth="1"/>
    <col min="4107" max="4113" width="0" style="555" hidden="1" customWidth="1"/>
    <col min="4114" max="4114" width="5.28515625" style="555" customWidth="1"/>
    <col min="4115" max="4115" width="9.28515625" style="555" customWidth="1"/>
    <col min="4116" max="4138" width="0" style="555" hidden="1" customWidth="1"/>
    <col min="4139" max="4141" width="8.85546875" style="555"/>
    <col min="4142" max="4152" width="0" style="555" hidden="1" customWidth="1"/>
    <col min="4153" max="4352" width="8.85546875" style="555"/>
    <col min="4353" max="4353" width="3.140625" style="555" customWidth="1"/>
    <col min="4354" max="4354" width="4.42578125" style="555" customWidth="1"/>
    <col min="4355" max="4355" width="8.42578125" style="555" customWidth="1"/>
    <col min="4356" max="4356" width="31.140625" style="555" customWidth="1"/>
    <col min="4357" max="4357" width="31.85546875" style="555" customWidth="1"/>
    <col min="4358" max="4358" width="14" style="555" customWidth="1"/>
    <col min="4359" max="4359" width="10.5703125" style="555" customWidth="1"/>
    <col min="4360" max="4360" width="11.7109375" style="555" customWidth="1"/>
    <col min="4361" max="4361" width="13.85546875" style="555" customWidth="1"/>
    <col min="4362" max="4362" width="20" style="555" customWidth="1"/>
    <col min="4363" max="4369" width="0" style="555" hidden="1" customWidth="1"/>
    <col min="4370" max="4370" width="5.28515625" style="555" customWidth="1"/>
    <col min="4371" max="4371" width="9.28515625" style="555" customWidth="1"/>
    <col min="4372" max="4394" width="0" style="555" hidden="1" customWidth="1"/>
    <col min="4395" max="4397" width="8.85546875" style="555"/>
    <col min="4398" max="4408" width="0" style="555" hidden="1" customWidth="1"/>
    <col min="4409" max="4608" width="8.85546875" style="555"/>
    <col min="4609" max="4609" width="3.140625" style="555" customWidth="1"/>
    <col min="4610" max="4610" width="4.42578125" style="555" customWidth="1"/>
    <col min="4611" max="4611" width="8.42578125" style="555" customWidth="1"/>
    <col min="4612" max="4612" width="31.140625" style="555" customWidth="1"/>
    <col min="4613" max="4613" width="31.85546875" style="555" customWidth="1"/>
    <col min="4614" max="4614" width="14" style="555" customWidth="1"/>
    <col min="4615" max="4615" width="10.5703125" style="555" customWidth="1"/>
    <col min="4616" max="4616" width="11.7109375" style="555" customWidth="1"/>
    <col min="4617" max="4617" width="13.85546875" style="555" customWidth="1"/>
    <col min="4618" max="4618" width="20" style="555" customWidth="1"/>
    <col min="4619" max="4625" width="0" style="555" hidden="1" customWidth="1"/>
    <col min="4626" max="4626" width="5.28515625" style="555" customWidth="1"/>
    <col min="4627" max="4627" width="9.28515625" style="555" customWidth="1"/>
    <col min="4628" max="4650" width="0" style="555" hidden="1" customWidth="1"/>
    <col min="4651" max="4653" width="8.85546875" style="555"/>
    <col min="4654" max="4664" width="0" style="555" hidden="1" customWidth="1"/>
    <col min="4665" max="4864" width="8.85546875" style="555"/>
    <col min="4865" max="4865" width="3.140625" style="555" customWidth="1"/>
    <col min="4866" max="4866" width="4.42578125" style="555" customWidth="1"/>
    <col min="4867" max="4867" width="8.42578125" style="555" customWidth="1"/>
    <col min="4868" max="4868" width="31.140625" style="555" customWidth="1"/>
    <col min="4869" max="4869" width="31.85546875" style="555" customWidth="1"/>
    <col min="4870" max="4870" width="14" style="555" customWidth="1"/>
    <col min="4871" max="4871" width="10.5703125" style="555" customWidth="1"/>
    <col min="4872" max="4872" width="11.7109375" style="555" customWidth="1"/>
    <col min="4873" max="4873" width="13.85546875" style="555" customWidth="1"/>
    <col min="4874" max="4874" width="20" style="555" customWidth="1"/>
    <col min="4875" max="4881" width="0" style="555" hidden="1" customWidth="1"/>
    <col min="4882" max="4882" width="5.28515625" style="555" customWidth="1"/>
    <col min="4883" max="4883" width="9.28515625" style="555" customWidth="1"/>
    <col min="4884" max="4906" width="0" style="555" hidden="1" customWidth="1"/>
    <col min="4907" max="4909" width="8.85546875" style="555"/>
    <col min="4910" max="4920" width="0" style="555" hidden="1" customWidth="1"/>
    <col min="4921" max="5120" width="8.85546875" style="555"/>
    <col min="5121" max="5121" width="3.140625" style="555" customWidth="1"/>
    <col min="5122" max="5122" width="4.42578125" style="555" customWidth="1"/>
    <col min="5123" max="5123" width="8.42578125" style="555" customWidth="1"/>
    <col min="5124" max="5124" width="31.140625" style="555" customWidth="1"/>
    <col min="5125" max="5125" width="31.85546875" style="555" customWidth="1"/>
    <col min="5126" max="5126" width="14" style="555" customWidth="1"/>
    <col min="5127" max="5127" width="10.5703125" style="555" customWidth="1"/>
    <col min="5128" max="5128" width="11.7109375" style="555" customWidth="1"/>
    <col min="5129" max="5129" width="13.85546875" style="555" customWidth="1"/>
    <col min="5130" max="5130" width="20" style="555" customWidth="1"/>
    <col min="5131" max="5137" width="0" style="555" hidden="1" customWidth="1"/>
    <col min="5138" max="5138" width="5.28515625" style="555" customWidth="1"/>
    <col min="5139" max="5139" width="9.28515625" style="555" customWidth="1"/>
    <col min="5140" max="5162" width="0" style="555" hidden="1" customWidth="1"/>
    <col min="5163" max="5165" width="8.85546875" style="555"/>
    <col min="5166" max="5176" width="0" style="555" hidden="1" customWidth="1"/>
    <col min="5177" max="5376" width="8.85546875" style="555"/>
    <col min="5377" max="5377" width="3.140625" style="555" customWidth="1"/>
    <col min="5378" max="5378" width="4.42578125" style="555" customWidth="1"/>
    <col min="5379" max="5379" width="8.42578125" style="555" customWidth="1"/>
    <col min="5380" max="5380" width="31.140625" style="555" customWidth="1"/>
    <col min="5381" max="5381" width="31.85546875" style="555" customWidth="1"/>
    <col min="5382" max="5382" width="14" style="555" customWidth="1"/>
    <col min="5383" max="5383" width="10.5703125" style="555" customWidth="1"/>
    <col min="5384" max="5384" width="11.7109375" style="555" customWidth="1"/>
    <col min="5385" max="5385" width="13.85546875" style="555" customWidth="1"/>
    <col min="5386" max="5386" width="20" style="555" customWidth="1"/>
    <col min="5387" max="5393" width="0" style="555" hidden="1" customWidth="1"/>
    <col min="5394" max="5394" width="5.28515625" style="555" customWidth="1"/>
    <col min="5395" max="5395" width="9.28515625" style="555" customWidth="1"/>
    <col min="5396" max="5418" width="0" style="555" hidden="1" customWidth="1"/>
    <col min="5419" max="5421" width="8.85546875" style="555"/>
    <col min="5422" max="5432" width="0" style="555" hidden="1" customWidth="1"/>
    <col min="5433" max="5632" width="8.85546875" style="555"/>
    <col min="5633" max="5633" width="3.140625" style="555" customWidth="1"/>
    <col min="5634" max="5634" width="4.42578125" style="555" customWidth="1"/>
    <col min="5635" max="5635" width="8.42578125" style="555" customWidth="1"/>
    <col min="5636" max="5636" width="31.140625" style="555" customWidth="1"/>
    <col min="5637" max="5637" width="31.85546875" style="555" customWidth="1"/>
    <col min="5638" max="5638" width="14" style="555" customWidth="1"/>
    <col min="5639" max="5639" width="10.5703125" style="555" customWidth="1"/>
    <col min="5640" max="5640" width="11.7109375" style="555" customWidth="1"/>
    <col min="5641" max="5641" width="13.85546875" style="555" customWidth="1"/>
    <col min="5642" max="5642" width="20" style="555" customWidth="1"/>
    <col min="5643" max="5649" width="0" style="555" hidden="1" customWidth="1"/>
    <col min="5650" max="5650" width="5.28515625" style="555" customWidth="1"/>
    <col min="5651" max="5651" width="9.28515625" style="555" customWidth="1"/>
    <col min="5652" max="5674" width="0" style="555" hidden="1" customWidth="1"/>
    <col min="5675" max="5677" width="8.85546875" style="555"/>
    <col min="5678" max="5688" width="0" style="555" hidden="1" customWidth="1"/>
    <col min="5689" max="5888" width="8.85546875" style="555"/>
    <col min="5889" max="5889" width="3.140625" style="555" customWidth="1"/>
    <col min="5890" max="5890" width="4.42578125" style="555" customWidth="1"/>
    <col min="5891" max="5891" width="8.42578125" style="555" customWidth="1"/>
    <col min="5892" max="5892" width="31.140625" style="555" customWidth="1"/>
    <col min="5893" max="5893" width="31.85546875" style="555" customWidth="1"/>
    <col min="5894" max="5894" width="14" style="555" customWidth="1"/>
    <col min="5895" max="5895" width="10.5703125" style="555" customWidth="1"/>
    <col min="5896" max="5896" width="11.7109375" style="555" customWidth="1"/>
    <col min="5897" max="5897" width="13.85546875" style="555" customWidth="1"/>
    <col min="5898" max="5898" width="20" style="555" customWidth="1"/>
    <col min="5899" max="5905" width="0" style="555" hidden="1" customWidth="1"/>
    <col min="5906" max="5906" width="5.28515625" style="555" customWidth="1"/>
    <col min="5907" max="5907" width="9.28515625" style="555" customWidth="1"/>
    <col min="5908" max="5930" width="0" style="555" hidden="1" customWidth="1"/>
    <col min="5931" max="5933" width="8.85546875" style="555"/>
    <col min="5934" max="5944" width="0" style="555" hidden="1" customWidth="1"/>
    <col min="5945" max="6144" width="8.85546875" style="555"/>
    <col min="6145" max="6145" width="3.140625" style="555" customWidth="1"/>
    <col min="6146" max="6146" width="4.42578125" style="555" customWidth="1"/>
    <col min="6147" max="6147" width="8.42578125" style="555" customWidth="1"/>
    <col min="6148" max="6148" width="31.140625" style="555" customWidth="1"/>
    <col min="6149" max="6149" width="31.85546875" style="555" customWidth="1"/>
    <col min="6150" max="6150" width="14" style="555" customWidth="1"/>
    <col min="6151" max="6151" width="10.5703125" style="555" customWidth="1"/>
    <col min="6152" max="6152" width="11.7109375" style="555" customWidth="1"/>
    <col min="6153" max="6153" width="13.85546875" style="555" customWidth="1"/>
    <col min="6154" max="6154" width="20" style="555" customWidth="1"/>
    <col min="6155" max="6161" width="0" style="555" hidden="1" customWidth="1"/>
    <col min="6162" max="6162" width="5.28515625" style="555" customWidth="1"/>
    <col min="6163" max="6163" width="9.28515625" style="555" customWidth="1"/>
    <col min="6164" max="6186" width="0" style="555" hidden="1" customWidth="1"/>
    <col min="6187" max="6189" width="8.85546875" style="555"/>
    <col min="6190" max="6200" width="0" style="555" hidden="1" customWidth="1"/>
    <col min="6201" max="6400" width="8.85546875" style="555"/>
    <col min="6401" max="6401" width="3.140625" style="555" customWidth="1"/>
    <col min="6402" max="6402" width="4.42578125" style="555" customWidth="1"/>
    <col min="6403" max="6403" width="8.42578125" style="555" customWidth="1"/>
    <col min="6404" max="6404" width="31.140625" style="555" customWidth="1"/>
    <col min="6405" max="6405" width="31.85546875" style="555" customWidth="1"/>
    <col min="6406" max="6406" width="14" style="555" customWidth="1"/>
    <col min="6407" max="6407" width="10.5703125" style="555" customWidth="1"/>
    <col min="6408" max="6408" width="11.7109375" style="555" customWidth="1"/>
    <col min="6409" max="6409" width="13.85546875" style="555" customWidth="1"/>
    <col min="6410" max="6410" width="20" style="555" customWidth="1"/>
    <col min="6411" max="6417" width="0" style="555" hidden="1" customWidth="1"/>
    <col min="6418" max="6418" width="5.28515625" style="555" customWidth="1"/>
    <col min="6419" max="6419" width="9.28515625" style="555" customWidth="1"/>
    <col min="6420" max="6442" width="0" style="555" hidden="1" customWidth="1"/>
    <col min="6443" max="6445" width="8.85546875" style="555"/>
    <col min="6446" max="6456" width="0" style="555" hidden="1" customWidth="1"/>
    <col min="6457" max="6656" width="8.85546875" style="555"/>
    <col min="6657" max="6657" width="3.140625" style="555" customWidth="1"/>
    <col min="6658" max="6658" width="4.42578125" style="555" customWidth="1"/>
    <col min="6659" max="6659" width="8.42578125" style="555" customWidth="1"/>
    <col min="6660" max="6660" width="31.140625" style="555" customWidth="1"/>
    <col min="6661" max="6661" width="31.85546875" style="555" customWidth="1"/>
    <col min="6662" max="6662" width="14" style="555" customWidth="1"/>
    <col min="6663" max="6663" width="10.5703125" style="555" customWidth="1"/>
    <col min="6664" max="6664" width="11.7109375" style="555" customWidth="1"/>
    <col min="6665" max="6665" width="13.85546875" style="555" customWidth="1"/>
    <col min="6666" max="6666" width="20" style="555" customWidth="1"/>
    <col min="6667" max="6673" width="0" style="555" hidden="1" customWidth="1"/>
    <col min="6674" max="6674" width="5.28515625" style="555" customWidth="1"/>
    <col min="6675" max="6675" width="9.28515625" style="555" customWidth="1"/>
    <col min="6676" max="6698" width="0" style="555" hidden="1" customWidth="1"/>
    <col min="6699" max="6701" width="8.85546875" style="555"/>
    <col min="6702" max="6712" width="0" style="555" hidden="1" customWidth="1"/>
    <col min="6713" max="6912" width="8.85546875" style="555"/>
    <col min="6913" max="6913" width="3.140625" style="555" customWidth="1"/>
    <col min="6914" max="6914" width="4.42578125" style="555" customWidth="1"/>
    <col min="6915" max="6915" width="8.42578125" style="555" customWidth="1"/>
    <col min="6916" max="6916" width="31.140625" style="555" customWidth="1"/>
    <col min="6917" max="6917" width="31.85546875" style="555" customWidth="1"/>
    <col min="6918" max="6918" width="14" style="555" customWidth="1"/>
    <col min="6919" max="6919" width="10.5703125" style="555" customWidth="1"/>
    <col min="6920" max="6920" width="11.7109375" style="555" customWidth="1"/>
    <col min="6921" max="6921" width="13.85546875" style="555" customWidth="1"/>
    <col min="6922" max="6922" width="20" style="555" customWidth="1"/>
    <col min="6923" max="6929" width="0" style="555" hidden="1" customWidth="1"/>
    <col min="6930" max="6930" width="5.28515625" style="555" customWidth="1"/>
    <col min="6931" max="6931" width="9.28515625" style="555" customWidth="1"/>
    <col min="6932" max="6954" width="0" style="555" hidden="1" customWidth="1"/>
    <col min="6955" max="6957" width="8.85546875" style="555"/>
    <col min="6958" max="6968" width="0" style="555" hidden="1" customWidth="1"/>
    <col min="6969" max="7168" width="8.85546875" style="555"/>
    <col min="7169" max="7169" width="3.140625" style="555" customWidth="1"/>
    <col min="7170" max="7170" width="4.42578125" style="555" customWidth="1"/>
    <col min="7171" max="7171" width="8.42578125" style="555" customWidth="1"/>
    <col min="7172" max="7172" width="31.140625" style="555" customWidth="1"/>
    <col min="7173" max="7173" width="31.85546875" style="555" customWidth="1"/>
    <col min="7174" max="7174" width="14" style="555" customWidth="1"/>
    <col min="7175" max="7175" width="10.5703125" style="555" customWidth="1"/>
    <col min="7176" max="7176" width="11.7109375" style="555" customWidth="1"/>
    <col min="7177" max="7177" width="13.85546875" style="555" customWidth="1"/>
    <col min="7178" max="7178" width="20" style="555" customWidth="1"/>
    <col min="7179" max="7185" width="0" style="555" hidden="1" customWidth="1"/>
    <col min="7186" max="7186" width="5.28515625" style="555" customWidth="1"/>
    <col min="7187" max="7187" width="9.28515625" style="555" customWidth="1"/>
    <col min="7188" max="7210" width="0" style="555" hidden="1" customWidth="1"/>
    <col min="7211" max="7213" width="8.85546875" style="555"/>
    <col min="7214" max="7224" width="0" style="555" hidden="1" customWidth="1"/>
    <col min="7225" max="7424" width="8.85546875" style="555"/>
    <col min="7425" max="7425" width="3.140625" style="555" customWidth="1"/>
    <col min="7426" max="7426" width="4.42578125" style="555" customWidth="1"/>
    <col min="7427" max="7427" width="8.42578125" style="555" customWidth="1"/>
    <col min="7428" max="7428" width="31.140625" style="555" customWidth="1"/>
    <col min="7429" max="7429" width="31.85546875" style="555" customWidth="1"/>
    <col min="7430" max="7430" width="14" style="555" customWidth="1"/>
    <col min="7431" max="7431" width="10.5703125" style="555" customWidth="1"/>
    <col min="7432" max="7432" width="11.7109375" style="555" customWidth="1"/>
    <col min="7433" max="7433" width="13.85546875" style="555" customWidth="1"/>
    <col min="7434" max="7434" width="20" style="555" customWidth="1"/>
    <col min="7435" max="7441" width="0" style="555" hidden="1" customWidth="1"/>
    <col min="7442" max="7442" width="5.28515625" style="555" customWidth="1"/>
    <col min="7443" max="7443" width="9.28515625" style="555" customWidth="1"/>
    <col min="7444" max="7466" width="0" style="555" hidden="1" customWidth="1"/>
    <col min="7467" max="7469" width="8.85546875" style="555"/>
    <col min="7470" max="7480" width="0" style="555" hidden="1" customWidth="1"/>
    <col min="7481" max="7680" width="8.85546875" style="555"/>
    <col min="7681" max="7681" width="3.140625" style="555" customWidth="1"/>
    <col min="7682" max="7682" width="4.42578125" style="555" customWidth="1"/>
    <col min="7683" max="7683" width="8.42578125" style="555" customWidth="1"/>
    <col min="7684" max="7684" width="31.140625" style="555" customWidth="1"/>
    <col min="7685" max="7685" width="31.85546875" style="555" customWidth="1"/>
    <col min="7686" max="7686" width="14" style="555" customWidth="1"/>
    <col min="7687" max="7687" width="10.5703125" style="555" customWidth="1"/>
    <col min="7688" max="7688" width="11.7109375" style="555" customWidth="1"/>
    <col min="7689" max="7689" width="13.85546875" style="555" customWidth="1"/>
    <col min="7690" max="7690" width="20" style="555" customWidth="1"/>
    <col min="7691" max="7697" width="0" style="555" hidden="1" customWidth="1"/>
    <col min="7698" max="7698" width="5.28515625" style="555" customWidth="1"/>
    <col min="7699" max="7699" width="9.28515625" style="555" customWidth="1"/>
    <col min="7700" max="7722" width="0" style="555" hidden="1" customWidth="1"/>
    <col min="7723" max="7725" width="8.85546875" style="555"/>
    <col min="7726" max="7736" width="0" style="555" hidden="1" customWidth="1"/>
    <col min="7737" max="7936" width="8.85546875" style="555"/>
    <col min="7937" max="7937" width="3.140625" style="555" customWidth="1"/>
    <col min="7938" max="7938" width="4.42578125" style="555" customWidth="1"/>
    <col min="7939" max="7939" width="8.42578125" style="555" customWidth="1"/>
    <col min="7940" max="7940" width="31.140625" style="555" customWidth="1"/>
    <col min="7941" max="7941" width="31.85546875" style="555" customWidth="1"/>
    <col min="7942" max="7942" width="14" style="555" customWidth="1"/>
    <col min="7943" max="7943" width="10.5703125" style="555" customWidth="1"/>
    <col min="7944" max="7944" width="11.7109375" style="555" customWidth="1"/>
    <col min="7945" max="7945" width="13.85546875" style="555" customWidth="1"/>
    <col min="7946" max="7946" width="20" style="555" customWidth="1"/>
    <col min="7947" max="7953" width="0" style="555" hidden="1" customWidth="1"/>
    <col min="7954" max="7954" width="5.28515625" style="555" customWidth="1"/>
    <col min="7955" max="7955" width="9.28515625" style="555" customWidth="1"/>
    <col min="7956" max="7978" width="0" style="555" hidden="1" customWidth="1"/>
    <col min="7979" max="7981" width="8.85546875" style="555"/>
    <col min="7982" max="7992" width="0" style="555" hidden="1" customWidth="1"/>
    <col min="7993" max="8192" width="8.85546875" style="555"/>
    <col min="8193" max="8193" width="3.140625" style="555" customWidth="1"/>
    <col min="8194" max="8194" width="4.42578125" style="555" customWidth="1"/>
    <col min="8195" max="8195" width="8.42578125" style="555" customWidth="1"/>
    <col min="8196" max="8196" width="31.140625" style="555" customWidth="1"/>
    <col min="8197" max="8197" width="31.85546875" style="555" customWidth="1"/>
    <col min="8198" max="8198" width="14" style="555" customWidth="1"/>
    <col min="8199" max="8199" width="10.5703125" style="555" customWidth="1"/>
    <col min="8200" max="8200" width="11.7109375" style="555" customWidth="1"/>
    <col min="8201" max="8201" width="13.85546875" style="555" customWidth="1"/>
    <col min="8202" max="8202" width="20" style="555" customWidth="1"/>
    <col min="8203" max="8209" width="0" style="555" hidden="1" customWidth="1"/>
    <col min="8210" max="8210" width="5.28515625" style="555" customWidth="1"/>
    <col min="8211" max="8211" width="9.28515625" style="555" customWidth="1"/>
    <col min="8212" max="8234" width="0" style="555" hidden="1" customWidth="1"/>
    <col min="8235" max="8237" width="8.85546875" style="555"/>
    <col min="8238" max="8248" width="0" style="555" hidden="1" customWidth="1"/>
    <col min="8249" max="8448" width="8.85546875" style="555"/>
    <col min="8449" max="8449" width="3.140625" style="555" customWidth="1"/>
    <col min="8450" max="8450" width="4.42578125" style="555" customWidth="1"/>
    <col min="8451" max="8451" width="8.42578125" style="555" customWidth="1"/>
    <col min="8452" max="8452" width="31.140625" style="555" customWidth="1"/>
    <col min="8453" max="8453" width="31.85546875" style="555" customWidth="1"/>
    <col min="8454" max="8454" width="14" style="555" customWidth="1"/>
    <col min="8455" max="8455" width="10.5703125" style="555" customWidth="1"/>
    <col min="8456" max="8456" width="11.7109375" style="555" customWidth="1"/>
    <col min="8457" max="8457" width="13.85546875" style="555" customWidth="1"/>
    <col min="8458" max="8458" width="20" style="555" customWidth="1"/>
    <col min="8459" max="8465" width="0" style="555" hidden="1" customWidth="1"/>
    <col min="8466" max="8466" width="5.28515625" style="555" customWidth="1"/>
    <col min="8467" max="8467" width="9.28515625" style="555" customWidth="1"/>
    <col min="8468" max="8490" width="0" style="555" hidden="1" customWidth="1"/>
    <col min="8491" max="8493" width="8.85546875" style="555"/>
    <col min="8494" max="8504" width="0" style="555" hidden="1" customWidth="1"/>
    <col min="8505" max="8704" width="8.85546875" style="555"/>
    <col min="8705" max="8705" width="3.140625" style="555" customWidth="1"/>
    <col min="8706" max="8706" width="4.42578125" style="555" customWidth="1"/>
    <col min="8707" max="8707" width="8.42578125" style="555" customWidth="1"/>
    <col min="8708" max="8708" width="31.140625" style="555" customWidth="1"/>
    <col min="8709" max="8709" width="31.85546875" style="555" customWidth="1"/>
    <col min="8710" max="8710" width="14" style="555" customWidth="1"/>
    <col min="8711" max="8711" width="10.5703125" style="555" customWidth="1"/>
    <col min="8712" max="8712" width="11.7109375" style="555" customWidth="1"/>
    <col min="8713" max="8713" width="13.85546875" style="555" customWidth="1"/>
    <col min="8714" max="8714" width="20" style="555" customWidth="1"/>
    <col min="8715" max="8721" width="0" style="555" hidden="1" customWidth="1"/>
    <col min="8722" max="8722" width="5.28515625" style="555" customWidth="1"/>
    <col min="8723" max="8723" width="9.28515625" style="555" customWidth="1"/>
    <col min="8724" max="8746" width="0" style="555" hidden="1" customWidth="1"/>
    <col min="8747" max="8749" width="8.85546875" style="555"/>
    <col min="8750" max="8760" width="0" style="555" hidden="1" customWidth="1"/>
    <col min="8761" max="8960" width="8.85546875" style="555"/>
    <col min="8961" max="8961" width="3.140625" style="555" customWidth="1"/>
    <col min="8962" max="8962" width="4.42578125" style="555" customWidth="1"/>
    <col min="8963" max="8963" width="8.42578125" style="555" customWidth="1"/>
    <col min="8964" max="8964" width="31.140625" style="555" customWidth="1"/>
    <col min="8965" max="8965" width="31.85546875" style="555" customWidth="1"/>
    <col min="8966" max="8966" width="14" style="555" customWidth="1"/>
    <col min="8967" max="8967" width="10.5703125" style="555" customWidth="1"/>
    <col min="8968" max="8968" width="11.7109375" style="555" customWidth="1"/>
    <col min="8969" max="8969" width="13.85546875" style="555" customWidth="1"/>
    <col min="8970" max="8970" width="20" style="555" customWidth="1"/>
    <col min="8971" max="8977" width="0" style="555" hidden="1" customWidth="1"/>
    <col min="8978" max="8978" width="5.28515625" style="555" customWidth="1"/>
    <col min="8979" max="8979" width="9.28515625" style="555" customWidth="1"/>
    <col min="8980" max="9002" width="0" style="555" hidden="1" customWidth="1"/>
    <col min="9003" max="9005" width="8.85546875" style="555"/>
    <col min="9006" max="9016" width="0" style="555" hidden="1" customWidth="1"/>
    <col min="9017" max="9216" width="8.85546875" style="555"/>
    <col min="9217" max="9217" width="3.140625" style="555" customWidth="1"/>
    <col min="9218" max="9218" width="4.42578125" style="555" customWidth="1"/>
    <col min="9219" max="9219" width="8.42578125" style="555" customWidth="1"/>
    <col min="9220" max="9220" width="31.140625" style="555" customWidth="1"/>
    <col min="9221" max="9221" width="31.85546875" style="555" customWidth="1"/>
    <col min="9222" max="9222" width="14" style="555" customWidth="1"/>
    <col min="9223" max="9223" width="10.5703125" style="555" customWidth="1"/>
    <col min="9224" max="9224" width="11.7109375" style="555" customWidth="1"/>
    <col min="9225" max="9225" width="13.85546875" style="555" customWidth="1"/>
    <col min="9226" max="9226" width="20" style="555" customWidth="1"/>
    <col min="9227" max="9233" width="0" style="555" hidden="1" customWidth="1"/>
    <col min="9234" max="9234" width="5.28515625" style="555" customWidth="1"/>
    <col min="9235" max="9235" width="9.28515625" style="555" customWidth="1"/>
    <col min="9236" max="9258" width="0" style="555" hidden="1" customWidth="1"/>
    <col min="9259" max="9261" width="8.85546875" style="555"/>
    <col min="9262" max="9272" width="0" style="555" hidden="1" customWidth="1"/>
    <col min="9273" max="9472" width="8.85546875" style="555"/>
    <col min="9473" max="9473" width="3.140625" style="555" customWidth="1"/>
    <col min="9474" max="9474" width="4.42578125" style="555" customWidth="1"/>
    <col min="9475" max="9475" width="8.42578125" style="555" customWidth="1"/>
    <col min="9476" max="9476" width="31.140625" style="555" customWidth="1"/>
    <col min="9477" max="9477" width="31.85546875" style="555" customWidth="1"/>
    <col min="9478" max="9478" width="14" style="555" customWidth="1"/>
    <col min="9479" max="9479" width="10.5703125" style="555" customWidth="1"/>
    <col min="9480" max="9480" width="11.7109375" style="555" customWidth="1"/>
    <col min="9481" max="9481" width="13.85546875" style="555" customWidth="1"/>
    <col min="9482" max="9482" width="20" style="555" customWidth="1"/>
    <col min="9483" max="9489" width="0" style="555" hidden="1" customWidth="1"/>
    <col min="9490" max="9490" width="5.28515625" style="555" customWidth="1"/>
    <col min="9491" max="9491" width="9.28515625" style="555" customWidth="1"/>
    <col min="9492" max="9514" width="0" style="555" hidden="1" customWidth="1"/>
    <col min="9515" max="9517" width="8.85546875" style="555"/>
    <col min="9518" max="9528" width="0" style="555" hidden="1" customWidth="1"/>
    <col min="9529" max="9728" width="8.85546875" style="555"/>
    <col min="9729" max="9729" width="3.140625" style="555" customWidth="1"/>
    <col min="9730" max="9730" width="4.42578125" style="555" customWidth="1"/>
    <col min="9731" max="9731" width="8.42578125" style="555" customWidth="1"/>
    <col min="9732" max="9732" width="31.140625" style="555" customWidth="1"/>
    <col min="9733" max="9733" width="31.85546875" style="555" customWidth="1"/>
    <col min="9734" max="9734" width="14" style="555" customWidth="1"/>
    <col min="9735" max="9735" width="10.5703125" style="555" customWidth="1"/>
    <col min="9736" max="9736" width="11.7109375" style="555" customWidth="1"/>
    <col min="9737" max="9737" width="13.85546875" style="555" customWidth="1"/>
    <col min="9738" max="9738" width="20" style="555" customWidth="1"/>
    <col min="9739" max="9745" width="0" style="555" hidden="1" customWidth="1"/>
    <col min="9746" max="9746" width="5.28515625" style="555" customWidth="1"/>
    <col min="9747" max="9747" width="9.28515625" style="555" customWidth="1"/>
    <col min="9748" max="9770" width="0" style="555" hidden="1" customWidth="1"/>
    <col min="9771" max="9773" width="8.85546875" style="555"/>
    <col min="9774" max="9784" width="0" style="555" hidden="1" customWidth="1"/>
    <col min="9785" max="9984" width="8.85546875" style="555"/>
    <col min="9985" max="9985" width="3.140625" style="555" customWidth="1"/>
    <col min="9986" max="9986" width="4.42578125" style="555" customWidth="1"/>
    <col min="9987" max="9987" width="8.42578125" style="555" customWidth="1"/>
    <col min="9988" max="9988" width="31.140625" style="555" customWidth="1"/>
    <col min="9989" max="9989" width="31.85546875" style="555" customWidth="1"/>
    <col min="9990" max="9990" width="14" style="555" customWidth="1"/>
    <col min="9991" max="9991" width="10.5703125" style="555" customWidth="1"/>
    <col min="9992" max="9992" width="11.7109375" style="555" customWidth="1"/>
    <col min="9993" max="9993" width="13.85546875" style="555" customWidth="1"/>
    <col min="9994" max="9994" width="20" style="555" customWidth="1"/>
    <col min="9995" max="10001" width="0" style="555" hidden="1" customWidth="1"/>
    <col min="10002" max="10002" width="5.28515625" style="555" customWidth="1"/>
    <col min="10003" max="10003" width="9.28515625" style="555" customWidth="1"/>
    <col min="10004" max="10026" width="0" style="555" hidden="1" customWidth="1"/>
    <col min="10027" max="10029" width="8.85546875" style="555"/>
    <col min="10030" max="10040" width="0" style="555" hidden="1" customWidth="1"/>
    <col min="10041" max="10240" width="8.85546875" style="555"/>
    <col min="10241" max="10241" width="3.140625" style="555" customWidth="1"/>
    <col min="10242" max="10242" width="4.42578125" style="555" customWidth="1"/>
    <col min="10243" max="10243" width="8.42578125" style="555" customWidth="1"/>
    <col min="10244" max="10244" width="31.140625" style="555" customWidth="1"/>
    <col min="10245" max="10245" width="31.85546875" style="555" customWidth="1"/>
    <col min="10246" max="10246" width="14" style="555" customWidth="1"/>
    <col min="10247" max="10247" width="10.5703125" style="555" customWidth="1"/>
    <col min="10248" max="10248" width="11.7109375" style="555" customWidth="1"/>
    <col min="10249" max="10249" width="13.85546875" style="555" customWidth="1"/>
    <col min="10250" max="10250" width="20" style="555" customWidth="1"/>
    <col min="10251" max="10257" width="0" style="555" hidden="1" customWidth="1"/>
    <col min="10258" max="10258" width="5.28515625" style="555" customWidth="1"/>
    <col min="10259" max="10259" width="9.28515625" style="555" customWidth="1"/>
    <col min="10260" max="10282" width="0" style="555" hidden="1" customWidth="1"/>
    <col min="10283" max="10285" width="8.85546875" style="555"/>
    <col min="10286" max="10296" width="0" style="555" hidden="1" customWidth="1"/>
    <col min="10297" max="10496" width="8.85546875" style="555"/>
    <col min="10497" max="10497" width="3.140625" style="555" customWidth="1"/>
    <col min="10498" max="10498" width="4.42578125" style="555" customWidth="1"/>
    <col min="10499" max="10499" width="8.42578125" style="555" customWidth="1"/>
    <col min="10500" max="10500" width="31.140625" style="555" customWidth="1"/>
    <col min="10501" max="10501" width="31.85546875" style="555" customWidth="1"/>
    <col min="10502" max="10502" width="14" style="555" customWidth="1"/>
    <col min="10503" max="10503" width="10.5703125" style="555" customWidth="1"/>
    <col min="10504" max="10504" width="11.7109375" style="555" customWidth="1"/>
    <col min="10505" max="10505" width="13.85546875" style="555" customWidth="1"/>
    <col min="10506" max="10506" width="20" style="555" customWidth="1"/>
    <col min="10507" max="10513" width="0" style="555" hidden="1" customWidth="1"/>
    <col min="10514" max="10514" width="5.28515625" style="555" customWidth="1"/>
    <col min="10515" max="10515" width="9.28515625" style="555" customWidth="1"/>
    <col min="10516" max="10538" width="0" style="555" hidden="1" customWidth="1"/>
    <col min="10539" max="10541" width="8.85546875" style="555"/>
    <col min="10542" max="10552" width="0" style="555" hidden="1" customWidth="1"/>
    <col min="10553" max="10752" width="8.85546875" style="555"/>
    <col min="10753" max="10753" width="3.140625" style="555" customWidth="1"/>
    <col min="10754" max="10754" width="4.42578125" style="555" customWidth="1"/>
    <col min="10755" max="10755" width="8.42578125" style="555" customWidth="1"/>
    <col min="10756" max="10756" width="31.140625" style="555" customWidth="1"/>
    <col min="10757" max="10757" width="31.85546875" style="555" customWidth="1"/>
    <col min="10758" max="10758" width="14" style="555" customWidth="1"/>
    <col min="10759" max="10759" width="10.5703125" style="555" customWidth="1"/>
    <col min="10760" max="10760" width="11.7109375" style="555" customWidth="1"/>
    <col min="10761" max="10761" width="13.85546875" style="555" customWidth="1"/>
    <col min="10762" max="10762" width="20" style="555" customWidth="1"/>
    <col min="10763" max="10769" width="0" style="555" hidden="1" customWidth="1"/>
    <col min="10770" max="10770" width="5.28515625" style="555" customWidth="1"/>
    <col min="10771" max="10771" width="9.28515625" style="555" customWidth="1"/>
    <col min="10772" max="10794" width="0" style="555" hidden="1" customWidth="1"/>
    <col min="10795" max="10797" width="8.85546875" style="555"/>
    <col min="10798" max="10808" width="0" style="555" hidden="1" customWidth="1"/>
    <col min="10809" max="11008" width="8.85546875" style="555"/>
    <col min="11009" max="11009" width="3.140625" style="555" customWidth="1"/>
    <col min="11010" max="11010" width="4.42578125" style="555" customWidth="1"/>
    <col min="11011" max="11011" width="8.42578125" style="555" customWidth="1"/>
    <col min="11012" max="11012" width="31.140625" style="555" customWidth="1"/>
    <col min="11013" max="11013" width="31.85546875" style="555" customWidth="1"/>
    <col min="11014" max="11014" width="14" style="555" customWidth="1"/>
    <col min="11015" max="11015" width="10.5703125" style="555" customWidth="1"/>
    <col min="11016" max="11016" width="11.7109375" style="555" customWidth="1"/>
    <col min="11017" max="11017" width="13.85546875" style="555" customWidth="1"/>
    <col min="11018" max="11018" width="20" style="555" customWidth="1"/>
    <col min="11019" max="11025" width="0" style="555" hidden="1" customWidth="1"/>
    <col min="11026" max="11026" width="5.28515625" style="555" customWidth="1"/>
    <col min="11027" max="11027" width="9.28515625" style="555" customWidth="1"/>
    <col min="11028" max="11050" width="0" style="555" hidden="1" customWidth="1"/>
    <col min="11051" max="11053" width="8.85546875" style="555"/>
    <col min="11054" max="11064" width="0" style="555" hidden="1" customWidth="1"/>
    <col min="11065" max="11264" width="8.85546875" style="555"/>
    <col min="11265" max="11265" width="3.140625" style="555" customWidth="1"/>
    <col min="11266" max="11266" width="4.42578125" style="555" customWidth="1"/>
    <col min="11267" max="11267" width="8.42578125" style="555" customWidth="1"/>
    <col min="11268" max="11268" width="31.140625" style="555" customWidth="1"/>
    <col min="11269" max="11269" width="31.85546875" style="555" customWidth="1"/>
    <col min="11270" max="11270" width="14" style="555" customWidth="1"/>
    <col min="11271" max="11271" width="10.5703125" style="555" customWidth="1"/>
    <col min="11272" max="11272" width="11.7109375" style="555" customWidth="1"/>
    <col min="11273" max="11273" width="13.85546875" style="555" customWidth="1"/>
    <col min="11274" max="11274" width="20" style="555" customWidth="1"/>
    <col min="11275" max="11281" width="0" style="555" hidden="1" customWidth="1"/>
    <col min="11282" max="11282" width="5.28515625" style="555" customWidth="1"/>
    <col min="11283" max="11283" width="9.28515625" style="555" customWidth="1"/>
    <col min="11284" max="11306" width="0" style="555" hidden="1" customWidth="1"/>
    <col min="11307" max="11309" width="8.85546875" style="555"/>
    <col min="11310" max="11320" width="0" style="555" hidden="1" customWidth="1"/>
    <col min="11321" max="11520" width="8.85546875" style="555"/>
    <col min="11521" max="11521" width="3.140625" style="555" customWidth="1"/>
    <col min="11522" max="11522" width="4.42578125" style="555" customWidth="1"/>
    <col min="11523" max="11523" width="8.42578125" style="555" customWidth="1"/>
    <col min="11524" max="11524" width="31.140625" style="555" customWidth="1"/>
    <col min="11525" max="11525" width="31.85546875" style="555" customWidth="1"/>
    <col min="11526" max="11526" width="14" style="555" customWidth="1"/>
    <col min="11527" max="11527" width="10.5703125" style="555" customWidth="1"/>
    <col min="11528" max="11528" width="11.7109375" style="555" customWidth="1"/>
    <col min="11529" max="11529" width="13.85546875" style="555" customWidth="1"/>
    <col min="11530" max="11530" width="20" style="555" customWidth="1"/>
    <col min="11531" max="11537" width="0" style="555" hidden="1" customWidth="1"/>
    <col min="11538" max="11538" width="5.28515625" style="555" customWidth="1"/>
    <col min="11539" max="11539" width="9.28515625" style="555" customWidth="1"/>
    <col min="11540" max="11562" width="0" style="555" hidden="1" customWidth="1"/>
    <col min="11563" max="11565" width="8.85546875" style="555"/>
    <col min="11566" max="11576" width="0" style="555" hidden="1" customWidth="1"/>
    <col min="11577" max="11776" width="8.85546875" style="555"/>
    <col min="11777" max="11777" width="3.140625" style="555" customWidth="1"/>
    <col min="11778" max="11778" width="4.42578125" style="555" customWidth="1"/>
    <col min="11779" max="11779" width="8.42578125" style="555" customWidth="1"/>
    <col min="11780" max="11780" width="31.140625" style="555" customWidth="1"/>
    <col min="11781" max="11781" width="31.85546875" style="555" customWidth="1"/>
    <col min="11782" max="11782" width="14" style="555" customWidth="1"/>
    <col min="11783" max="11783" width="10.5703125" style="555" customWidth="1"/>
    <col min="11784" max="11784" width="11.7109375" style="555" customWidth="1"/>
    <col min="11785" max="11785" width="13.85546875" style="555" customWidth="1"/>
    <col min="11786" max="11786" width="20" style="555" customWidth="1"/>
    <col min="11787" max="11793" width="0" style="555" hidden="1" customWidth="1"/>
    <col min="11794" max="11794" width="5.28515625" style="555" customWidth="1"/>
    <col min="11795" max="11795" width="9.28515625" style="555" customWidth="1"/>
    <col min="11796" max="11818" width="0" style="555" hidden="1" customWidth="1"/>
    <col min="11819" max="11821" width="8.85546875" style="555"/>
    <col min="11822" max="11832" width="0" style="555" hidden="1" customWidth="1"/>
    <col min="11833" max="12032" width="8.85546875" style="555"/>
    <col min="12033" max="12033" width="3.140625" style="555" customWidth="1"/>
    <col min="12034" max="12034" width="4.42578125" style="555" customWidth="1"/>
    <col min="12035" max="12035" width="8.42578125" style="555" customWidth="1"/>
    <col min="12036" max="12036" width="31.140625" style="555" customWidth="1"/>
    <col min="12037" max="12037" width="31.85546875" style="555" customWidth="1"/>
    <col min="12038" max="12038" width="14" style="555" customWidth="1"/>
    <col min="12039" max="12039" width="10.5703125" style="555" customWidth="1"/>
    <col min="12040" max="12040" width="11.7109375" style="555" customWidth="1"/>
    <col min="12041" max="12041" width="13.85546875" style="555" customWidth="1"/>
    <col min="12042" max="12042" width="20" style="555" customWidth="1"/>
    <col min="12043" max="12049" width="0" style="555" hidden="1" customWidth="1"/>
    <col min="12050" max="12050" width="5.28515625" style="555" customWidth="1"/>
    <col min="12051" max="12051" width="9.28515625" style="555" customWidth="1"/>
    <col min="12052" max="12074" width="0" style="555" hidden="1" customWidth="1"/>
    <col min="12075" max="12077" width="8.85546875" style="555"/>
    <col min="12078" max="12088" width="0" style="555" hidden="1" customWidth="1"/>
    <col min="12089" max="12288" width="8.85546875" style="555"/>
    <col min="12289" max="12289" width="3.140625" style="555" customWidth="1"/>
    <col min="12290" max="12290" width="4.42578125" style="555" customWidth="1"/>
    <col min="12291" max="12291" width="8.42578125" style="555" customWidth="1"/>
    <col min="12292" max="12292" width="31.140625" style="555" customWidth="1"/>
    <col min="12293" max="12293" width="31.85546875" style="555" customWidth="1"/>
    <col min="12294" max="12294" width="14" style="555" customWidth="1"/>
    <col min="12295" max="12295" width="10.5703125" style="555" customWidth="1"/>
    <col min="12296" max="12296" width="11.7109375" style="555" customWidth="1"/>
    <col min="12297" max="12297" width="13.85546875" style="555" customWidth="1"/>
    <col min="12298" max="12298" width="20" style="555" customWidth="1"/>
    <col min="12299" max="12305" width="0" style="555" hidden="1" customWidth="1"/>
    <col min="12306" max="12306" width="5.28515625" style="555" customWidth="1"/>
    <col min="12307" max="12307" width="9.28515625" style="555" customWidth="1"/>
    <col min="12308" max="12330" width="0" style="555" hidden="1" customWidth="1"/>
    <col min="12331" max="12333" width="8.85546875" style="555"/>
    <col min="12334" max="12344" width="0" style="555" hidden="1" customWidth="1"/>
    <col min="12345" max="12544" width="8.85546875" style="555"/>
    <col min="12545" max="12545" width="3.140625" style="555" customWidth="1"/>
    <col min="12546" max="12546" width="4.42578125" style="555" customWidth="1"/>
    <col min="12547" max="12547" width="8.42578125" style="555" customWidth="1"/>
    <col min="12548" max="12548" width="31.140625" style="555" customWidth="1"/>
    <col min="12549" max="12549" width="31.85546875" style="555" customWidth="1"/>
    <col min="12550" max="12550" width="14" style="555" customWidth="1"/>
    <col min="12551" max="12551" width="10.5703125" style="555" customWidth="1"/>
    <col min="12552" max="12552" width="11.7109375" style="555" customWidth="1"/>
    <col min="12553" max="12553" width="13.85546875" style="555" customWidth="1"/>
    <col min="12554" max="12554" width="20" style="555" customWidth="1"/>
    <col min="12555" max="12561" width="0" style="555" hidden="1" customWidth="1"/>
    <col min="12562" max="12562" width="5.28515625" style="555" customWidth="1"/>
    <col min="12563" max="12563" width="9.28515625" style="555" customWidth="1"/>
    <col min="12564" max="12586" width="0" style="555" hidden="1" customWidth="1"/>
    <col min="12587" max="12589" width="8.85546875" style="555"/>
    <col min="12590" max="12600" width="0" style="555" hidden="1" customWidth="1"/>
    <col min="12601" max="12800" width="8.85546875" style="555"/>
    <col min="12801" max="12801" width="3.140625" style="555" customWidth="1"/>
    <col min="12802" max="12802" width="4.42578125" style="555" customWidth="1"/>
    <col min="12803" max="12803" width="8.42578125" style="555" customWidth="1"/>
    <col min="12804" max="12804" width="31.140625" style="555" customWidth="1"/>
    <col min="12805" max="12805" width="31.85546875" style="555" customWidth="1"/>
    <col min="12806" max="12806" width="14" style="555" customWidth="1"/>
    <col min="12807" max="12807" width="10.5703125" style="555" customWidth="1"/>
    <col min="12808" max="12808" width="11.7109375" style="555" customWidth="1"/>
    <col min="12809" max="12809" width="13.85546875" style="555" customWidth="1"/>
    <col min="12810" max="12810" width="20" style="555" customWidth="1"/>
    <col min="12811" max="12817" width="0" style="555" hidden="1" customWidth="1"/>
    <col min="12818" max="12818" width="5.28515625" style="555" customWidth="1"/>
    <col min="12819" max="12819" width="9.28515625" style="555" customWidth="1"/>
    <col min="12820" max="12842" width="0" style="555" hidden="1" customWidth="1"/>
    <col min="12843" max="12845" width="8.85546875" style="555"/>
    <col min="12846" max="12856" width="0" style="555" hidden="1" customWidth="1"/>
    <col min="12857" max="13056" width="8.85546875" style="555"/>
    <col min="13057" max="13057" width="3.140625" style="555" customWidth="1"/>
    <col min="13058" max="13058" width="4.42578125" style="555" customWidth="1"/>
    <col min="13059" max="13059" width="8.42578125" style="555" customWidth="1"/>
    <col min="13060" max="13060" width="31.140625" style="555" customWidth="1"/>
    <col min="13061" max="13061" width="31.85546875" style="555" customWidth="1"/>
    <col min="13062" max="13062" width="14" style="555" customWidth="1"/>
    <col min="13063" max="13063" width="10.5703125" style="555" customWidth="1"/>
    <col min="13064" max="13064" width="11.7109375" style="555" customWidth="1"/>
    <col min="13065" max="13065" width="13.85546875" style="555" customWidth="1"/>
    <col min="13066" max="13066" width="20" style="555" customWidth="1"/>
    <col min="13067" max="13073" width="0" style="555" hidden="1" customWidth="1"/>
    <col min="13074" max="13074" width="5.28515625" style="555" customWidth="1"/>
    <col min="13075" max="13075" width="9.28515625" style="555" customWidth="1"/>
    <col min="13076" max="13098" width="0" style="555" hidden="1" customWidth="1"/>
    <col min="13099" max="13101" width="8.85546875" style="555"/>
    <col min="13102" max="13112" width="0" style="555" hidden="1" customWidth="1"/>
    <col min="13113" max="13312" width="8.85546875" style="555"/>
    <col min="13313" max="13313" width="3.140625" style="555" customWidth="1"/>
    <col min="13314" max="13314" width="4.42578125" style="555" customWidth="1"/>
    <col min="13315" max="13315" width="8.42578125" style="555" customWidth="1"/>
    <col min="13316" max="13316" width="31.140625" style="555" customWidth="1"/>
    <col min="13317" max="13317" width="31.85546875" style="555" customWidth="1"/>
    <col min="13318" max="13318" width="14" style="555" customWidth="1"/>
    <col min="13319" max="13319" width="10.5703125" style="555" customWidth="1"/>
    <col min="13320" max="13320" width="11.7109375" style="555" customWidth="1"/>
    <col min="13321" max="13321" width="13.85546875" style="555" customWidth="1"/>
    <col min="13322" max="13322" width="20" style="555" customWidth="1"/>
    <col min="13323" max="13329" width="0" style="555" hidden="1" customWidth="1"/>
    <col min="13330" max="13330" width="5.28515625" style="555" customWidth="1"/>
    <col min="13331" max="13331" width="9.28515625" style="555" customWidth="1"/>
    <col min="13332" max="13354" width="0" style="555" hidden="1" customWidth="1"/>
    <col min="13355" max="13357" width="8.85546875" style="555"/>
    <col min="13358" max="13368" width="0" style="555" hidden="1" customWidth="1"/>
    <col min="13369" max="13568" width="8.85546875" style="555"/>
    <col min="13569" max="13569" width="3.140625" style="555" customWidth="1"/>
    <col min="13570" max="13570" width="4.42578125" style="555" customWidth="1"/>
    <col min="13571" max="13571" width="8.42578125" style="555" customWidth="1"/>
    <col min="13572" max="13572" width="31.140625" style="555" customWidth="1"/>
    <col min="13573" max="13573" width="31.85546875" style="555" customWidth="1"/>
    <col min="13574" max="13574" width="14" style="555" customWidth="1"/>
    <col min="13575" max="13575" width="10.5703125" style="555" customWidth="1"/>
    <col min="13576" max="13576" width="11.7109375" style="555" customWidth="1"/>
    <col min="13577" max="13577" width="13.85546875" style="555" customWidth="1"/>
    <col min="13578" max="13578" width="20" style="555" customWidth="1"/>
    <col min="13579" max="13585" width="0" style="555" hidden="1" customWidth="1"/>
    <col min="13586" max="13586" width="5.28515625" style="555" customWidth="1"/>
    <col min="13587" max="13587" width="9.28515625" style="555" customWidth="1"/>
    <col min="13588" max="13610" width="0" style="555" hidden="1" customWidth="1"/>
    <col min="13611" max="13613" width="8.85546875" style="555"/>
    <col min="13614" max="13624" width="0" style="555" hidden="1" customWidth="1"/>
    <col min="13625" max="13824" width="8.85546875" style="555"/>
    <col min="13825" max="13825" width="3.140625" style="555" customWidth="1"/>
    <col min="13826" max="13826" width="4.42578125" style="555" customWidth="1"/>
    <col min="13827" max="13827" width="8.42578125" style="555" customWidth="1"/>
    <col min="13828" max="13828" width="31.140625" style="555" customWidth="1"/>
    <col min="13829" max="13829" width="31.85546875" style="555" customWidth="1"/>
    <col min="13830" max="13830" width="14" style="555" customWidth="1"/>
    <col min="13831" max="13831" width="10.5703125" style="555" customWidth="1"/>
    <col min="13832" max="13832" width="11.7109375" style="555" customWidth="1"/>
    <col min="13833" max="13833" width="13.85546875" style="555" customWidth="1"/>
    <col min="13834" max="13834" width="20" style="555" customWidth="1"/>
    <col min="13835" max="13841" width="0" style="555" hidden="1" customWidth="1"/>
    <col min="13842" max="13842" width="5.28515625" style="555" customWidth="1"/>
    <col min="13843" max="13843" width="9.28515625" style="555" customWidth="1"/>
    <col min="13844" max="13866" width="0" style="555" hidden="1" customWidth="1"/>
    <col min="13867" max="13869" width="8.85546875" style="555"/>
    <col min="13870" max="13880" width="0" style="555" hidden="1" customWidth="1"/>
    <col min="13881" max="14080" width="8.85546875" style="555"/>
    <col min="14081" max="14081" width="3.140625" style="555" customWidth="1"/>
    <col min="14082" max="14082" width="4.42578125" style="555" customWidth="1"/>
    <col min="14083" max="14083" width="8.42578125" style="555" customWidth="1"/>
    <col min="14084" max="14084" width="31.140625" style="555" customWidth="1"/>
    <col min="14085" max="14085" width="31.85546875" style="555" customWidth="1"/>
    <col min="14086" max="14086" width="14" style="555" customWidth="1"/>
    <col min="14087" max="14087" width="10.5703125" style="555" customWidth="1"/>
    <col min="14088" max="14088" width="11.7109375" style="555" customWidth="1"/>
    <col min="14089" max="14089" width="13.85546875" style="555" customWidth="1"/>
    <col min="14090" max="14090" width="20" style="555" customWidth="1"/>
    <col min="14091" max="14097" width="0" style="555" hidden="1" customWidth="1"/>
    <col min="14098" max="14098" width="5.28515625" style="555" customWidth="1"/>
    <col min="14099" max="14099" width="9.28515625" style="555" customWidth="1"/>
    <col min="14100" max="14122" width="0" style="555" hidden="1" customWidth="1"/>
    <col min="14123" max="14125" width="8.85546875" style="555"/>
    <col min="14126" max="14136" width="0" style="555" hidden="1" customWidth="1"/>
    <col min="14137" max="14336" width="8.85546875" style="555"/>
    <col min="14337" max="14337" width="3.140625" style="555" customWidth="1"/>
    <col min="14338" max="14338" width="4.42578125" style="555" customWidth="1"/>
    <col min="14339" max="14339" width="8.42578125" style="555" customWidth="1"/>
    <col min="14340" max="14340" width="31.140625" style="555" customWidth="1"/>
    <col min="14341" max="14341" width="31.85546875" style="555" customWidth="1"/>
    <col min="14342" max="14342" width="14" style="555" customWidth="1"/>
    <col min="14343" max="14343" width="10.5703125" style="555" customWidth="1"/>
    <col min="14344" max="14344" width="11.7109375" style="555" customWidth="1"/>
    <col min="14345" max="14345" width="13.85546875" style="555" customWidth="1"/>
    <col min="14346" max="14346" width="20" style="555" customWidth="1"/>
    <col min="14347" max="14353" width="0" style="555" hidden="1" customWidth="1"/>
    <col min="14354" max="14354" width="5.28515625" style="555" customWidth="1"/>
    <col min="14355" max="14355" width="9.28515625" style="555" customWidth="1"/>
    <col min="14356" max="14378" width="0" style="555" hidden="1" customWidth="1"/>
    <col min="14379" max="14381" width="8.85546875" style="555"/>
    <col min="14382" max="14392" width="0" style="555" hidden="1" customWidth="1"/>
    <col min="14393" max="14592" width="8.85546875" style="555"/>
    <col min="14593" max="14593" width="3.140625" style="555" customWidth="1"/>
    <col min="14594" max="14594" width="4.42578125" style="555" customWidth="1"/>
    <col min="14595" max="14595" width="8.42578125" style="555" customWidth="1"/>
    <col min="14596" max="14596" width="31.140625" style="555" customWidth="1"/>
    <col min="14597" max="14597" width="31.85546875" style="555" customWidth="1"/>
    <col min="14598" max="14598" width="14" style="555" customWidth="1"/>
    <col min="14599" max="14599" width="10.5703125" style="555" customWidth="1"/>
    <col min="14600" max="14600" width="11.7109375" style="555" customWidth="1"/>
    <col min="14601" max="14601" width="13.85546875" style="555" customWidth="1"/>
    <col min="14602" max="14602" width="20" style="555" customWidth="1"/>
    <col min="14603" max="14609" width="0" style="555" hidden="1" customWidth="1"/>
    <col min="14610" max="14610" width="5.28515625" style="555" customWidth="1"/>
    <col min="14611" max="14611" width="9.28515625" style="555" customWidth="1"/>
    <col min="14612" max="14634" width="0" style="555" hidden="1" customWidth="1"/>
    <col min="14635" max="14637" width="8.85546875" style="555"/>
    <col min="14638" max="14648" width="0" style="555" hidden="1" customWidth="1"/>
    <col min="14649" max="14848" width="8.85546875" style="555"/>
    <col min="14849" max="14849" width="3.140625" style="555" customWidth="1"/>
    <col min="14850" max="14850" width="4.42578125" style="555" customWidth="1"/>
    <col min="14851" max="14851" width="8.42578125" style="555" customWidth="1"/>
    <col min="14852" max="14852" width="31.140625" style="555" customWidth="1"/>
    <col min="14853" max="14853" width="31.85546875" style="555" customWidth="1"/>
    <col min="14854" max="14854" width="14" style="555" customWidth="1"/>
    <col min="14855" max="14855" width="10.5703125" style="555" customWidth="1"/>
    <col min="14856" max="14856" width="11.7109375" style="555" customWidth="1"/>
    <col min="14857" max="14857" width="13.85546875" style="555" customWidth="1"/>
    <col min="14858" max="14858" width="20" style="555" customWidth="1"/>
    <col min="14859" max="14865" width="0" style="555" hidden="1" customWidth="1"/>
    <col min="14866" max="14866" width="5.28515625" style="555" customWidth="1"/>
    <col min="14867" max="14867" width="9.28515625" style="555" customWidth="1"/>
    <col min="14868" max="14890" width="0" style="555" hidden="1" customWidth="1"/>
    <col min="14891" max="14893" width="8.85546875" style="555"/>
    <col min="14894" max="14904" width="0" style="555" hidden="1" customWidth="1"/>
    <col min="14905" max="15104" width="8.85546875" style="555"/>
    <col min="15105" max="15105" width="3.140625" style="555" customWidth="1"/>
    <col min="15106" max="15106" width="4.42578125" style="555" customWidth="1"/>
    <col min="15107" max="15107" width="8.42578125" style="555" customWidth="1"/>
    <col min="15108" max="15108" width="31.140625" style="555" customWidth="1"/>
    <col min="15109" max="15109" width="31.85546875" style="555" customWidth="1"/>
    <col min="15110" max="15110" width="14" style="555" customWidth="1"/>
    <col min="15111" max="15111" width="10.5703125" style="555" customWidth="1"/>
    <col min="15112" max="15112" width="11.7109375" style="555" customWidth="1"/>
    <col min="15113" max="15113" width="13.85546875" style="555" customWidth="1"/>
    <col min="15114" max="15114" width="20" style="555" customWidth="1"/>
    <col min="15115" max="15121" width="0" style="555" hidden="1" customWidth="1"/>
    <col min="15122" max="15122" width="5.28515625" style="555" customWidth="1"/>
    <col min="15123" max="15123" width="9.28515625" style="555" customWidth="1"/>
    <col min="15124" max="15146" width="0" style="555" hidden="1" customWidth="1"/>
    <col min="15147" max="15149" width="8.85546875" style="555"/>
    <col min="15150" max="15160" width="0" style="555" hidden="1" customWidth="1"/>
    <col min="15161" max="15360" width="8.85546875" style="555"/>
    <col min="15361" max="15361" width="3.140625" style="555" customWidth="1"/>
    <col min="15362" max="15362" width="4.42578125" style="555" customWidth="1"/>
    <col min="15363" max="15363" width="8.42578125" style="555" customWidth="1"/>
    <col min="15364" max="15364" width="31.140625" style="555" customWidth="1"/>
    <col min="15365" max="15365" width="31.85546875" style="555" customWidth="1"/>
    <col min="15366" max="15366" width="14" style="555" customWidth="1"/>
    <col min="15367" max="15367" width="10.5703125" style="555" customWidth="1"/>
    <col min="15368" max="15368" width="11.7109375" style="555" customWidth="1"/>
    <col min="15369" max="15369" width="13.85546875" style="555" customWidth="1"/>
    <col min="15370" max="15370" width="20" style="555" customWidth="1"/>
    <col min="15371" max="15377" width="0" style="555" hidden="1" customWidth="1"/>
    <col min="15378" max="15378" width="5.28515625" style="555" customWidth="1"/>
    <col min="15379" max="15379" width="9.28515625" style="555" customWidth="1"/>
    <col min="15380" max="15402" width="0" style="555" hidden="1" customWidth="1"/>
    <col min="15403" max="15405" width="8.85546875" style="555"/>
    <col min="15406" max="15416" width="0" style="555" hidden="1" customWidth="1"/>
    <col min="15417" max="15616" width="8.85546875" style="555"/>
    <col min="15617" max="15617" width="3.140625" style="555" customWidth="1"/>
    <col min="15618" max="15618" width="4.42578125" style="555" customWidth="1"/>
    <col min="15619" max="15619" width="8.42578125" style="555" customWidth="1"/>
    <col min="15620" max="15620" width="31.140625" style="555" customWidth="1"/>
    <col min="15621" max="15621" width="31.85546875" style="555" customWidth="1"/>
    <col min="15622" max="15622" width="14" style="555" customWidth="1"/>
    <col min="15623" max="15623" width="10.5703125" style="555" customWidth="1"/>
    <col min="15624" max="15624" width="11.7109375" style="555" customWidth="1"/>
    <col min="15625" max="15625" width="13.85546875" style="555" customWidth="1"/>
    <col min="15626" max="15626" width="20" style="555" customWidth="1"/>
    <col min="15627" max="15633" width="0" style="555" hidden="1" customWidth="1"/>
    <col min="15634" max="15634" width="5.28515625" style="555" customWidth="1"/>
    <col min="15635" max="15635" width="9.28515625" style="555" customWidth="1"/>
    <col min="15636" max="15658" width="0" style="555" hidden="1" customWidth="1"/>
    <col min="15659" max="15661" width="8.85546875" style="555"/>
    <col min="15662" max="15672" width="0" style="555" hidden="1" customWidth="1"/>
    <col min="15673" max="15872" width="8.85546875" style="555"/>
    <col min="15873" max="15873" width="3.140625" style="555" customWidth="1"/>
    <col min="15874" max="15874" width="4.42578125" style="555" customWidth="1"/>
    <col min="15875" max="15875" width="8.42578125" style="555" customWidth="1"/>
    <col min="15876" max="15876" width="31.140625" style="555" customWidth="1"/>
    <col min="15877" max="15877" width="31.85546875" style="555" customWidth="1"/>
    <col min="15878" max="15878" width="14" style="555" customWidth="1"/>
    <col min="15879" max="15879" width="10.5703125" style="555" customWidth="1"/>
    <col min="15880" max="15880" width="11.7109375" style="555" customWidth="1"/>
    <col min="15881" max="15881" width="13.85546875" style="555" customWidth="1"/>
    <col min="15882" max="15882" width="20" style="555" customWidth="1"/>
    <col min="15883" max="15889" width="0" style="555" hidden="1" customWidth="1"/>
    <col min="15890" max="15890" width="5.28515625" style="555" customWidth="1"/>
    <col min="15891" max="15891" width="9.28515625" style="555" customWidth="1"/>
    <col min="15892" max="15914" width="0" style="555" hidden="1" customWidth="1"/>
    <col min="15915" max="15917" width="8.85546875" style="555"/>
    <col min="15918" max="15928" width="0" style="555" hidden="1" customWidth="1"/>
    <col min="15929" max="16128" width="8.85546875" style="555"/>
    <col min="16129" max="16129" width="3.140625" style="555" customWidth="1"/>
    <col min="16130" max="16130" width="4.42578125" style="555" customWidth="1"/>
    <col min="16131" max="16131" width="8.42578125" style="555" customWidth="1"/>
    <col min="16132" max="16132" width="31.140625" style="555" customWidth="1"/>
    <col min="16133" max="16133" width="31.85546875" style="555" customWidth="1"/>
    <col min="16134" max="16134" width="14" style="555" customWidth="1"/>
    <col min="16135" max="16135" width="10.5703125" style="555" customWidth="1"/>
    <col min="16136" max="16136" width="11.7109375" style="555" customWidth="1"/>
    <col min="16137" max="16137" width="13.85546875" style="555" customWidth="1"/>
    <col min="16138" max="16138" width="20" style="555" customWidth="1"/>
    <col min="16139" max="16145" width="0" style="555" hidden="1" customWidth="1"/>
    <col min="16146" max="16146" width="5.28515625" style="555" customWidth="1"/>
    <col min="16147" max="16147" width="9.28515625" style="555" customWidth="1"/>
    <col min="16148" max="16170" width="0" style="555" hidden="1" customWidth="1"/>
    <col min="16171" max="16173" width="8.85546875" style="555"/>
    <col min="16174" max="16184" width="0" style="555" hidden="1" customWidth="1"/>
    <col min="16185" max="16384" width="8.85546875" style="555"/>
  </cols>
  <sheetData>
    <row r="1" spans="2:11" ht="12.75" customHeight="1" x14ac:dyDescent="0.2">
      <c r="B1" s="554" t="s">
        <v>1004</v>
      </c>
      <c r="C1" s="554"/>
      <c r="D1" s="554"/>
      <c r="E1" s="554"/>
      <c r="F1" s="554"/>
      <c r="G1" s="554"/>
      <c r="H1" s="554"/>
      <c r="I1" s="554"/>
      <c r="J1" s="554"/>
      <c r="K1" s="499" t="s">
        <v>1005</v>
      </c>
    </row>
    <row r="2" spans="2:11" ht="12.75" customHeight="1" x14ac:dyDescent="0.2">
      <c r="B2" s="556"/>
      <c r="K2" s="499"/>
    </row>
    <row r="3" spans="2:11" ht="12.75" customHeight="1" x14ac:dyDescent="0.2">
      <c r="C3" s="508" t="s">
        <v>24</v>
      </c>
      <c r="E3" s="499" t="s">
        <v>1006</v>
      </c>
      <c r="F3" s="499"/>
      <c r="G3" s="499"/>
      <c r="H3" s="499"/>
      <c r="I3" s="499"/>
      <c r="J3" s="558"/>
    </row>
    <row r="4" spans="2:11" s="499" customFormat="1" ht="12.75" customHeight="1" x14ac:dyDescent="0.2">
      <c r="C4" s="508"/>
      <c r="E4" s="499" t="s">
        <v>1007</v>
      </c>
      <c r="J4" s="558"/>
    </row>
    <row r="5" spans="2:11" s="499" customFormat="1" ht="12.75" customHeight="1" x14ac:dyDescent="0.2">
      <c r="C5" s="508" t="s">
        <v>1008</v>
      </c>
      <c r="E5" s="499" t="s">
        <v>1009</v>
      </c>
      <c r="J5" s="558"/>
    </row>
    <row r="6" spans="2:11" s="499" customFormat="1" ht="12.75" customHeight="1" x14ac:dyDescent="0.2">
      <c r="C6" s="508" t="s">
        <v>1010</v>
      </c>
      <c r="E6" s="499" t="s">
        <v>1011</v>
      </c>
      <c r="J6" s="558"/>
    </row>
    <row r="7" spans="2:11" s="499" customFormat="1" ht="12.75" customHeight="1" x14ac:dyDescent="0.2">
      <c r="C7" s="508" t="s">
        <v>1012</v>
      </c>
      <c r="E7" s="499" t="s">
        <v>1013</v>
      </c>
      <c r="J7" s="558"/>
    </row>
    <row r="8" spans="2:11" s="499" customFormat="1" ht="12.75" customHeight="1" x14ac:dyDescent="0.2">
      <c r="C8" s="508" t="s">
        <v>1014</v>
      </c>
      <c r="E8" s="499" t="s">
        <v>1013</v>
      </c>
      <c r="J8" s="558"/>
    </row>
    <row r="9" spans="2:11" s="499" customFormat="1" ht="12.75" customHeight="1" x14ac:dyDescent="0.2">
      <c r="C9" s="508" t="s">
        <v>1015</v>
      </c>
      <c r="E9" s="508"/>
      <c r="J9" s="558"/>
    </row>
    <row r="10" spans="2:11" s="499" customFormat="1" ht="12.75" customHeight="1" x14ac:dyDescent="0.2">
      <c r="C10" s="508"/>
      <c r="E10" s="508"/>
      <c r="J10" s="558"/>
    </row>
    <row r="11" spans="2:11" s="499" customFormat="1" ht="12.75" customHeight="1" x14ac:dyDescent="0.2">
      <c r="C11" s="508"/>
      <c r="E11" s="508"/>
      <c r="J11" s="558"/>
    </row>
    <row r="12" spans="2:11" s="499" customFormat="1" ht="12.75" customHeight="1" x14ac:dyDescent="0.2">
      <c r="C12" s="508" t="s">
        <v>1016</v>
      </c>
      <c r="E12" s="555"/>
      <c r="J12" s="558"/>
    </row>
    <row r="13" spans="2:11" s="499" customFormat="1" ht="12.75" customHeight="1" x14ac:dyDescent="0.2">
      <c r="C13" s="508" t="s">
        <v>1017</v>
      </c>
      <c r="E13" s="555"/>
      <c r="J13" s="558"/>
    </row>
    <row r="14" spans="2:11" s="499" customFormat="1" ht="12.75" customHeight="1" x14ac:dyDescent="0.2">
      <c r="C14" s="508" t="s">
        <v>1018</v>
      </c>
      <c r="E14" s="555"/>
      <c r="J14" s="558"/>
    </row>
    <row r="15" spans="2:11" s="499" customFormat="1" ht="12.75" customHeight="1" x14ac:dyDescent="0.2">
      <c r="C15" s="508" t="s">
        <v>1019</v>
      </c>
      <c r="E15" s="555"/>
      <c r="J15" s="558"/>
    </row>
    <row r="16" spans="2:11" s="499" customFormat="1" ht="12.75" customHeight="1" x14ac:dyDescent="0.2">
      <c r="C16" s="508" t="s">
        <v>1020</v>
      </c>
      <c r="E16" s="555"/>
      <c r="J16" s="558"/>
    </row>
    <row r="17" spans="2:10" s="559" customFormat="1" ht="12.75" customHeight="1" x14ac:dyDescent="0.2">
      <c r="D17" s="560"/>
      <c r="E17" s="560"/>
      <c r="F17" s="560"/>
      <c r="G17" s="560"/>
      <c r="H17" s="560"/>
      <c r="I17" s="560"/>
      <c r="J17" s="560"/>
    </row>
    <row r="18" spans="2:10" s="499" customFormat="1" ht="12.75" customHeight="1" x14ac:dyDescent="0.2">
      <c r="J18" s="558"/>
    </row>
    <row r="19" spans="2:10" s="508" customFormat="1" ht="12.75" customHeight="1" x14ac:dyDescent="0.2">
      <c r="C19" s="561" t="s">
        <v>1021</v>
      </c>
      <c r="E19" s="562">
        <f>J36</f>
        <v>0</v>
      </c>
      <c r="I19" s="563"/>
      <c r="J19" s="563"/>
    </row>
    <row r="20" spans="2:10" s="499" customFormat="1" ht="12.75" customHeight="1" x14ac:dyDescent="0.2">
      <c r="J20" s="558"/>
    </row>
    <row r="21" spans="2:10" ht="12.75" customHeight="1" x14ac:dyDescent="0.2"/>
    <row r="22" spans="2:10" ht="12.75" customHeight="1" x14ac:dyDescent="0.2"/>
    <row r="23" spans="2:10" ht="12.75" customHeight="1" x14ac:dyDescent="0.2"/>
    <row r="24" spans="2:10" s="499" customFormat="1" ht="12.75" customHeight="1" x14ac:dyDescent="0.2">
      <c r="J24" s="558"/>
    </row>
    <row r="25" spans="2:10" s="499" customFormat="1" ht="12.75" customHeight="1" x14ac:dyDescent="0.2">
      <c r="B25" s="554" t="s">
        <v>1022</v>
      </c>
      <c r="C25" s="554"/>
      <c r="D25" s="554"/>
      <c r="E25" s="554"/>
      <c r="F25" s="554"/>
      <c r="G25" s="554"/>
      <c r="H25" s="554"/>
      <c r="I25" s="554"/>
      <c r="J25" s="554"/>
    </row>
    <row r="26" spans="2:10" s="499" customFormat="1" ht="12.75" customHeight="1" x14ac:dyDescent="0.2">
      <c r="B26" s="556"/>
      <c r="J26" s="558"/>
    </row>
    <row r="27" spans="2:10" s="499" customFormat="1" ht="12.75" customHeight="1" x14ac:dyDescent="0.2">
      <c r="B27" s="508"/>
      <c r="C27" s="508" t="s">
        <v>24</v>
      </c>
      <c r="E27" s="499" t="str">
        <f>E3</f>
        <v>Změna využití komunitního centra na základní školu Baštýřská 67/2,</v>
      </c>
      <c r="J27" s="558"/>
    </row>
    <row r="28" spans="2:10" s="499" customFormat="1" ht="12.75" customHeight="1" x14ac:dyDescent="0.2">
      <c r="B28" s="508"/>
      <c r="C28" s="508"/>
      <c r="J28" s="558"/>
    </row>
    <row r="29" spans="2:10" s="499" customFormat="1" ht="12.75" customHeight="1" x14ac:dyDescent="0.2">
      <c r="B29" s="508"/>
      <c r="C29" s="508" t="s">
        <v>1008</v>
      </c>
      <c r="E29" s="499" t="str">
        <f t="shared" ref="E29:E32" si="0">E5</f>
        <v>Elektroinstalace – silnoproud</v>
      </c>
      <c r="J29" s="558"/>
    </row>
    <row r="30" spans="2:10" s="499" customFormat="1" ht="12.75" customHeight="1" x14ac:dyDescent="0.2">
      <c r="B30" s="508"/>
      <c r="C30" s="508" t="s">
        <v>1010</v>
      </c>
      <c r="E30" s="499" t="str">
        <f t="shared" si="0"/>
        <v>ZŠ Baštýřská 67/2</v>
      </c>
      <c r="J30" s="558"/>
    </row>
    <row r="31" spans="2:10" s="499" customFormat="1" ht="12.75" customHeight="1" x14ac:dyDescent="0.2">
      <c r="B31" s="508"/>
      <c r="C31" s="508" t="s">
        <v>1012</v>
      </c>
      <c r="E31" s="499" t="str">
        <f t="shared" si="0"/>
        <v>Jiří Flosman</v>
      </c>
      <c r="J31" s="558"/>
    </row>
    <row r="32" spans="2:10" s="499" customFormat="1" ht="12.75" customHeight="1" x14ac:dyDescent="0.2">
      <c r="B32" s="508"/>
      <c r="C32" s="508" t="s">
        <v>1014</v>
      </c>
      <c r="E32" s="499" t="str">
        <f t="shared" si="0"/>
        <v>Jiří Flosman</v>
      </c>
      <c r="J32" s="558"/>
    </row>
    <row r="33" spans="2:37" s="499" customFormat="1" ht="12.75" customHeight="1" x14ac:dyDescent="0.2">
      <c r="E33" s="508"/>
      <c r="J33" s="564"/>
    </row>
    <row r="34" spans="2:37" s="499" customFormat="1" ht="12.75" customHeight="1" x14ac:dyDescent="0.2">
      <c r="E34" s="508"/>
      <c r="J34" s="564"/>
    </row>
    <row r="35" spans="2:37" s="499" customFormat="1" ht="12.75" customHeight="1" x14ac:dyDescent="0.2">
      <c r="E35" s="508"/>
      <c r="J35" s="564"/>
    </row>
    <row r="36" spans="2:37" s="499" customFormat="1" ht="12.75" customHeight="1" x14ac:dyDescent="0.2">
      <c r="B36" s="508"/>
      <c r="C36" s="561" t="s">
        <v>1023</v>
      </c>
      <c r="J36" s="565">
        <f>SUM(J37:J47)</f>
        <v>0</v>
      </c>
      <c r="AK36" s="499" t="s">
        <v>1024</v>
      </c>
    </row>
    <row r="37" spans="2:37" s="499" customFormat="1" ht="21.2" customHeight="1" x14ac:dyDescent="0.2">
      <c r="B37" s="508"/>
      <c r="C37" s="508" t="str">
        <f>B75</f>
        <v>Kabely – gastro</v>
      </c>
      <c r="J37" s="563">
        <f>J75</f>
        <v>0</v>
      </c>
    </row>
    <row r="38" spans="2:37" s="499" customFormat="1" ht="21.2" customHeight="1" x14ac:dyDescent="0.2">
      <c r="B38" s="508"/>
      <c r="C38" s="508" t="str">
        <f>B88</f>
        <v>Kabely 1.NP – 3.NP</v>
      </c>
      <c r="J38" s="563">
        <f>J88</f>
        <v>0</v>
      </c>
    </row>
    <row r="39" spans="2:37" s="499" customFormat="1" ht="21.2" customHeight="1" x14ac:dyDescent="0.2">
      <c r="B39" s="508"/>
      <c r="C39" s="508" t="str">
        <f>B96</f>
        <v>Rozvaděčová technika</v>
      </c>
      <c r="J39" s="563">
        <f>J96</f>
        <v>0</v>
      </c>
    </row>
    <row r="40" spans="2:37" s="499" customFormat="1" ht="21.2" customHeight="1" x14ac:dyDescent="0.2">
      <c r="B40" s="508"/>
      <c r="C40" s="508" t="str">
        <f>B118</f>
        <v>Ochrana před bleskem (lokální ochrana chladících jednotek na střeše)</v>
      </c>
      <c r="J40" s="563">
        <f>J118</f>
        <v>0</v>
      </c>
    </row>
    <row r="41" spans="2:37" s="499" customFormat="1" ht="21.2" customHeight="1" x14ac:dyDescent="0.2">
      <c r="B41" s="508"/>
      <c r="C41" s="508" t="str">
        <f>B131</f>
        <v>Elektrické přístroje silnoproud 1.NP</v>
      </c>
      <c r="J41" s="563">
        <f>J131</f>
        <v>0</v>
      </c>
    </row>
    <row r="42" spans="2:37" s="499" customFormat="1" ht="21" customHeight="1" x14ac:dyDescent="0.2">
      <c r="C42" s="508" t="str">
        <f>B144</f>
        <v>Elektrické přístroje silnoproud GASTRO – 1.NP</v>
      </c>
      <c r="D42" s="508"/>
      <c r="J42" s="563">
        <f>J144</f>
        <v>0</v>
      </c>
    </row>
    <row r="43" spans="2:37" s="499" customFormat="1" ht="21" customHeight="1" x14ac:dyDescent="0.2">
      <c r="C43" s="508" t="str">
        <f>B150</f>
        <v>Ochranné pospojení</v>
      </c>
      <c r="D43" s="508"/>
      <c r="J43" s="563">
        <f>J150</f>
        <v>0</v>
      </c>
    </row>
    <row r="44" spans="2:37" s="499" customFormat="1" ht="21" customHeight="1" x14ac:dyDescent="0.2">
      <c r="C44" s="508" t="str">
        <f>B153</f>
        <v>Elektrické přístroje silnoproud 2.NP</v>
      </c>
      <c r="D44" s="508"/>
      <c r="J44" s="563">
        <f>J153</f>
        <v>0</v>
      </c>
    </row>
    <row r="45" spans="2:37" s="499" customFormat="1" ht="21" customHeight="1" x14ac:dyDescent="0.2">
      <c r="C45" s="508" t="str">
        <f>B160</f>
        <v>Osvětlení 1NP</v>
      </c>
      <c r="D45" s="508"/>
      <c r="J45" s="563">
        <f>J160</f>
        <v>0</v>
      </c>
    </row>
    <row r="46" spans="2:37" s="499" customFormat="1" ht="21" customHeight="1" x14ac:dyDescent="0.2">
      <c r="C46" s="508" t="str">
        <f>B171</f>
        <v>Osvětlení 2NP</v>
      </c>
      <c r="D46" s="508"/>
      <c r="J46" s="563">
        <f>J171</f>
        <v>0</v>
      </c>
    </row>
    <row r="47" spans="2:37" s="499" customFormat="1" ht="21" customHeight="1" x14ac:dyDescent="0.2">
      <c r="C47" s="508" t="str">
        <f>B180</f>
        <v>Montážní a inženýrská činnost</v>
      </c>
      <c r="D47" s="508"/>
      <c r="J47" s="563">
        <f>J180</f>
        <v>0</v>
      </c>
    </row>
    <row r="48" spans="2:37" s="499" customFormat="1" ht="21" customHeight="1" x14ac:dyDescent="0.2">
      <c r="C48" s="508"/>
      <c r="D48" s="508"/>
      <c r="J48" s="563"/>
    </row>
    <row r="49" spans="2:10" s="499" customFormat="1" ht="21" customHeight="1" x14ac:dyDescent="0.2">
      <c r="C49" s="508"/>
      <c r="D49" s="508"/>
      <c r="J49" s="563"/>
    </row>
    <row r="50" spans="2:10" s="499" customFormat="1" ht="21" customHeight="1" x14ac:dyDescent="0.2">
      <c r="C50" s="508"/>
      <c r="D50" s="508"/>
      <c r="J50" s="563"/>
    </row>
    <row r="51" spans="2:10" s="499" customFormat="1" ht="21" customHeight="1" x14ac:dyDescent="0.2">
      <c r="C51" s="508"/>
      <c r="D51" s="508"/>
      <c r="J51" s="563"/>
    </row>
    <row r="52" spans="2:10" s="499" customFormat="1" ht="21" customHeight="1" x14ac:dyDescent="0.2">
      <c r="C52" s="508"/>
      <c r="D52" s="508"/>
      <c r="J52" s="566"/>
    </row>
    <row r="54" spans="2:10" s="499" customFormat="1" ht="7.5" customHeight="1" x14ac:dyDescent="0.2">
      <c r="J54" s="558"/>
    </row>
    <row r="55" spans="2:10" s="499" customFormat="1" ht="37.5" customHeight="1" x14ac:dyDescent="0.2">
      <c r="B55" s="554" t="s">
        <v>1025</v>
      </c>
      <c r="C55" s="554"/>
      <c r="D55" s="554"/>
      <c r="E55" s="554"/>
      <c r="F55" s="554"/>
      <c r="G55" s="554"/>
      <c r="H55" s="554"/>
      <c r="I55" s="554"/>
      <c r="J55" s="554"/>
    </row>
    <row r="56" spans="2:10" s="499" customFormat="1" ht="7.5" customHeight="1" x14ac:dyDescent="0.2">
      <c r="J56" s="558"/>
    </row>
    <row r="57" spans="2:10" s="499" customFormat="1" ht="15" customHeight="1" x14ac:dyDescent="0.2">
      <c r="B57" s="508"/>
      <c r="C57" s="508" t="s">
        <v>24</v>
      </c>
      <c r="E57" s="499" t="str">
        <f>E27</f>
        <v>Změna využití komunitního centra na základní školu Baštýřská 67/2,</v>
      </c>
      <c r="J57" s="558"/>
    </row>
    <row r="58" spans="2:10" s="499" customFormat="1" ht="15" customHeight="1" x14ac:dyDescent="0.2">
      <c r="B58" s="508"/>
      <c r="C58" s="508" t="s">
        <v>1008</v>
      </c>
      <c r="E58" s="499" t="str">
        <f t="shared" ref="E58:E61" si="1">E29</f>
        <v>Elektroinstalace – silnoproud</v>
      </c>
      <c r="J58" s="558"/>
    </row>
    <row r="59" spans="2:10" s="499" customFormat="1" ht="15" customHeight="1" x14ac:dyDescent="0.2">
      <c r="B59" s="508"/>
      <c r="C59" s="508" t="s">
        <v>1010</v>
      </c>
      <c r="E59" s="499" t="str">
        <f t="shared" si="1"/>
        <v>ZŠ Baštýřská 67/2</v>
      </c>
      <c r="J59" s="558"/>
    </row>
    <row r="60" spans="2:10" s="499" customFormat="1" ht="18.75" customHeight="1" x14ac:dyDescent="0.2">
      <c r="B60" s="508"/>
      <c r="C60" s="508" t="s">
        <v>1012</v>
      </c>
      <c r="E60" s="499" t="str">
        <f t="shared" si="1"/>
        <v>Jiří Flosman</v>
      </c>
      <c r="J60" s="558"/>
    </row>
    <row r="61" spans="2:10" s="499" customFormat="1" ht="15.75" customHeight="1" x14ac:dyDescent="0.2">
      <c r="B61" s="508"/>
      <c r="C61" s="508" t="s">
        <v>1014</v>
      </c>
      <c r="E61" s="499" t="str">
        <f t="shared" si="1"/>
        <v>Jiří Flosman</v>
      </c>
      <c r="J61" s="558"/>
    </row>
    <row r="62" spans="2:10" s="499" customFormat="1" ht="13.9" customHeight="1" x14ac:dyDescent="0.2">
      <c r="B62" s="508"/>
      <c r="C62" s="508" t="s">
        <v>1026</v>
      </c>
      <c r="E62" s="561"/>
      <c r="I62" s="508"/>
      <c r="J62" s="508"/>
    </row>
    <row r="63" spans="2:10" s="499" customFormat="1" ht="13.9" customHeight="1" x14ac:dyDescent="0.2">
      <c r="B63" s="508"/>
      <c r="C63" s="508"/>
      <c r="E63" s="561"/>
      <c r="I63" s="508"/>
      <c r="J63" s="508"/>
    </row>
    <row r="64" spans="2:10" s="499" customFormat="1" ht="13.9" customHeight="1" x14ac:dyDescent="0.2">
      <c r="B64" s="508"/>
      <c r="C64" s="508"/>
      <c r="E64" s="508"/>
      <c r="J64" s="564"/>
    </row>
    <row r="65" spans="2:55" s="568" customFormat="1" ht="13.9" customHeight="1" x14ac:dyDescent="0.2">
      <c r="B65" s="567"/>
      <c r="C65" s="567"/>
      <c r="J65" s="569"/>
    </row>
    <row r="66" spans="2:55" s="568" customFormat="1" ht="13.9" customHeight="1" x14ac:dyDescent="0.2">
      <c r="B66" s="567"/>
      <c r="C66" s="567"/>
      <c r="J66" s="569"/>
    </row>
    <row r="67" spans="2:55" s="568" customFormat="1" ht="13.9" customHeight="1" x14ac:dyDescent="0.2">
      <c r="B67" s="567"/>
      <c r="C67" s="567"/>
      <c r="J67" s="569"/>
    </row>
    <row r="68" spans="2:55" s="568" customFormat="1" ht="13.9" customHeight="1" x14ac:dyDescent="0.2">
      <c r="B68" s="567"/>
      <c r="C68" s="567"/>
      <c r="J68" s="569"/>
    </row>
    <row r="69" spans="2:55" s="568" customFormat="1" ht="13.9" customHeight="1" x14ac:dyDescent="0.2">
      <c r="B69" s="567"/>
      <c r="C69" s="567"/>
      <c r="E69" s="508"/>
      <c r="J69" s="569"/>
    </row>
    <row r="70" spans="2:55" s="568" customFormat="1" ht="13.9" customHeight="1" x14ac:dyDescent="0.2">
      <c r="B70" s="567"/>
      <c r="C70" s="567"/>
      <c r="J70" s="569"/>
    </row>
    <row r="71" spans="2:55" s="568" customFormat="1" ht="13.9" customHeight="1" x14ac:dyDescent="0.2">
      <c r="B71" s="567"/>
      <c r="C71" s="567"/>
      <c r="E71" s="570"/>
      <c r="J71" s="569"/>
    </row>
    <row r="72" spans="2:55" s="499" customFormat="1" ht="30" customHeight="1" x14ac:dyDescent="0.2">
      <c r="B72" s="508"/>
      <c r="C72" s="508" t="s">
        <v>1023</v>
      </c>
      <c r="J72" s="571">
        <f>J75+J88+J96+J118+J131+J144+J150+J153+J160+J171+J180</f>
        <v>0</v>
      </c>
      <c r="N72" s="572">
        <f>$BT$71</f>
        <v>0</v>
      </c>
      <c r="P72" s="572">
        <f>$BT$71</f>
        <v>0</v>
      </c>
      <c r="AJ72" s="499" t="s">
        <v>1027</v>
      </c>
      <c r="AK72" s="499" t="s">
        <v>1024</v>
      </c>
      <c r="BA72" s="563">
        <f>$BT$71</f>
        <v>0</v>
      </c>
    </row>
    <row r="73" spans="2:55" s="499" customFormat="1" ht="30" customHeight="1" x14ac:dyDescent="0.2">
      <c r="B73" s="508"/>
      <c r="J73" s="571"/>
      <c r="N73" s="572"/>
      <c r="P73" s="572"/>
      <c r="BA73" s="563"/>
    </row>
    <row r="74" spans="2:55" s="508" customFormat="1" ht="28.15" customHeight="1" x14ac:dyDescent="0.2">
      <c r="B74" s="508" t="s">
        <v>1028</v>
      </c>
      <c r="C74" s="508" t="s">
        <v>1029</v>
      </c>
      <c r="D74" s="573" t="s">
        <v>1030</v>
      </c>
      <c r="E74" s="574" t="s">
        <v>1031</v>
      </c>
      <c r="F74" s="574" t="s">
        <v>1032</v>
      </c>
      <c r="G74" s="575" t="s">
        <v>783</v>
      </c>
      <c r="H74" s="562" t="s">
        <v>1033</v>
      </c>
      <c r="I74" s="508" t="s">
        <v>1034</v>
      </c>
      <c r="J74" s="576" t="s">
        <v>1035</v>
      </c>
      <c r="K74" s="574" t="s">
        <v>1036</v>
      </c>
      <c r="L74" s="577" t="s">
        <v>135</v>
      </c>
      <c r="M74" s="508" t="s">
        <v>1037</v>
      </c>
      <c r="N74" s="508" t="s">
        <v>1038</v>
      </c>
      <c r="O74" s="578" t="s">
        <v>1039</v>
      </c>
      <c r="P74" s="578" t="s">
        <v>1040</v>
      </c>
      <c r="Q74" s="578" t="s">
        <v>1041</v>
      </c>
      <c r="AH74" s="574"/>
      <c r="AJ74" s="574"/>
      <c r="AK74" s="574"/>
      <c r="AU74" s="563"/>
      <c r="AV74" s="563"/>
      <c r="AW74" s="563"/>
      <c r="AX74" s="563"/>
      <c r="AY74" s="563"/>
      <c r="AZ74" s="574"/>
      <c r="BA74" s="563"/>
      <c r="BB74" s="574"/>
      <c r="BC74" s="574"/>
    </row>
    <row r="75" spans="2:55" s="582" customFormat="1" ht="28.15" customHeight="1" x14ac:dyDescent="0.2">
      <c r="B75" s="579" t="s">
        <v>1042</v>
      </c>
      <c r="C75" s="579"/>
      <c r="D75" s="580"/>
      <c r="E75" s="580"/>
      <c r="F75" s="580"/>
      <c r="G75" s="580"/>
      <c r="H75" s="580"/>
      <c r="I75" s="580"/>
      <c r="J75" s="581">
        <f>SUM(J76:J87)</f>
        <v>0</v>
      </c>
      <c r="N75" s="572" t="e">
        <f>SUM(#REF!)</f>
        <v>#REF!</v>
      </c>
      <c r="P75" s="572" t="e">
        <f>SUM(#REF!)</f>
        <v>#REF!</v>
      </c>
      <c r="AH75" s="582" t="s">
        <v>158</v>
      </c>
      <c r="AJ75" s="582" t="s">
        <v>1027</v>
      </c>
      <c r="AK75" s="582" t="s">
        <v>158</v>
      </c>
      <c r="AO75" s="582" t="s">
        <v>1043</v>
      </c>
      <c r="BA75" s="566" t="e">
        <f>SUM(#REF!)</f>
        <v>#REF!</v>
      </c>
    </row>
    <row r="76" spans="2:55" s="583" customFormat="1" ht="20.85" customHeight="1" x14ac:dyDescent="0.2">
      <c r="B76" s="583">
        <v>1</v>
      </c>
      <c r="C76" s="583" t="s">
        <v>1044</v>
      </c>
      <c r="D76" s="584" t="s">
        <v>1045</v>
      </c>
      <c r="E76" s="585"/>
      <c r="F76" s="585" t="s">
        <v>315</v>
      </c>
      <c r="G76" s="586">
        <v>30</v>
      </c>
      <c r="H76" s="619"/>
      <c r="I76" s="619"/>
      <c r="J76" s="587">
        <f t="shared" ref="J76:J87" si="2">(G76*H76)+(G76*I76)</f>
        <v>0</v>
      </c>
      <c r="K76" s="585"/>
      <c r="L76" s="588"/>
      <c r="O76" s="589"/>
      <c r="P76" s="589"/>
      <c r="Q76" s="589"/>
      <c r="AH76" s="585"/>
      <c r="AJ76" s="585"/>
      <c r="AK76" s="585"/>
      <c r="AU76" s="587"/>
      <c r="AV76" s="587"/>
      <c r="AW76" s="587"/>
      <c r="AX76" s="587"/>
      <c r="AY76" s="587"/>
      <c r="AZ76" s="585"/>
      <c r="BA76" s="587"/>
      <c r="BB76" s="585"/>
      <c r="BC76" s="585"/>
    </row>
    <row r="77" spans="2:55" s="583" customFormat="1" ht="20.85" customHeight="1" x14ac:dyDescent="0.2">
      <c r="B77" s="583">
        <v>2</v>
      </c>
      <c r="C77" s="583" t="s">
        <v>1044</v>
      </c>
      <c r="D77" s="584" t="s">
        <v>1046</v>
      </c>
      <c r="E77" s="585"/>
      <c r="F77" s="585" t="s">
        <v>315</v>
      </c>
      <c r="G77" s="586">
        <v>15</v>
      </c>
      <c r="H77" s="619"/>
      <c r="I77" s="619"/>
      <c r="J77" s="587">
        <f t="shared" si="2"/>
        <v>0</v>
      </c>
      <c r="K77" s="585"/>
      <c r="L77" s="588"/>
      <c r="O77" s="589"/>
      <c r="P77" s="589"/>
      <c r="Q77" s="589"/>
      <c r="AH77" s="585"/>
      <c r="AJ77" s="585"/>
      <c r="AK77" s="585"/>
      <c r="AU77" s="587"/>
      <c r="AV77" s="587"/>
      <c r="AW77" s="587"/>
      <c r="AX77" s="587"/>
      <c r="AY77" s="587"/>
      <c r="AZ77" s="585"/>
      <c r="BA77" s="587"/>
      <c r="BB77" s="585"/>
      <c r="BC77" s="585"/>
    </row>
    <row r="78" spans="2:55" s="583" customFormat="1" ht="20.85" customHeight="1" x14ac:dyDescent="0.2">
      <c r="B78" s="583">
        <v>3</v>
      </c>
      <c r="C78" s="583" t="s">
        <v>1044</v>
      </c>
      <c r="D78" s="584" t="s">
        <v>1047</v>
      </c>
      <c r="E78" s="585"/>
      <c r="F78" s="585" t="s">
        <v>315</v>
      </c>
      <c r="G78" s="586">
        <v>30</v>
      </c>
      <c r="H78" s="619"/>
      <c r="I78" s="619"/>
      <c r="J78" s="587">
        <f t="shared" si="2"/>
        <v>0</v>
      </c>
      <c r="K78" s="585"/>
      <c r="L78" s="588"/>
      <c r="O78" s="589"/>
      <c r="P78" s="589"/>
      <c r="Q78" s="589"/>
      <c r="AH78" s="585"/>
      <c r="AJ78" s="585"/>
      <c r="AK78" s="585"/>
      <c r="AU78" s="587"/>
      <c r="AV78" s="587"/>
      <c r="AW78" s="587"/>
      <c r="AX78" s="587"/>
      <c r="AY78" s="587"/>
      <c r="AZ78" s="585"/>
      <c r="BA78" s="587"/>
      <c r="BB78" s="585"/>
      <c r="BC78" s="585"/>
    </row>
    <row r="79" spans="2:55" s="583" customFormat="1" ht="20.85" customHeight="1" x14ac:dyDescent="0.2">
      <c r="B79" s="583">
        <v>4</v>
      </c>
      <c r="C79" s="583" t="s">
        <v>1044</v>
      </c>
      <c r="D79" s="584" t="s">
        <v>1048</v>
      </c>
      <c r="E79" s="585"/>
      <c r="F79" s="585" t="s">
        <v>315</v>
      </c>
      <c r="G79" s="586">
        <v>260</v>
      </c>
      <c r="H79" s="619"/>
      <c r="I79" s="619"/>
      <c r="J79" s="587">
        <f t="shared" si="2"/>
        <v>0</v>
      </c>
      <c r="K79" s="585"/>
      <c r="L79" s="588"/>
      <c r="O79" s="589"/>
      <c r="P79" s="589"/>
      <c r="Q79" s="589"/>
      <c r="AH79" s="585"/>
      <c r="AJ79" s="585"/>
      <c r="AK79" s="585"/>
      <c r="AU79" s="587"/>
      <c r="AV79" s="587"/>
      <c r="AW79" s="587"/>
      <c r="AX79" s="587"/>
      <c r="AY79" s="587"/>
      <c r="AZ79" s="585"/>
      <c r="BA79" s="587"/>
      <c r="BB79" s="585"/>
      <c r="BC79" s="585"/>
    </row>
    <row r="80" spans="2:55" s="583" customFormat="1" ht="20.85" customHeight="1" x14ac:dyDescent="0.2">
      <c r="B80" s="583">
        <v>5</v>
      </c>
      <c r="C80" s="583" t="s">
        <v>1044</v>
      </c>
      <c r="D80" s="584" t="s">
        <v>1049</v>
      </c>
      <c r="E80" s="585"/>
      <c r="F80" s="585" t="s">
        <v>315</v>
      </c>
      <c r="G80" s="586">
        <v>275</v>
      </c>
      <c r="H80" s="619"/>
      <c r="I80" s="619"/>
      <c r="J80" s="587">
        <f t="shared" si="2"/>
        <v>0</v>
      </c>
      <c r="K80" s="585"/>
      <c r="L80" s="588"/>
      <c r="O80" s="589"/>
      <c r="P80" s="589"/>
      <c r="Q80" s="589"/>
      <c r="AH80" s="585"/>
      <c r="AJ80" s="585"/>
      <c r="AK80" s="585"/>
      <c r="AU80" s="587"/>
      <c r="AV80" s="587"/>
      <c r="AW80" s="587"/>
      <c r="AX80" s="587"/>
      <c r="AY80" s="587"/>
      <c r="AZ80" s="585"/>
      <c r="BA80" s="587"/>
      <c r="BB80" s="585"/>
      <c r="BC80" s="585"/>
    </row>
    <row r="81" spans="2:55" s="583" customFormat="1" ht="20.85" customHeight="1" x14ac:dyDescent="0.2">
      <c r="B81" s="583">
        <v>6</v>
      </c>
      <c r="C81" s="583" t="s">
        <v>1044</v>
      </c>
      <c r="D81" s="584" t="s">
        <v>1050</v>
      </c>
      <c r="E81" s="585"/>
      <c r="F81" s="585" t="s">
        <v>315</v>
      </c>
      <c r="G81" s="586">
        <v>40</v>
      </c>
      <c r="H81" s="619"/>
      <c r="I81" s="619"/>
      <c r="J81" s="587">
        <f t="shared" si="2"/>
        <v>0</v>
      </c>
      <c r="K81" s="585"/>
      <c r="L81" s="588"/>
      <c r="O81" s="589"/>
      <c r="P81" s="589"/>
      <c r="Q81" s="589"/>
      <c r="AH81" s="585"/>
      <c r="AJ81" s="585"/>
      <c r="AK81" s="585"/>
      <c r="AU81" s="587"/>
      <c r="AV81" s="587"/>
      <c r="AW81" s="587"/>
      <c r="AX81" s="587"/>
      <c r="AY81" s="587"/>
      <c r="AZ81" s="585"/>
      <c r="BA81" s="587"/>
      <c r="BB81" s="585"/>
      <c r="BC81" s="585"/>
    </row>
    <row r="82" spans="2:55" s="583" customFormat="1" ht="20.85" customHeight="1" x14ac:dyDescent="0.2">
      <c r="B82" s="583">
        <v>7</v>
      </c>
      <c r="C82" s="583" t="s">
        <v>1044</v>
      </c>
      <c r="D82" s="584" t="s">
        <v>1051</v>
      </c>
      <c r="E82" s="585"/>
      <c r="F82" s="585" t="s">
        <v>315</v>
      </c>
      <c r="G82" s="586">
        <v>4</v>
      </c>
      <c r="H82" s="619"/>
      <c r="I82" s="619"/>
      <c r="J82" s="587">
        <f t="shared" si="2"/>
        <v>0</v>
      </c>
      <c r="K82" s="585"/>
      <c r="L82" s="588"/>
      <c r="O82" s="589"/>
      <c r="P82" s="589"/>
      <c r="Q82" s="589"/>
      <c r="AH82" s="585"/>
      <c r="AJ82" s="585"/>
      <c r="AK82" s="585"/>
      <c r="AU82" s="587"/>
      <c r="AV82" s="587"/>
      <c r="AW82" s="587"/>
      <c r="AX82" s="587"/>
      <c r="AY82" s="587"/>
      <c r="AZ82" s="585"/>
      <c r="BA82" s="587"/>
      <c r="BB82" s="585"/>
      <c r="BC82" s="585"/>
    </row>
    <row r="83" spans="2:55" s="583" customFormat="1" ht="20.85" customHeight="1" x14ac:dyDescent="0.2">
      <c r="B83" s="583">
        <v>8</v>
      </c>
      <c r="C83" s="583" t="s">
        <v>1044</v>
      </c>
      <c r="D83" s="584" t="s">
        <v>1052</v>
      </c>
      <c r="E83" s="585"/>
      <c r="F83" s="585" t="s">
        <v>315</v>
      </c>
      <c r="G83" s="586">
        <v>10</v>
      </c>
      <c r="H83" s="619"/>
      <c r="I83" s="619"/>
      <c r="J83" s="587">
        <f t="shared" si="2"/>
        <v>0</v>
      </c>
      <c r="K83" s="585"/>
      <c r="L83" s="588"/>
      <c r="O83" s="589"/>
      <c r="P83" s="589"/>
      <c r="Q83" s="589"/>
      <c r="AH83" s="585"/>
      <c r="AJ83" s="585"/>
      <c r="AK83" s="585"/>
      <c r="AU83" s="587"/>
      <c r="AV83" s="587"/>
      <c r="AW83" s="587"/>
      <c r="AX83" s="587"/>
      <c r="AY83" s="587"/>
      <c r="AZ83" s="585"/>
      <c r="BA83" s="587"/>
      <c r="BB83" s="585"/>
      <c r="BC83" s="585"/>
    </row>
    <row r="84" spans="2:55" s="583" customFormat="1" ht="20.85" customHeight="1" x14ac:dyDescent="0.2">
      <c r="B84" s="583">
        <v>9</v>
      </c>
      <c r="C84" s="583" t="s">
        <v>1044</v>
      </c>
      <c r="D84" s="584" t="s">
        <v>1053</v>
      </c>
      <c r="E84" s="585"/>
      <c r="F84" s="585" t="s">
        <v>315</v>
      </c>
      <c r="G84" s="586">
        <v>2</v>
      </c>
      <c r="H84" s="619"/>
      <c r="I84" s="619"/>
      <c r="J84" s="587">
        <f t="shared" si="2"/>
        <v>0</v>
      </c>
      <c r="K84" s="585"/>
      <c r="L84" s="588"/>
      <c r="O84" s="589"/>
      <c r="P84" s="589"/>
      <c r="Q84" s="589"/>
      <c r="AH84" s="585"/>
      <c r="AJ84" s="585"/>
      <c r="AK84" s="585"/>
      <c r="AU84" s="587"/>
      <c r="AV84" s="587"/>
      <c r="AW84" s="587"/>
      <c r="AX84" s="587"/>
      <c r="AY84" s="587"/>
      <c r="AZ84" s="585"/>
      <c r="BA84" s="587"/>
      <c r="BB84" s="585"/>
      <c r="BC84" s="585"/>
    </row>
    <row r="85" spans="2:55" s="583" customFormat="1" ht="20.85" customHeight="1" x14ac:dyDescent="0.2">
      <c r="B85" s="583">
        <v>10</v>
      </c>
      <c r="C85" s="583" t="s">
        <v>1044</v>
      </c>
      <c r="D85" s="584" t="s">
        <v>1054</v>
      </c>
      <c r="E85" s="585"/>
      <c r="F85" s="585" t="s">
        <v>315</v>
      </c>
      <c r="G85" s="586">
        <v>10</v>
      </c>
      <c r="H85" s="619"/>
      <c r="I85" s="619"/>
      <c r="J85" s="587">
        <f t="shared" si="2"/>
        <v>0</v>
      </c>
      <c r="K85" s="585"/>
      <c r="L85" s="588"/>
      <c r="O85" s="589"/>
      <c r="P85" s="589"/>
      <c r="Q85" s="589"/>
      <c r="AH85" s="585"/>
      <c r="AJ85" s="585"/>
      <c r="AK85" s="585"/>
      <c r="AU85" s="587"/>
      <c r="AV85" s="587"/>
      <c r="AW85" s="587"/>
      <c r="AX85" s="587"/>
      <c r="AY85" s="587"/>
      <c r="AZ85" s="585"/>
      <c r="BA85" s="587"/>
      <c r="BB85" s="585"/>
      <c r="BC85" s="585"/>
    </row>
    <row r="86" spans="2:55" s="583" customFormat="1" ht="20.85" customHeight="1" x14ac:dyDescent="0.2">
      <c r="B86" s="583">
        <v>11</v>
      </c>
      <c r="C86" s="583" t="s">
        <v>1044</v>
      </c>
      <c r="D86" s="584" t="s">
        <v>1055</v>
      </c>
      <c r="E86" s="585"/>
      <c r="F86" s="585" t="s">
        <v>315</v>
      </c>
      <c r="G86" s="586">
        <v>50</v>
      </c>
      <c r="H86" s="619"/>
      <c r="I86" s="619"/>
      <c r="J86" s="587">
        <f t="shared" si="2"/>
        <v>0</v>
      </c>
      <c r="K86" s="585"/>
      <c r="L86" s="588"/>
      <c r="O86" s="589"/>
      <c r="P86" s="589"/>
      <c r="Q86" s="589"/>
      <c r="AH86" s="585"/>
      <c r="AJ86" s="585"/>
      <c r="AK86" s="585"/>
      <c r="AU86" s="587"/>
      <c r="AV86" s="587"/>
      <c r="AW86" s="587"/>
      <c r="AX86" s="587"/>
      <c r="AY86" s="587"/>
      <c r="AZ86" s="585"/>
      <c r="BA86" s="587"/>
      <c r="BB86" s="585"/>
      <c r="BC86" s="585"/>
    </row>
    <row r="87" spans="2:55" s="583" customFormat="1" ht="27.6" customHeight="1" x14ac:dyDescent="0.2">
      <c r="B87" s="583">
        <v>12</v>
      </c>
      <c r="C87" s="583" t="s">
        <v>1056</v>
      </c>
      <c r="D87" s="584" t="s">
        <v>1057</v>
      </c>
      <c r="E87" s="585"/>
      <c r="F87" s="585" t="s">
        <v>387</v>
      </c>
      <c r="G87" s="586">
        <v>1</v>
      </c>
      <c r="H87" s="619"/>
      <c r="I87" s="619"/>
      <c r="J87" s="587">
        <f t="shared" si="2"/>
        <v>0</v>
      </c>
      <c r="K87" s="585"/>
      <c r="L87" s="588"/>
      <c r="O87" s="589"/>
      <c r="P87" s="589"/>
      <c r="Q87" s="589"/>
      <c r="AH87" s="585"/>
      <c r="AJ87" s="585"/>
      <c r="AK87" s="585"/>
      <c r="AU87" s="587"/>
      <c r="AV87" s="587"/>
      <c r="AW87" s="587"/>
      <c r="AX87" s="587"/>
      <c r="AY87" s="587"/>
      <c r="AZ87" s="585"/>
      <c r="BA87" s="587"/>
      <c r="BB87" s="585"/>
      <c r="BC87" s="585"/>
    </row>
    <row r="88" spans="2:55" s="582" customFormat="1" ht="28.15" customHeight="1" x14ac:dyDescent="0.2">
      <c r="B88" s="579" t="s">
        <v>1058</v>
      </c>
      <c r="C88" s="579"/>
      <c r="D88" s="580"/>
      <c r="E88" s="580"/>
      <c r="F88" s="580"/>
      <c r="G88" s="580"/>
      <c r="H88" s="620"/>
      <c r="I88" s="620"/>
      <c r="J88" s="581">
        <f>SUM(J90:J95)</f>
        <v>0</v>
      </c>
      <c r="N88" s="572" t="e">
        <f>SUM(#REF!)</f>
        <v>#REF!</v>
      </c>
      <c r="P88" s="572" t="e">
        <f>SUM(#REF!)</f>
        <v>#REF!</v>
      </c>
      <c r="AH88" s="582" t="s">
        <v>158</v>
      </c>
      <c r="AJ88" s="582" t="s">
        <v>1027</v>
      </c>
      <c r="AK88" s="582" t="s">
        <v>158</v>
      </c>
      <c r="AO88" s="582" t="s">
        <v>1043</v>
      </c>
      <c r="BA88" s="566" t="e">
        <f>SUM(#REF!)</f>
        <v>#REF!</v>
      </c>
    </row>
    <row r="89" spans="2:55" s="582" customFormat="1" ht="21" customHeight="1" x14ac:dyDescent="0.2">
      <c r="B89" s="590" t="s">
        <v>1059</v>
      </c>
      <c r="C89" s="590"/>
      <c r="F89" s="585"/>
      <c r="G89" s="586"/>
      <c r="H89" s="619"/>
      <c r="I89" s="619"/>
      <c r="J89" s="587"/>
      <c r="N89" s="572"/>
      <c r="P89" s="572"/>
      <c r="BA89" s="566"/>
    </row>
    <row r="90" spans="2:55" s="583" customFormat="1" ht="20.85" customHeight="1" x14ac:dyDescent="0.2">
      <c r="B90" s="583">
        <v>13</v>
      </c>
      <c r="C90" s="583" t="s">
        <v>1044</v>
      </c>
      <c r="D90" s="584" t="s">
        <v>1049</v>
      </c>
      <c r="E90" s="585"/>
      <c r="F90" s="585" t="s">
        <v>315</v>
      </c>
      <c r="G90" s="586">
        <v>450</v>
      </c>
      <c r="H90" s="619"/>
      <c r="I90" s="619"/>
      <c r="J90" s="587">
        <f t="shared" ref="J90:J95" si="3">(G90*H90)+(G90*I90)</f>
        <v>0</v>
      </c>
      <c r="K90" s="585"/>
      <c r="L90" s="588"/>
      <c r="O90" s="589"/>
      <c r="P90" s="589"/>
      <c r="Q90" s="589"/>
      <c r="AH90" s="585"/>
      <c r="AJ90" s="585"/>
      <c r="AK90" s="585"/>
      <c r="AU90" s="587"/>
      <c r="AV90" s="587"/>
      <c r="AW90" s="587"/>
      <c r="AX90" s="587"/>
      <c r="AY90" s="587"/>
      <c r="AZ90" s="585"/>
      <c r="BA90" s="587"/>
      <c r="BB90" s="585"/>
      <c r="BC90" s="585"/>
    </row>
    <row r="91" spans="2:55" s="591" customFormat="1" ht="20.85" customHeight="1" x14ac:dyDescent="0.2">
      <c r="B91" s="591" t="s">
        <v>1060</v>
      </c>
      <c r="C91" s="591" t="s">
        <v>1044</v>
      </c>
      <c r="D91" s="592" t="s">
        <v>1048</v>
      </c>
      <c r="E91" s="593"/>
      <c r="F91" s="593" t="s">
        <v>315</v>
      </c>
      <c r="G91" s="594">
        <v>20</v>
      </c>
      <c r="H91" s="621"/>
      <c r="I91" s="621"/>
      <c r="J91" s="595">
        <f t="shared" si="3"/>
        <v>0</v>
      </c>
      <c r="K91" s="593"/>
      <c r="L91" s="596"/>
      <c r="O91" s="597"/>
      <c r="P91" s="597"/>
      <c r="Q91" s="597"/>
      <c r="AH91" s="593"/>
      <c r="AJ91" s="593"/>
      <c r="AK91" s="593"/>
      <c r="AU91" s="595"/>
      <c r="AV91" s="595"/>
      <c r="AW91" s="595"/>
      <c r="AX91" s="595"/>
      <c r="AY91" s="595"/>
      <c r="AZ91" s="593"/>
      <c r="BA91" s="595"/>
      <c r="BB91" s="593"/>
      <c r="BC91" s="593"/>
    </row>
    <row r="92" spans="2:55" s="583" customFormat="1" ht="20.85" customHeight="1" x14ac:dyDescent="0.2">
      <c r="B92" s="583">
        <v>14</v>
      </c>
      <c r="C92" s="583" t="s">
        <v>1044</v>
      </c>
      <c r="D92" s="584" t="s">
        <v>1061</v>
      </c>
      <c r="E92" s="585"/>
      <c r="F92" s="585" t="s">
        <v>315</v>
      </c>
      <c r="G92" s="586">
        <v>30</v>
      </c>
      <c r="H92" s="619"/>
      <c r="I92" s="619"/>
      <c r="J92" s="587">
        <f t="shared" si="3"/>
        <v>0</v>
      </c>
      <c r="K92" s="585"/>
      <c r="L92" s="588"/>
      <c r="O92" s="589"/>
      <c r="P92" s="589"/>
      <c r="Q92" s="589"/>
      <c r="AH92" s="585"/>
      <c r="AJ92" s="585"/>
      <c r="AK92" s="585"/>
      <c r="AU92" s="587"/>
      <c r="AV92" s="587"/>
      <c r="AW92" s="587"/>
      <c r="AX92" s="587"/>
      <c r="AY92" s="587"/>
      <c r="AZ92" s="585"/>
      <c r="BA92" s="587"/>
      <c r="BB92" s="585"/>
      <c r="BC92" s="585"/>
    </row>
    <row r="93" spans="2:55" s="583" customFormat="1" ht="20.85" customHeight="1" x14ac:dyDescent="0.2">
      <c r="B93" s="583">
        <v>15</v>
      </c>
      <c r="C93" s="583" t="s">
        <v>1044</v>
      </c>
      <c r="D93" s="584" t="s">
        <v>1047</v>
      </c>
      <c r="E93" s="585"/>
      <c r="F93" s="585" t="s">
        <v>315</v>
      </c>
      <c r="G93" s="586">
        <v>30</v>
      </c>
      <c r="H93" s="619"/>
      <c r="I93" s="619"/>
      <c r="J93" s="587">
        <f t="shared" si="3"/>
        <v>0</v>
      </c>
      <c r="K93" s="585"/>
      <c r="L93" s="588"/>
      <c r="O93" s="589"/>
      <c r="P93" s="589"/>
      <c r="Q93" s="589"/>
      <c r="AH93" s="585"/>
      <c r="AJ93" s="585"/>
      <c r="AK93" s="585"/>
      <c r="AU93" s="587"/>
      <c r="AV93" s="587"/>
      <c r="AW93" s="587"/>
      <c r="AX93" s="587"/>
      <c r="AY93" s="587"/>
      <c r="AZ93" s="585"/>
      <c r="BA93" s="587"/>
      <c r="BB93" s="585"/>
      <c r="BC93" s="585"/>
    </row>
    <row r="94" spans="2:55" s="583" customFormat="1" ht="20.85" customHeight="1" x14ac:dyDescent="0.2">
      <c r="B94" s="583">
        <v>16</v>
      </c>
      <c r="C94" s="583" t="s">
        <v>1044</v>
      </c>
      <c r="D94" s="584" t="s">
        <v>1062</v>
      </c>
      <c r="E94" s="585"/>
      <c r="F94" s="585" t="s">
        <v>315</v>
      </c>
      <c r="G94" s="586">
        <v>60</v>
      </c>
      <c r="H94" s="619"/>
      <c r="I94" s="619"/>
      <c r="J94" s="587">
        <f t="shared" si="3"/>
        <v>0</v>
      </c>
      <c r="K94" s="585"/>
      <c r="L94" s="588"/>
      <c r="O94" s="589"/>
      <c r="P94" s="589"/>
      <c r="Q94" s="589"/>
      <c r="AH94" s="585"/>
      <c r="AJ94" s="585"/>
      <c r="AK94" s="585"/>
      <c r="AU94" s="587"/>
      <c r="AV94" s="587"/>
      <c r="AW94" s="587"/>
      <c r="AX94" s="587"/>
      <c r="AY94" s="587"/>
      <c r="AZ94" s="585"/>
      <c r="BA94" s="587"/>
      <c r="BB94" s="585"/>
      <c r="BC94" s="585"/>
    </row>
    <row r="95" spans="2:55" s="583" customFormat="1" ht="20.85" customHeight="1" x14ac:dyDescent="0.2">
      <c r="B95" s="583">
        <v>17</v>
      </c>
      <c r="C95" s="583" t="s">
        <v>1044</v>
      </c>
      <c r="D95" s="584" t="s">
        <v>1063</v>
      </c>
      <c r="E95" s="585"/>
      <c r="F95" s="585" t="s">
        <v>315</v>
      </c>
      <c r="G95" s="586">
        <v>30</v>
      </c>
      <c r="H95" s="619"/>
      <c r="I95" s="619"/>
      <c r="J95" s="587">
        <f t="shared" si="3"/>
        <v>0</v>
      </c>
      <c r="K95" s="585"/>
      <c r="L95" s="588"/>
      <c r="O95" s="589"/>
      <c r="P95" s="589"/>
      <c r="Q95" s="589"/>
      <c r="AH95" s="585"/>
      <c r="AJ95" s="585"/>
      <c r="AK95" s="585"/>
      <c r="AU95" s="587"/>
      <c r="AV95" s="587"/>
      <c r="AW95" s="587"/>
      <c r="AX95" s="587"/>
      <c r="AY95" s="587"/>
      <c r="AZ95" s="585"/>
      <c r="BA95" s="587"/>
      <c r="BB95" s="585"/>
      <c r="BC95" s="585"/>
    </row>
    <row r="96" spans="2:55" s="582" customFormat="1" ht="28.15" customHeight="1" x14ac:dyDescent="0.2">
      <c r="B96" s="579" t="s">
        <v>1064</v>
      </c>
      <c r="C96" s="579"/>
      <c r="D96" s="580"/>
      <c r="E96" s="580"/>
      <c r="F96" s="580"/>
      <c r="G96" s="580"/>
      <c r="H96" s="620"/>
      <c r="I96" s="620"/>
      <c r="J96" s="581">
        <f>SUM(J97:J117)</f>
        <v>0</v>
      </c>
      <c r="N96" s="572" t="e">
        <f>SUM(#REF!)</f>
        <v>#REF!</v>
      </c>
      <c r="P96" s="572" t="e">
        <f>SUM(#REF!)</f>
        <v>#REF!</v>
      </c>
      <c r="AH96" s="582" t="s">
        <v>158</v>
      </c>
      <c r="AJ96" s="582" t="s">
        <v>1027</v>
      </c>
      <c r="AK96" s="582" t="s">
        <v>158</v>
      </c>
      <c r="AO96" s="582" t="s">
        <v>1043</v>
      </c>
      <c r="BA96" s="566" t="e">
        <f>SUM(#REF!)</f>
        <v>#REF!</v>
      </c>
    </row>
    <row r="97" spans="2:55" s="582" customFormat="1" ht="21" customHeight="1" x14ac:dyDescent="0.2">
      <c r="B97" s="590" t="s">
        <v>1065</v>
      </c>
      <c r="C97" s="590"/>
      <c r="F97" s="585"/>
      <c r="G97" s="586"/>
      <c r="H97" s="619"/>
      <c r="I97" s="619"/>
      <c r="J97" s="587"/>
      <c r="N97" s="572"/>
      <c r="P97" s="572"/>
      <c r="BA97" s="566"/>
    </row>
    <row r="98" spans="2:55" s="598" customFormat="1" ht="18.75" customHeight="1" x14ac:dyDescent="0.2">
      <c r="B98" s="583">
        <v>18</v>
      </c>
      <c r="C98" s="583" t="s">
        <v>1044</v>
      </c>
      <c r="D98" s="598" t="s">
        <v>1066</v>
      </c>
      <c r="E98" s="599"/>
      <c r="F98" s="599"/>
      <c r="G98" s="600"/>
      <c r="H98" s="622"/>
      <c r="I98" s="623"/>
      <c r="J98" s="601"/>
      <c r="K98" s="599"/>
      <c r="L98" s="602"/>
      <c r="O98" s="603"/>
      <c r="P98" s="603"/>
      <c r="Q98" s="603"/>
      <c r="AH98" s="599"/>
      <c r="AJ98" s="599"/>
      <c r="AK98" s="599"/>
      <c r="AU98" s="604"/>
      <c r="AV98" s="604"/>
      <c r="AW98" s="604"/>
      <c r="AX98" s="604"/>
      <c r="AY98" s="604"/>
      <c r="AZ98" s="599"/>
      <c r="BA98" s="604"/>
      <c r="BB98" s="599"/>
      <c r="BC98" s="599"/>
    </row>
    <row r="99" spans="2:55" s="598" customFormat="1" ht="18.75" customHeight="1" x14ac:dyDescent="0.2">
      <c r="B99" s="583"/>
      <c r="C99" s="583"/>
      <c r="D99" s="605" t="s">
        <v>1067</v>
      </c>
      <c r="E99" s="599"/>
      <c r="F99" s="599"/>
      <c r="G99" s="600"/>
      <c r="H99" s="622"/>
      <c r="I99" s="623"/>
      <c r="J99" s="601"/>
      <c r="K99" s="599"/>
      <c r="L99" s="602"/>
      <c r="O99" s="603"/>
      <c r="P99" s="603"/>
      <c r="Q99" s="603"/>
      <c r="AH99" s="599"/>
      <c r="AJ99" s="599"/>
      <c r="AK99" s="599"/>
      <c r="AU99" s="604"/>
      <c r="AV99" s="604"/>
      <c r="AW99" s="604"/>
      <c r="AX99" s="604"/>
      <c r="AY99" s="604"/>
      <c r="AZ99" s="599"/>
      <c r="BA99" s="604"/>
      <c r="BB99" s="599"/>
      <c r="BC99" s="599"/>
    </row>
    <row r="100" spans="2:55" s="583" customFormat="1" ht="20.85" customHeight="1" x14ac:dyDescent="0.2">
      <c r="D100" s="584" t="s">
        <v>1068</v>
      </c>
      <c r="E100" s="585"/>
      <c r="F100" s="585" t="s">
        <v>783</v>
      </c>
      <c r="G100" s="586">
        <v>1</v>
      </c>
      <c r="H100" s="619"/>
      <c r="I100" s="619"/>
      <c r="J100" s="587">
        <f>(G100*H100)+(G100*I100)</f>
        <v>0</v>
      </c>
      <c r="K100" s="585"/>
      <c r="L100" s="588"/>
      <c r="O100" s="589"/>
      <c r="P100" s="589"/>
      <c r="Q100" s="589"/>
      <c r="AH100" s="585"/>
      <c r="AJ100" s="585"/>
      <c r="AK100" s="585"/>
      <c r="AU100" s="587"/>
      <c r="AV100" s="587"/>
      <c r="AW100" s="587"/>
      <c r="AX100" s="587"/>
      <c r="AY100" s="587"/>
      <c r="AZ100" s="585"/>
      <c r="BA100" s="587"/>
      <c r="BB100" s="585"/>
      <c r="BC100" s="585"/>
    </row>
    <row r="101" spans="2:55" s="583" customFormat="1" ht="20.85" customHeight="1" x14ac:dyDescent="0.2">
      <c r="D101" s="584"/>
      <c r="E101" s="585"/>
      <c r="F101" s="585"/>
      <c r="G101" s="586"/>
      <c r="H101" s="619"/>
      <c r="I101" s="619"/>
      <c r="J101" s="587"/>
      <c r="K101" s="585"/>
      <c r="L101" s="588"/>
      <c r="O101" s="589"/>
      <c r="P101" s="589"/>
      <c r="Q101" s="589"/>
      <c r="AH101" s="585"/>
      <c r="AJ101" s="585"/>
      <c r="AK101" s="585"/>
      <c r="AU101" s="587"/>
      <c r="AV101" s="587"/>
      <c r="AW101" s="587"/>
      <c r="AX101" s="587"/>
      <c r="AY101" s="587"/>
      <c r="AZ101" s="585"/>
      <c r="BA101" s="587"/>
      <c r="BB101" s="585"/>
      <c r="BC101" s="585"/>
    </row>
    <row r="102" spans="2:55" s="582" customFormat="1" ht="21" customHeight="1" x14ac:dyDescent="0.2">
      <c r="B102" s="590" t="s">
        <v>1069</v>
      </c>
      <c r="C102" s="590"/>
      <c r="F102" s="585" t="s">
        <v>387</v>
      </c>
      <c r="G102" s="586">
        <v>1</v>
      </c>
      <c r="H102" s="619"/>
      <c r="I102" s="619"/>
      <c r="J102" s="587">
        <f>(G102*H102)+(G102*I102)</f>
        <v>0</v>
      </c>
      <c r="N102" s="572"/>
      <c r="P102" s="572"/>
      <c r="BA102" s="566"/>
    </row>
    <row r="103" spans="2:55" s="598" customFormat="1" ht="27.6" customHeight="1" x14ac:dyDescent="0.2">
      <c r="B103" s="583">
        <v>19</v>
      </c>
      <c r="C103" s="583" t="s">
        <v>1044</v>
      </c>
      <c r="D103" s="598" t="s">
        <v>1070</v>
      </c>
      <c r="E103" s="599"/>
      <c r="F103" s="599"/>
      <c r="G103" s="600"/>
      <c r="H103" s="622"/>
      <c r="I103" s="623"/>
      <c r="J103" s="601"/>
      <c r="K103" s="599"/>
      <c r="L103" s="602"/>
      <c r="O103" s="603"/>
      <c r="P103" s="603"/>
      <c r="Q103" s="603"/>
      <c r="AH103" s="599"/>
      <c r="AJ103" s="599"/>
      <c r="AK103" s="599"/>
      <c r="AU103" s="604"/>
      <c r="AV103" s="604"/>
      <c r="AW103" s="604"/>
      <c r="AX103" s="604"/>
      <c r="AY103" s="604"/>
      <c r="AZ103" s="599"/>
      <c r="BA103" s="604"/>
      <c r="BB103" s="599"/>
      <c r="BC103" s="599"/>
    </row>
    <row r="104" spans="2:55" s="582" customFormat="1" ht="28.15" customHeight="1" x14ac:dyDescent="0.2">
      <c r="B104" s="579" t="s">
        <v>1071</v>
      </c>
      <c r="C104" s="579"/>
      <c r="D104" s="580"/>
      <c r="E104" s="580"/>
      <c r="F104" s="580"/>
      <c r="G104" s="580"/>
      <c r="H104" s="620"/>
      <c r="I104" s="620"/>
      <c r="J104" s="581"/>
      <c r="N104" s="572"/>
      <c r="P104" s="572"/>
      <c r="BA104" s="566"/>
    </row>
    <row r="105" spans="2:55" s="582" customFormat="1" ht="21" customHeight="1" x14ac:dyDescent="0.2">
      <c r="B105" s="590" t="s">
        <v>1059</v>
      </c>
      <c r="C105" s="590"/>
      <c r="F105" s="585"/>
      <c r="G105" s="586"/>
      <c r="H105" s="619"/>
      <c r="I105" s="619"/>
      <c r="J105" s="587"/>
      <c r="N105" s="572"/>
      <c r="P105" s="572"/>
      <c r="BA105" s="566"/>
    </row>
    <row r="106" spans="2:55" s="583" customFormat="1" ht="20.85" customHeight="1" x14ac:dyDescent="0.2">
      <c r="B106" s="583">
        <v>20</v>
      </c>
      <c r="C106" s="583" t="s">
        <v>1044</v>
      </c>
      <c r="D106" s="584" t="s">
        <v>1072</v>
      </c>
      <c r="E106" s="585"/>
      <c r="F106" s="585" t="s">
        <v>783</v>
      </c>
      <c r="G106" s="586">
        <v>2</v>
      </c>
      <c r="H106" s="619"/>
      <c r="I106" s="619"/>
      <c r="J106" s="587">
        <f t="shared" ref="J106:J108" si="4">(G106*H106)+(G106*I106)</f>
        <v>0</v>
      </c>
      <c r="K106" s="585"/>
      <c r="L106" s="588"/>
      <c r="O106" s="589"/>
      <c r="P106" s="589"/>
      <c r="Q106" s="589"/>
      <c r="AH106" s="585"/>
      <c r="AJ106" s="585"/>
      <c r="AK106" s="585"/>
      <c r="AU106" s="587"/>
      <c r="AV106" s="587"/>
      <c r="AW106" s="587"/>
      <c r="AX106" s="587"/>
      <c r="AY106" s="587"/>
      <c r="AZ106" s="585"/>
      <c r="BA106" s="587"/>
      <c r="BB106" s="585"/>
      <c r="BC106" s="585"/>
    </row>
    <row r="107" spans="2:55" s="583" customFormat="1" ht="20.85" customHeight="1" x14ac:dyDescent="0.2">
      <c r="B107" s="583">
        <v>21</v>
      </c>
      <c r="C107" s="583" t="s">
        <v>1044</v>
      </c>
      <c r="D107" s="584" t="s">
        <v>1073</v>
      </c>
      <c r="E107" s="585"/>
      <c r="F107" s="585" t="s">
        <v>783</v>
      </c>
      <c r="G107" s="586">
        <v>1</v>
      </c>
      <c r="H107" s="619"/>
      <c r="I107" s="619"/>
      <c r="J107" s="587">
        <f t="shared" si="4"/>
        <v>0</v>
      </c>
      <c r="K107" s="585"/>
      <c r="L107" s="588"/>
      <c r="O107" s="589"/>
      <c r="P107" s="589"/>
      <c r="Q107" s="589"/>
      <c r="AH107" s="585"/>
      <c r="AJ107" s="585"/>
      <c r="AK107" s="585"/>
      <c r="AU107" s="587"/>
      <c r="AV107" s="587"/>
      <c r="AW107" s="587"/>
      <c r="AX107" s="587"/>
      <c r="AY107" s="587"/>
      <c r="AZ107" s="585"/>
      <c r="BA107" s="587"/>
      <c r="BB107" s="585"/>
      <c r="BC107" s="585"/>
    </row>
    <row r="108" spans="2:55" s="583" customFormat="1" ht="20.85" customHeight="1" x14ac:dyDescent="0.2">
      <c r="B108" s="583">
        <v>22</v>
      </c>
      <c r="C108" s="583" t="s">
        <v>1044</v>
      </c>
      <c r="D108" s="584" t="s">
        <v>1074</v>
      </c>
      <c r="E108" s="585" t="s">
        <v>1075</v>
      </c>
      <c r="F108" s="585" t="s">
        <v>783</v>
      </c>
      <c r="G108" s="586">
        <v>1</v>
      </c>
      <c r="H108" s="619"/>
      <c r="I108" s="619"/>
      <c r="J108" s="587">
        <f t="shared" si="4"/>
        <v>0</v>
      </c>
      <c r="K108" s="585"/>
      <c r="L108" s="588"/>
      <c r="O108" s="589"/>
      <c r="P108" s="589"/>
      <c r="Q108" s="589"/>
      <c r="AH108" s="585"/>
      <c r="AJ108" s="585"/>
      <c r="AK108" s="585"/>
      <c r="AU108" s="587"/>
      <c r="AV108" s="587"/>
      <c r="AW108" s="587"/>
      <c r="AX108" s="587"/>
      <c r="AY108" s="587"/>
      <c r="AZ108" s="585"/>
      <c r="BA108" s="587"/>
      <c r="BB108" s="585"/>
      <c r="BC108" s="585"/>
    </row>
    <row r="109" spans="2:55" s="582" customFormat="1" ht="28.15" customHeight="1" x14ac:dyDescent="0.2">
      <c r="B109" s="579" t="s">
        <v>1076</v>
      </c>
      <c r="C109" s="579"/>
      <c r="D109" s="580"/>
      <c r="E109" s="580"/>
      <c r="F109" s="580"/>
      <c r="G109" s="580"/>
      <c r="H109" s="620"/>
      <c r="I109" s="620"/>
      <c r="J109" s="581"/>
      <c r="N109" s="572"/>
      <c r="P109" s="572"/>
      <c r="BA109" s="566"/>
    </row>
    <row r="110" spans="2:55" s="582" customFormat="1" ht="21" customHeight="1" x14ac:dyDescent="0.2">
      <c r="B110" s="590" t="s">
        <v>1059</v>
      </c>
      <c r="C110" s="590"/>
      <c r="F110" s="585"/>
      <c r="G110" s="586"/>
      <c r="H110" s="619"/>
      <c r="I110" s="619"/>
      <c r="J110" s="587"/>
      <c r="N110" s="572"/>
      <c r="P110" s="572"/>
      <c r="BA110" s="566"/>
    </row>
    <row r="111" spans="2:55" s="583" customFormat="1" ht="20.85" customHeight="1" x14ac:dyDescent="0.2">
      <c r="B111" s="583">
        <v>23</v>
      </c>
      <c r="C111" s="583" t="s">
        <v>1044</v>
      </c>
      <c r="D111" s="584" t="s">
        <v>1073</v>
      </c>
      <c r="E111" s="585"/>
      <c r="F111" s="585" t="s">
        <v>783</v>
      </c>
      <c r="G111" s="586">
        <v>1</v>
      </c>
      <c r="H111" s="619"/>
      <c r="I111" s="619"/>
      <c r="J111" s="587">
        <f t="shared" ref="J111:J112" si="5">(G111*H111)+(G111*I111)</f>
        <v>0</v>
      </c>
      <c r="K111" s="585"/>
      <c r="L111" s="588"/>
      <c r="O111" s="589"/>
      <c r="P111" s="589"/>
      <c r="Q111" s="589"/>
      <c r="AH111" s="585"/>
      <c r="AJ111" s="585"/>
      <c r="AK111" s="585"/>
      <c r="AU111" s="587"/>
      <c r="AV111" s="587"/>
      <c r="AW111" s="587"/>
      <c r="AX111" s="587"/>
      <c r="AY111" s="587"/>
      <c r="AZ111" s="585"/>
      <c r="BA111" s="587"/>
      <c r="BB111" s="585"/>
      <c r="BC111" s="585"/>
    </row>
    <row r="112" spans="2:55" s="583" customFormat="1" ht="20.85" customHeight="1" x14ac:dyDescent="0.2">
      <c r="B112" s="583">
        <v>24</v>
      </c>
      <c r="C112" s="583" t="s">
        <v>1044</v>
      </c>
      <c r="D112" s="584" t="s">
        <v>1072</v>
      </c>
      <c r="E112" s="585"/>
      <c r="F112" s="585" t="s">
        <v>783</v>
      </c>
      <c r="G112" s="586">
        <v>3</v>
      </c>
      <c r="H112" s="619"/>
      <c r="I112" s="619"/>
      <c r="J112" s="587">
        <f t="shared" si="5"/>
        <v>0</v>
      </c>
      <c r="K112" s="585"/>
      <c r="L112" s="588"/>
      <c r="O112" s="589"/>
      <c r="P112" s="589"/>
      <c r="Q112" s="589"/>
      <c r="AH112" s="585"/>
      <c r="AJ112" s="585"/>
      <c r="AK112" s="585"/>
      <c r="AU112" s="587"/>
      <c r="AV112" s="587"/>
      <c r="AW112" s="587"/>
      <c r="AX112" s="587"/>
      <c r="AY112" s="587"/>
      <c r="AZ112" s="585"/>
      <c r="BA112" s="587"/>
      <c r="BB112" s="585"/>
      <c r="BC112" s="585"/>
    </row>
    <row r="113" spans="2:55" s="583" customFormat="1" ht="20.85" customHeight="1" x14ac:dyDescent="0.2">
      <c r="B113" s="583">
        <v>25</v>
      </c>
      <c r="C113" s="583" t="s">
        <v>1044</v>
      </c>
      <c r="D113" s="584" t="s">
        <v>1077</v>
      </c>
      <c r="E113" s="585" t="s">
        <v>1078</v>
      </c>
      <c r="F113" s="585" t="s">
        <v>783</v>
      </c>
      <c r="G113" s="586">
        <v>1</v>
      </c>
      <c r="H113" s="619"/>
      <c r="I113" s="619"/>
      <c r="J113" s="587"/>
      <c r="K113" s="585"/>
      <c r="L113" s="588"/>
      <c r="O113" s="589"/>
      <c r="P113" s="589"/>
      <c r="Q113" s="589"/>
      <c r="AH113" s="585"/>
      <c r="AJ113" s="585"/>
      <c r="AK113" s="585"/>
      <c r="AU113" s="587"/>
      <c r="AV113" s="587"/>
      <c r="AW113" s="587"/>
      <c r="AX113" s="587"/>
      <c r="AY113" s="587"/>
      <c r="AZ113" s="585"/>
      <c r="BA113" s="587"/>
      <c r="BB113" s="585"/>
      <c r="BC113" s="585"/>
    </row>
    <row r="114" spans="2:55" s="583" customFormat="1" ht="20.85" customHeight="1" x14ac:dyDescent="0.2">
      <c r="B114" s="583">
        <v>26</v>
      </c>
      <c r="C114" s="583" t="s">
        <v>1044</v>
      </c>
      <c r="D114" s="584" t="s">
        <v>1074</v>
      </c>
      <c r="E114" s="585" t="s">
        <v>1079</v>
      </c>
      <c r="F114" s="585" t="s">
        <v>783</v>
      </c>
      <c r="G114" s="586">
        <v>1</v>
      </c>
      <c r="H114" s="619"/>
      <c r="I114" s="619"/>
      <c r="J114" s="587">
        <f>(G114*H114)+(G114*I114)</f>
        <v>0</v>
      </c>
      <c r="K114" s="585"/>
      <c r="L114" s="588"/>
      <c r="O114" s="589"/>
      <c r="P114" s="589"/>
      <c r="Q114" s="589"/>
      <c r="AH114" s="585"/>
      <c r="AJ114" s="585"/>
      <c r="AK114" s="585"/>
      <c r="AU114" s="587"/>
      <c r="AV114" s="587"/>
      <c r="AW114" s="587"/>
      <c r="AX114" s="587"/>
      <c r="AY114" s="587"/>
      <c r="AZ114" s="585"/>
      <c r="BA114" s="587"/>
      <c r="BB114" s="585"/>
      <c r="BC114" s="585"/>
    </row>
    <row r="115" spans="2:55" s="582" customFormat="1" ht="28.15" customHeight="1" x14ac:dyDescent="0.2">
      <c r="B115" s="579" t="s">
        <v>1080</v>
      </c>
      <c r="C115" s="579"/>
      <c r="D115" s="580"/>
      <c r="E115" s="580"/>
      <c r="F115" s="580"/>
      <c r="G115" s="580"/>
      <c r="H115" s="620"/>
      <c r="I115" s="620"/>
      <c r="J115" s="581"/>
      <c r="N115" s="572"/>
      <c r="P115" s="572"/>
      <c r="BA115" s="566"/>
    </row>
    <row r="116" spans="2:55" s="583" customFormat="1" ht="20.85" customHeight="1" x14ac:dyDescent="0.2">
      <c r="B116" s="583">
        <v>27</v>
      </c>
      <c r="C116" s="583" t="s">
        <v>1044</v>
      </c>
      <c r="D116" s="584" t="s">
        <v>1081</v>
      </c>
      <c r="E116" s="585" t="s">
        <v>1082</v>
      </c>
      <c r="F116" s="585" t="s">
        <v>783</v>
      </c>
      <c r="G116" s="586">
        <v>1</v>
      </c>
      <c r="H116" s="619"/>
      <c r="I116" s="619"/>
      <c r="J116" s="587">
        <f t="shared" ref="J116:J117" si="6">(G116*H116)+(G116*I116)</f>
        <v>0</v>
      </c>
      <c r="K116" s="585"/>
      <c r="L116" s="588"/>
      <c r="O116" s="589"/>
      <c r="P116" s="589"/>
      <c r="Q116" s="589"/>
      <c r="AH116" s="585"/>
      <c r="AJ116" s="585"/>
      <c r="AK116" s="585"/>
      <c r="AU116" s="587"/>
      <c r="AV116" s="587"/>
      <c r="AW116" s="587"/>
      <c r="AX116" s="587"/>
      <c r="AY116" s="587"/>
      <c r="AZ116" s="585"/>
      <c r="BA116" s="587"/>
      <c r="BB116" s="585"/>
      <c r="BC116" s="585"/>
    </row>
    <row r="117" spans="2:55" s="583" customFormat="1" ht="20.85" customHeight="1" x14ac:dyDescent="0.2">
      <c r="B117" s="583">
        <v>28</v>
      </c>
      <c r="C117" s="583" t="s">
        <v>1044</v>
      </c>
      <c r="D117" s="584" t="s">
        <v>1072</v>
      </c>
      <c r="E117" s="585"/>
      <c r="F117" s="585" t="s">
        <v>783</v>
      </c>
      <c r="G117" s="586">
        <v>1</v>
      </c>
      <c r="H117" s="619"/>
      <c r="I117" s="619"/>
      <c r="J117" s="587">
        <f t="shared" si="6"/>
        <v>0</v>
      </c>
      <c r="K117" s="585"/>
      <c r="L117" s="588"/>
      <c r="O117" s="589"/>
      <c r="P117" s="589"/>
      <c r="Q117" s="589"/>
      <c r="AH117" s="585"/>
      <c r="AJ117" s="585"/>
      <c r="AK117" s="585"/>
      <c r="AU117" s="587"/>
      <c r="AV117" s="587"/>
      <c r="AW117" s="587"/>
      <c r="AX117" s="587"/>
      <c r="AY117" s="587"/>
      <c r="AZ117" s="585"/>
      <c r="BA117" s="587"/>
      <c r="BB117" s="585"/>
      <c r="BC117" s="585"/>
    </row>
    <row r="118" spans="2:55" s="582" customFormat="1" ht="28.15" customHeight="1" x14ac:dyDescent="0.2">
      <c r="B118" s="579" t="s">
        <v>1083</v>
      </c>
      <c r="C118" s="579"/>
      <c r="D118" s="580"/>
      <c r="E118" s="580"/>
      <c r="F118" s="580"/>
      <c r="G118" s="580"/>
      <c r="H118" s="620"/>
      <c r="I118" s="620"/>
      <c r="J118" s="581">
        <f>SUM(J120:J130)</f>
        <v>0</v>
      </c>
      <c r="N118" s="572"/>
      <c r="P118" s="572"/>
      <c r="BA118" s="566"/>
    </row>
    <row r="119" spans="2:55" s="609" customFormat="1" ht="28.15" customHeight="1" x14ac:dyDescent="0.2">
      <c r="B119" s="606" t="s">
        <v>1084</v>
      </c>
      <c r="C119" s="606"/>
      <c r="D119" s="607"/>
      <c r="E119" s="607"/>
      <c r="F119" s="607"/>
      <c r="G119" s="607"/>
      <c r="H119" s="624"/>
      <c r="I119" s="624"/>
      <c r="J119" s="608"/>
      <c r="N119" s="610"/>
      <c r="P119" s="610"/>
      <c r="BA119" s="611"/>
    </row>
    <row r="120" spans="2:55" s="583" customFormat="1" ht="27.6" customHeight="1" x14ac:dyDescent="0.2">
      <c r="B120" s="583">
        <v>29</v>
      </c>
      <c r="C120" s="583" t="s">
        <v>1056</v>
      </c>
      <c r="D120" s="584" t="s">
        <v>1085</v>
      </c>
      <c r="E120" s="585" t="s">
        <v>1086</v>
      </c>
      <c r="F120" s="585" t="s">
        <v>1087</v>
      </c>
      <c r="G120" s="586">
        <v>4</v>
      </c>
      <c r="H120" s="625"/>
      <c r="I120" s="619"/>
      <c r="J120" s="612">
        <f t="shared" ref="J120:J130" si="7">(G120*H120)+(G120*I120)</f>
        <v>0</v>
      </c>
      <c r="K120" s="585"/>
      <c r="L120" s="588"/>
      <c r="O120" s="589"/>
      <c r="P120" s="589"/>
      <c r="Q120" s="589"/>
      <c r="AH120" s="585"/>
      <c r="AJ120" s="585"/>
      <c r="AK120" s="585"/>
      <c r="AU120" s="587"/>
      <c r="AV120" s="587"/>
      <c r="AW120" s="587"/>
      <c r="AX120" s="587"/>
      <c r="AY120" s="587"/>
      <c r="AZ120" s="585"/>
      <c r="BA120" s="587"/>
      <c r="BB120" s="585"/>
      <c r="BC120" s="585"/>
    </row>
    <row r="121" spans="2:55" s="583" customFormat="1" ht="27.6" customHeight="1" x14ac:dyDescent="0.2">
      <c r="B121" s="583">
        <v>30</v>
      </c>
      <c r="C121" s="583" t="s">
        <v>1056</v>
      </c>
      <c r="D121" s="584" t="s">
        <v>1088</v>
      </c>
      <c r="E121" s="585"/>
      <c r="F121" s="585" t="s">
        <v>783</v>
      </c>
      <c r="G121" s="586">
        <v>20</v>
      </c>
      <c r="H121" s="625"/>
      <c r="I121" s="619"/>
      <c r="J121" s="612">
        <f t="shared" si="7"/>
        <v>0</v>
      </c>
      <c r="K121" s="585"/>
      <c r="L121" s="588"/>
      <c r="O121" s="589"/>
      <c r="P121" s="589"/>
      <c r="Q121" s="589"/>
      <c r="AH121" s="585"/>
      <c r="AJ121" s="585"/>
      <c r="AK121" s="585"/>
      <c r="AU121" s="587"/>
      <c r="AV121" s="587"/>
      <c r="AW121" s="587"/>
      <c r="AX121" s="587"/>
      <c r="AY121" s="587"/>
      <c r="AZ121" s="585"/>
      <c r="BA121" s="587"/>
      <c r="BB121" s="585"/>
      <c r="BC121" s="585"/>
    </row>
    <row r="122" spans="2:55" s="583" customFormat="1" ht="27.6" customHeight="1" x14ac:dyDescent="0.2">
      <c r="B122" s="583">
        <v>31</v>
      </c>
      <c r="C122" s="583" t="s">
        <v>1056</v>
      </c>
      <c r="D122" s="584" t="s">
        <v>1089</v>
      </c>
      <c r="E122" s="585"/>
      <c r="F122" s="585" t="s">
        <v>783</v>
      </c>
      <c r="G122" s="586">
        <v>4</v>
      </c>
      <c r="H122" s="625"/>
      <c r="I122" s="619"/>
      <c r="J122" s="612">
        <f t="shared" si="7"/>
        <v>0</v>
      </c>
      <c r="K122" s="585"/>
      <c r="L122" s="588"/>
      <c r="O122" s="589"/>
      <c r="P122" s="589"/>
      <c r="Q122" s="589"/>
      <c r="AH122" s="585"/>
      <c r="AJ122" s="585"/>
      <c r="AK122" s="585"/>
      <c r="AU122" s="587"/>
      <c r="AV122" s="587"/>
      <c r="AW122" s="587"/>
      <c r="AX122" s="587"/>
      <c r="AY122" s="587"/>
      <c r="AZ122" s="585"/>
      <c r="BA122" s="587"/>
      <c r="BB122" s="585"/>
      <c r="BC122" s="585"/>
    </row>
    <row r="123" spans="2:55" s="583" customFormat="1" ht="27.6" customHeight="1" x14ac:dyDescent="0.2">
      <c r="B123" s="583">
        <v>32</v>
      </c>
      <c r="C123" s="583" t="s">
        <v>1056</v>
      </c>
      <c r="D123" s="584" t="s">
        <v>1090</v>
      </c>
      <c r="E123" s="585"/>
      <c r="F123" s="585" t="s">
        <v>783</v>
      </c>
      <c r="G123" s="586">
        <v>8</v>
      </c>
      <c r="H123" s="625"/>
      <c r="I123" s="619"/>
      <c r="J123" s="612">
        <f t="shared" si="7"/>
        <v>0</v>
      </c>
      <c r="K123" s="585"/>
      <c r="L123" s="588"/>
      <c r="O123" s="589"/>
      <c r="P123" s="589"/>
      <c r="Q123" s="589"/>
      <c r="AH123" s="585"/>
      <c r="AJ123" s="585"/>
      <c r="AK123" s="585"/>
      <c r="AU123" s="587"/>
      <c r="AV123" s="587"/>
      <c r="AW123" s="587"/>
      <c r="AX123" s="587"/>
      <c r="AY123" s="587"/>
      <c r="AZ123" s="585"/>
      <c r="BA123" s="587"/>
      <c r="BB123" s="585"/>
      <c r="BC123" s="585"/>
    </row>
    <row r="124" spans="2:55" s="583" customFormat="1" ht="27.6" customHeight="1" x14ac:dyDescent="0.2">
      <c r="B124" s="583">
        <v>33</v>
      </c>
      <c r="C124" s="583" t="s">
        <v>1056</v>
      </c>
      <c r="D124" s="584" t="s">
        <v>1091</v>
      </c>
      <c r="E124" s="585"/>
      <c r="F124" s="585" t="s">
        <v>783</v>
      </c>
      <c r="G124" s="586">
        <v>8</v>
      </c>
      <c r="H124" s="625"/>
      <c r="I124" s="619"/>
      <c r="J124" s="612">
        <f t="shared" si="7"/>
        <v>0</v>
      </c>
      <c r="K124" s="585"/>
      <c r="L124" s="588"/>
      <c r="O124" s="589"/>
      <c r="P124" s="589"/>
      <c r="Q124" s="589"/>
      <c r="AH124" s="585"/>
      <c r="AJ124" s="585"/>
      <c r="AK124" s="585"/>
      <c r="AU124" s="587"/>
      <c r="AV124" s="587"/>
      <c r="AW124" s="587"/>
      <c r="AX124" s="587"/>
      <c r="AY124" s="587"/>
      <c r="AZ124" s="585"/>
      <c r="BA124" s="587"/>
      <c r="BB124" s="585"/>
      <c r="BC124" s="585"/>
    </row>
    <row r="125" spans="2:55" s="583" customFormat="1" ht="27.6" customHeight="1" x14ac:dyDescent="0.2">
      <c r="B125" s="583">
        <v>34</v>
      </c>
      <c r="C125" s="583" t="s">
        <v>1056</v>
      </c>
      <c r="D125" s="584" t="s">
        <v>1092</v>
      </c>
      <c r="E125" s="585"/>
      <c r="F125" s="585" t="s">
        <v>783</v>
      </c>
      <c r="G125" s="586">
        <v>4</v>
      </c>
      <c r="H125" s="625"/>
      <c r="I125" s="619"/>
      <c r="J125" s="612">
        <f t="shared" si="7"/>
        <v>0</v>
      </c>
      <c r="K125" s="585"/>
      <c r="L125" s="588"/>
      <c r="O125" s="589"/>
      <c r="P125" s="589"/>
      <c r="Q125" s="589"/>
      <c r="AH125" s="585"/>
      <c r="AJ125" s="585"/>
      <c r="AK125" s="585"/>
      <c r="AU125" s="587"/>
      <c r="AV125" s="587"/>
      <c r="AW125" s="587"/>
      <c r="AX125" s="587"/>
      <c r="AY125" s="587"/>
      <c r="AZ125" s="585"/>
      <c r="BA125" s="587"/>
      <c r="BB125" s="585"/>
      <c r="BC125" s="585"/>
    </row>
    <row r="126" spans="2:55" s="583" customFormat="1" ht="27.6" customHeight="1" x14ac:dyDescent="0.2">
      <c r="B126" s="583">
        <v>35</v>
      </c>
      <c r="C126" s="583" t="s">
        <v>1056</v>
      </c>
      <c r="D126" s="584" t="s">
        <v>1093</v>
      </c>
      <c r="E126" s="585"/>
      <c r="F126" s="585" t="s">
        <v>783</v>
      </c>
      <c r="G126" s="586">
        <v>12</v>
      </c>
      <c r="H126" s="625"/>
      <c r="I126" s="619"/>
      <c r="J126" s="612">
        <f t="shared" si="7"/>
        <v>0</v>
      </c>
      <c r="K126" s="585"/>
      <c r="L126" s="588"/>
      <c r="O126" s="589"/>
      <c r="P126" s="589"/>
      <c r="Q126" s="589"/>
      <c r="AH126" s="585"/>
      <c r="AJ126" s="585"/>
      <c r="AK126" s="585"/>
      <c r="AU126" s="587"/>
      <c r="AV126" s="587"/>
      <c r="AW126" s="587"/>
      <c r="AX126" s="587"/>
      <c r="AY126" s="587"/>
      <c r="AZ126" s="585"/>
      <c r="BA126" s="587"/>
      <c r="BB126" s="585"/>
      <c r="BC126" s="585"/>
    </row>
    <row r="127" spans="2:55" s="583" customFormat="1" ht="27.6" customHeight="1" x14ac:dyDescent="0.2">
      <c r="B127" s="583">
        <v>36</v>
      </c>
      <c r="C127" s="583" t="s">
        <v>1056</v>
      </c>
      <c r="D127" s="584" t="s">
        <v>1094</v>
      </c>
      <c r="E127" s="585"/>
      <c r="F127" s="585" t="s">
        <v>387</v>
      </c>
      <c r="G127" s="586">
        <v>1</v>
      </c>
      <c r="H127" s="625"/>
      <c r="I127" s="619"/>
      <c r="J127" s="612">
        <f t="shared" si="7"/>
        <v>0</v>
      </c>
      <c r="K127" s="585"/>
      <c r="L127" s="588"/>
      <c r="O127" s="589"/>
      <c r="P127" s="589"/>
      <c r="Q127" s="589"/>
      <c r="AH127" s="585"/>
      <c r="AJ127" s="585"/>
      <c r="AK127" s="585"/>
      <c r="AU127" s="587"/>
      <c r="AV127" s="587"/>
      <c r="AW127" s="587"/>
      <c r="AX127" s="587"/>
      <c r="AY127" s="587"/>
      <c r="AZ127" s="585"/>
      <c r="BA127" s="587"/>
      <c r="BB127" s="585"/>
      <c r="BC127" s="585"/>
    </row>
    <row r="128" spans="2:55" s="583" customFormat="1" ht="36.950000000000003" customHeight="1" x14ac:dyDescent="0.2">
      <c r="B128" s="583">
        <v>37</v>
      </c>
      <c r="C128" s="583" t="s">
        <v>1095</v>
      </c>
      <c r="D128" s="584" t="s">
        <v>1096</v>
      </c>
      <c r="E128" s="585"/>
      <c r="F128" s="585" t="s">
        <v>387</v>
      </c>
      <c r="G128" s="586">
        <v>1</v>
      </c>
      <c r="H128" s="625"/>
      <c r="I128" s="619"/>
      <c r="J128" s="612">
        <f t="shared" si="7"/>
        <v>0</v>
      </c>
      <c r="K128" s="585"/>
      <c r="L128" s="588"/>
      <c r="O128" s="589"/>
      <c r="P128" s="589"/>
      <c r="Q128" s="589"/>
      <c r="AH128" s="585"/>
      <c r="AJ128" s="585"/>
      <c r="AK128" s="585"/>
      <c r="AU128" s="587"/>
      <c r="AV128" s="587"/>
      <c r="AW128" s="587"/>
      <c r="AX128" s="587"/>
      <c r="AY128" s="587"/>
      <c r="AZ128" s="585"/>
      <c r="BA128" s="587"/>
      <c r="BB128" s="585"/>
      <c r="BC128" s="585"/>
    </row>
    <row r="129" spans="2:55" s="583" customFormat="1" ht="31.9" customHeight="1" x14ac:dyDescent="0.2">
      <c r="B129" s="583">
        <v>38</v>
      </c>
      <c r="C129" s="583" t="s">
        <v>1095</v>
      </c>
      <c r="D129" s="584" t="s">
        <v>1097</v>
      </c>
      <c r="E129" s="585"/>
      <c r="F129" s="585" t="s">
        <v>387</v>
      </c>
      <c r="G129" s="586">
        <v>1</v>
      </c>
      <c r="H129" s="625"/>
      <c r="I129" s="619"/>
      <c r="J129" s="612">
        <f t="shared" si="7"/>
        <v>0</v>
      </c>
      <c r="K129" s="585"/>
      <c r="L129" s="588"/>
      <c r="O129" s="589"/>
      <c r="P129" s="589"/>
      <c r="Q129" s="589"/>
      <c r="AH129" s="585"/>
      <c r="AJ129" s="585"/>
      <c r="AK129" s="585"/>
      <c r="AU129" s="587"/>
      <c r="AV129" s="587"/>
      <c r="AW129" s="587"/>
      <c r="AX129" s="587"/>
      <c r="AY129" s="587"/>
      <c r="AZ129" s="585"/>
      <c r="BA129" s="587"/>
      <c r="BB129" s="585"/>
      <c r="BC129" s="585"/>
    </row>
    <row r="130" spans="2:55" s="583" customFormat="1" ht="30" customHeight="1" x14ac:dyDescent="0.2">
      <c r="B130" s="583">
        <v>39</v>
      </c>
      <c r="C130" s="583" t="s">
        <v>1095</v>
      </c>
      <c r="D130" s="584" t="s">
        <v>1098</v>
      </c>
      <c r="E130" s="585"/>
      <c r="F130" s="585" t="s">
        <v>387</v>
      </c>
      <c r="G130" s="586">
        <v>1</v>
      </c>
      <c r="H130" s="625"/>
      <c r="I130" s="619"/>
      <c r="J130" s="612">
        <f t="shared" si="7"/>
        <v>0</v>
      </c>
      <c r="K130" s="585"/>
      <c r="L130" s="588"/>
      <c r="O130" s="589"/>
      <c r="P130" s="589"/>
      <c r="Q130" s="589"/>
      <c r="AH130" s="585"/>
      <c r="AJ130" s="585"/>
      <c r="AK130" s="585"/>
      <c r="AU130" s="587"/>
      <c r="AV130" s="587"/>
      <c r="AW130" s="587"/>
      <c r="AX130" s="587"/>
      <c r="AY130" s="587"/>
      <c r="AZ130" s="585"/>
      <c r="BA130" s="587"/>
      <c r="BB130" s="585"/>
      <c r="BC130" s="585"/>
    </row>
    <row r="131" spans="2:55" s="582" customFormat="1" ht="28.15" customHeight="1" x14ac:dyDescent="0.2">
      <c r="B131" s="579" t="s">
        <v>1099</v>
      </c>
      <c r="C131" s="579"/>
      <c r="D131" s="580"/>
      <c r="E131" s="580"/>
      <c r="F131" s="580"/>
      <c r="G131" s="580"/>
      <c r="H131" s="620"/>
      <c r="I131" s="620"/>
      <c r="J131" s="581">
        <f>SUM(J132:J143)</f>
        <v>0</v>
      </c>
      <c r="N131" s="572" t="e">
        <f>SUM(#REF!)</f>
        <v>#REF!</v>
      </c>
      <c r="P131" s="572" t="e">
        <f>SUM(#REF!)</f>
        <v>#REF!</v>
      </c>
      <c r="AH131" s="582" t="s">
        <v>158</v>
      </c>
      <c r="AJ131" s="582" t="s">
        <v>1027</v>
      </c>
      <c r="AK131" s="582" t="s">
        <v>158</v>
      </c>
      <c r="AO131" s="582" t="s">
        <v>1043</v>
      </c>
      <c r="BA131" s="566" t="e">
        <f>SUM(#REF!)</f>
        <v>#REF!</v>
      </c>
    </row>
    <row r="132" spans="2:55" s="583" customFormat="1" ht="36.6" customHeight="1" x14ac:dyDescent="0.2">
      <c r="B132" s="583">
        <v>40</v>
      </c>
      <c r="C132" s="583" t="s">
        <v>1044</v>
      </c>
      <c r="D132" s="584" t="s">
        <v>1100</v>
      </c>
      <c r="E132" s="585" t="s">
        <v>1101</v>
      </c>
      <c r="F132" s="585" t="s">
        <v>783</v>
      </c>
      <c r="G132" s="586">
        <v>3</v>
      </c>
      <c r="H132" s="625"/>
      <c r="I132" s="619"/>
      <c r="J132" s="612">
        <f t="shared" ref="J132:J143" si="8">(G132*H132)+(G132*I132)</f>
        <v>0</v>
      </c>
      <c r="K132" s="585">
        <f t="shared" ref="K132:K136" si="9">(G132*H132)+(G132*J132)</f>
        <v>0</v>
      </c>
      <c r="L132" s="588"/>
      <c r="O132" s="589"/>
      <c r="P132" s="589"/>
      <c r="Q132" s="589"/>
      <c r="AH132" s="585"/>
      <c r="AJ132" s="585"/>
      <c r="AK132" s="585"/>
      <c r="AU132" s="587"/>
      <c r="AV132" s="587"/>
      <c r="AW132" s="587"/>
      <c r="AX132" s="587"/>
      <c r="AY132" s="587"/>
      <c r="AZ132" s="585"/>
      <c r="BA132" s="587"/>
      <c r="BB132" s="585"/>
      <c r="BC132" s="585"/>
    </row>
    <row r="133" spans="2:55" s="583" customFormat="1" ht="36.6" customHeight="1" x14ac:dyDescent="0.2">
      <c r="B133" s="583">
        <v>41</v>
      </c>
      <c r="C133" s="583" t="s">
        <v>1044</v>
      </c>
      <c r="D133" s="584" t="s">
        <v>1102</v>
      </c>
      <c r="E133" s="585" t="s">
        <v>1103</v>
      </c>
      <c r="F133" s="585" t="s">
        <v>783</v>
      </c>
      <c r="G133" s="586">
        <v>31</v>
      </c>
      <c r="H133" s="625"/>
      <c r="I133" s="619"/>
      <c r="J133" s="612">
        <f t="shared" si="8"/>
        <v>0</v>
      </c>
      <c r="K133" s="585">
        <f t="shared" si="9"/>
        <v>0</v>
      </c>
      <c r="L133" s="588"/>
      <c r="O133" s="589"/>
      <c r="P133" s="589"/>
      <c r="Q133" s="589"/>
      <c r="AH133" s="585"/>
      <c r="AJ133" s="585"/>
      <c r="AK133" s="585"/>
      <c r="AU133" s="587"/>
      <c r="AV133" s="587"/>
      <c r="AW133" s="587"/>
      <c r="AX133" s="587"/>
      <c r="AY133" s="587"/>
      <c r="AZ133" s="585"/>
      <c r="BA133" s="587"/>
      <c r="BB133" s="585"/>
      <c r="BC133" s="585"/>
    </row>
    <row r="134" spans="2:55" s="583" customFormat="1" ht="36.6" customHeight="1" x14ac:dyDescent="0.2">
      <c r="B134" s="583">
        <v>42</v>
      </c>
      <c r="C134" s="583" t="s">
        <v>1044</v>
      </c>
      <c r="D134" s="584" t="s">
        <v>1104</v>
      </c>
      <c r="E134" s="585" t="s">
        <v>1105</v>
      </c>
      <c r="F134" s="585" t="s">
        <v>783</v>
      </c>
      <c r="G134" s="586">
        <v>2</v>
      </c>
      <c r="H134" s="625"/>
      <c r="I134" s="619"/>
      <c r="J134" s="612">
        <f t="shared" si="8"/>
        <v>0</v>
      </c>
      <c r="K134" s="585">
        <f t="shared" si="9"/>
        <v>0</v>
      </c>
      <c r="L134" s="588"/>
      <c r="O134" s="589"/>
      <c r="P134" s="589"/>
      <c r="Q134" s="589"/>
      <c r="AH134" s="585"/>
      <c r="AJ134" s="585"/>
      <c r="AK134" s="585"/>
      <c r="AU134" s="587"/>
      <c r="AV134" s="587"/>
      <c r="AW134" s="587"/>
      <c r="AX134" s="587"/>
      <c r="AY134" s="587"/>
      <c r="AZ134" s="585"/>
      <c r="BA134" s="587"/>
      <c r="BB134" s="585"/>
      <c r="BC134" s="585"/>
    </row>
    <row r="135" spans="2:55" s="583" customFormat="1" ht="36.6" customHeight="1" x14ac:dyDescent="0.2">
      <c r="B135" s="583">
        <v>43</v>
      </c>
      <c r="C135" s="583" t="s">
        <v>1044</v>
      </c>
      <c r="D135" s="584" t="s">
        <v>1106</v>
      </c>
      <c r="E135" s="585" t="s">
        <v>1107</v>
      </c>
      <c r="F135" s="585" t="s">
        <v>783</v>
      </c>
      <c r="G135" s="586">
        <v>23</v>
      </c>
      <c r="H135" s="625"/>
      <c r="I135" s="619"/>
      <c r="J135" s="612">
        <f t="shared" si="8"/>
        <v>0</v>
      </c>
      <c r="K135" s="585">
        <f t="shared" si="9"/>
        <v>0</v>
      </c>
      <c r="L135" s="588"/>
      <c r="O135" s="589"/>
      <c r="P135" s="589"/>
      <c r="Q135" s="589"/>
      <c r="AH135" s="585"/>
      <c r="AJ135" s="585"/>
      <c r="AK135" s="585"/>
      <c r="AU135" s="587"/>
      <c r="AV135" s="587"/>
      <c r="AW135" s="587"/>
      <c r="AX135" s="587"/>
      <c r="AY135" s="587"/>
      <c r="AZ135" s="585"/>
      <c r="BA135" s="587"/>
      <c r="BB135" s="585"/>
      <c r="BC135" s="585"/>
    </row>
    <row r="136" spans="2:55" s="583" customFormat="1" ht="36.6" customHeight="1" x14ac:dyDescent="0.2">
      <c r="B136" s="583">
        <v>44</v>
      </c>
      <c r="C136" s="583" t="s">
        <v>1044</v>
      </c>
      <c r="D136" s="584" t="s">
        <v>1108</v>
      </c>
      <c r="E136" s="585"/>
      <c r="F136" s="585" t="s">
        <v>783</v>
      </c>
      <c r="G136" s="586">
        <v>2</v>
      </c>
      <c r="H136" s="625"/>
      <c r="I136" s="619"/>
      <c r="J136" s="612">
        <f t="shared" si="8"/>
        <v>0</v>
      </c>
      <c r="K136" s="585">
        <f t="shared" si="9"/>
        <v>0</v>
      </c>
      <c r="L136" s="588"/>
      <c r="O136" s="589"/>
      <c r="P136" s="589"/>
      <c r="Q136" s="589"/>
      <c r="AH136" s="585"/>
      <c r="AJ136" s="585"/>
      <c r="AK136" s="585"/>
      <c r="AU136" s="587"/>
      <c r="AV136" s="587"/>
      <c r="AW136" s="587"/>
      <c r="AX136" s="587"/>
      <c r="AY136" s="587"/>
      <c r="AZ136" s="585"/>
      <c r="BA136" s="587"/>
      <c r="BB136" s="585"/>
      <c r="BC136" s="585"/>
    </row>
    <row r="137" spans="2:55" s="583" customFormat="1" ht="36.6" customHeight="1" x14ac:dyDescent="0.2">
      <c r="B137" s="583">
        <v>45</v>
      </c>
      <c r="C137" s="583" t="s">
        <v>1044</v>
      </c>
      <c r="D137" s="584" t="s">
        <v>1109</v>
      </c>
      <c r="E137" s="585" t="s">
        <v>1110</v>
      </c>
      <c r="F137" s="585" t="s">
        <v>783</v>
      </c>
      <c r="G137" s="586">
        <v>8</v>
      </c>
      <c r="H137" s="625"/>
      <c r="I137" s="619"/>
      <c r="J137" s="612">
        <f t="shared" si="8"/>
        <v>0</v>
      </c>
      <c r="K137" s="585"/>
      <c r="L137" s="588"/>
      <c r="O137" s="589"/>
      <c r="P137" s="589"/>
      <c r="Q137" s="589"/>
      <c r="AH137" s="585"/>
      <c r="AJ137" s="585"/>
      <c r="AK137" s="585"/>
      <c r="AU137" s="587"/>
      <c r="AV137" s="587"/>
      <c r="AW137" s="587"/>
      <c r="AX137" s="587"/>
      <c r="AY137" s="587"/>
      <c r="AZ137" s="585"/>
      <c r="BA137" s="587"/>
      <c r="BB137" s="585"/>
      <c r="BC137" s="585"/>
    </row>
    <row r="138" spans="2:55" s="583" customFormat="1" ht="36.6" customHeight="1" x14ac:dyDescent="0.2">
      <c r="B138" s="583">
        <v>46</v>
      </c>
      <c r="C138" s="583" t="s">
        <v>1044</v>
      </c>
      <c r="D138" s="584" t="s">
        <v>1111</v>
      </c>
      <c r="E138" s="585"/>
      <c r="F138" s="585" t="s">
        <v>387</v>
      </c>
      <c r="G138" s="586">
        <v>1</v>
      </c>
      <c r="H138" s="625"/>
      <c r="I138" s="619"/>
      <c r="J138" s="612">
        <f t="shared" si="8"/>
        <v>0</v>
      </c>
      <c r="K138" s="585">
        <f t="shared" ref="K138:K143" si="10">(G138*H138)+(G138*J138)</f>
        <v>0</v>
      </c>
      <c r="L138" s="588"/>
      <c r="O138" s="589"/>
      <c r="P138" s="589"/>
      <c r="Q138" s="589"/>
      <c r="AH138" s="585"/>
      <c r="AJ138" s="585"/>
      <c r="AK138" s="585"/>
      <c r="AU138" s="587"/>
      <c r="AV138" s="587"/>
      <c r="AW138" s="587"/>
      <c r="AX138" s="587"/>
      <c r="AY138" s="587"/>
      <c r="AZ138" s="585"/>
      <c r="BA138" s="587"/>
      <c r="BB138" s="585"/>
      <c r="BC138" s="585"/>
    </row>
    <row r="139" spans="2:55" s="583" customFormat="1" ht="36.6" customHeight="1" x14ac:dyDescent="0.2">
      <c r="B139" s="583">
        <v>47</v>
      </c>
      <c r="C139" s="583" t="s">
        <v>1044</v>
      </c>
      <c r="D139" s="584" t="s">
        <v>1112</v>
      </c>
      <c r="E139" s="585" t="s">
        <v>1113</v>
      </c>
      <c r="F139" s="585" t="s">
        <v>783</v>
      </c>
      <c r="G139" s="586">
        <v>1</v>
      </c>
      <c r="H139" s="625"/>
      <c r="I139" s="619"/>
      <c r="J139" s="612">
        <f t="shared" si="8"/>
        <v>0</v>
      </c>
      <c r="K139" s="585">
        <f t="shared" si="10"/>
        <v>0</v>
      </c>
      <c r="L139" s="588"/>
      <c r="O139" s="589"/>
      <c r="P139" s="589"/>
      <c r="Q139" s="589"/>
      <c r="AH139" s="585"/>
      <c r="AJ139" s="585"/>
      <c r="AK139" s="585"/>
      <c r="AU139" s="587"/>
      <c r="AV139" s="587"/>
      <c r="AW139" s="587"/>
      <c r="AX139" s="587"/>
      <c r="AY139" s="587"/>
      <c r="AZ139" s="585"/>
      <c r="BA139" s="587"/>
      <c r="BB139" s="585"/>
      <c r="BC139" s="585"/>
    </row>
    <row r="140" spans="2:55" s="583" customFormat="1" ht="36.6" customHeight="1" x14ac:dyDescent="0.2">
      <c r="B140" s="583">
        <v>48</v>
      </c>
      <c r="C140" s="583" t="s">
        <v>1044</v>
      </c>
      <c r="D140" s="584" t="s">
        <v>1114</v>
      </c>
      <c r="E140" s="585" t="s">
        <v>1115</v>
      </c>
      <c r="F140" s="585" t="s">
        <v>783</v>
      </c>
      <c r="G140" s="586">
        <v>1</v>
      </c>
      <c r="H140" s="625"/>
      <c r="I140" s="619"/>
      <c r="J140" s="612">
        <f t="shared" si="8"/>
        <v>0</v>
      </c>
      <c r="K140" s="585">
        <f t="shared" si="10"/>
        <v>0</v>
      </c>
      <c r="L140" s="588"/>
      <c r="O140" s="589"/>
      <c r="P140" s="589"/>
      <c r="Q140" s="589"/>
      <c r="AH140" s="585"/>
      <c r="AJ140" s="585"/>
      <c r="AK140" s="585"/>
      <c r="AU140" s="587"/>
      <c r="AV140" s="587"/>
      <c r="AW140" s="587"/>
      <c r="AX140" s="587"/>
      <c r="AY140" s="587"/>
      <c r="AZ140" s="585"/>
      <c r="BA140" s="587"/>
      <c r="BB140" s="585"/>
      <c r="BC140" s="585"/>
    </row>
    <row r="141" spans="2:55" s="583" customFormat="1" ht="36.6" customHeight="1" x14ac:dyDescent="0.2">
      <c r="B141" s="583">
        <v>49</v>
      </c>
      <c r="C141" s="583" t="s">
        <v>1056</v>
      </c>
      <c r="D141" s="584" t="s">
        <v>1116</v>
      </c>
      <c r="E141" s="585"/>
      <c r="F141" s="585" t="s">
        <v>387</v>
      </c>
      <c r="G141" s="586">
        <v>1</v>
      </c>
      <c r="H141" s="625"/>
      <c r="I141" s="619"/>
      <c r="J141" s="612">
        <f t="shared" si="8"/>
        <v>0</v>
      </c>
      <c r="K141" s="585">
        <f t="shared" si="10"/>
        <v>0</v>
      </c>
      <c r="L141" s="588"/>
      <c r="O141" s="589"/>
      <c r="P141" s="589"/>
      <c r="Q141" s="589"/>
      <c r="AH141" s="585"/>
      <c r="AJ141" s="585"/>
      <c r="AK141" s="585"/>
      <c r="AU141" s="587"/>
      <c r="AV141" s="587"/>
      <c r="AW141" s="587"/>
      <c r="AX141" s="587"/>
      <c r="AY141" s="587"/>
      <c r="AZ141" s="585"/>
      <c r="BA141" s="587"/>
      <c r="BB141" s="585"/>
      <c r="BC141" s="585"/>
    </row>
    <row r="142" spans="2:55" s="583" customFormat="1" ht="36.6" customHeight="1" x14ac:dyDescent="0.2">
      <c r="B142" s="583">
        <v>50</v>
      </c>
      <c r="C142" s="583" t="s">
        <v>1056</v>
      </c>
      <c r="D142" s="584" t="s">
        <v>1117</v>
      </c>
      <c r="E142" s="585"/>
      <c r="F142" s="585" t="s">
        <v>387</v>
      </c>
      <c r="G142" s="586">
        <v>1</v>
      </c>
      <c r="H142" s="625"/>
      <c r="I142" s="619"/>
      <c r="J142" s="612">
        <f t="shared" si="8"/>
        <v>0</v>
      </c>
      <c r="K142" s="585">
        <f t="shared" si="10"/>
        <v>0</v>
      </c>
      <c r="L142" s="588"/>
      <c r="O142" s="589"/>
      <c r="P142" s="589"/>
      <c r="Q142" s="589"/>
      <c r="AH142" s="585"/>
      <c r="AJ142" s="585"/>
      <c r="AK142" s="585"/>
      <c r="AU142" s="587"/>
      <c r="AV142" s="587"/>
      <c r="AW142" s="587"/>
      <c r="AX142" s="587"/>
      <c r="AY142" s="587"/>
      <c r="AZ142" s="585"/>
      <c r="BA142" s="587"/>
      <c r="BB142" s="585"/>
      <c r="BC142" s="585"/>
    </row>
    <row r="143" spans="2:55" s="583" customFormat="1" ht="36.6" customHeight="1" x14ac:dyDescent="0.2">
      <c r="B143" s="583">
        <v>51</v>
      </c>
      <c r="C143" s="583" t="s">
        <v>1044</v>
      </c>
      <c r="D143" s="584" t="s">
        <v>1118</v>
      </c>
      <c r="E143" s="585"/>
      <c r="F143" s="585" t="s">
        <v>387</v>
      </c>
      <c r="G143" s="586">
        <v>1</v>
      </c>
      <c r="H143" s="625"/>
      <c r="I143" s="619"/>
      <c r="J143" s="612">
        <f t="shared" si="8"/>
        <v>0</v>
      </c>
      <c r="K143" s="585">
        <f t="shared" si="10"/>
        <v>0</v>
      </c>
      <c r="L143" s="588"/>
      <c r="O143" s="589"/>
      <c r="P143" s="589"/>
      <c r="Q143" s="589"/>
      <c r="AH143" s="585"/>
      <c r="AJ143" s="585"/>
      <c r="AK143" s="585"/>
      <c r="AU143" s="587"/>
      <c r="AV143" s="587"/>
      <c r="AW143" s="587"/>
      <c r="AX143" s="587"/>
      <c r="AY143" s="587"/>
      <c r="AZ143" s="585"/>
      <c r="BA143" s="587"/>
      <c r="BB143" s="585"/>
      <c r="BC143" s="585"/>
    </row>
    <row r="144" spans="2:55" s="582" customFormat="1" ht="28.15" customHeight="1" x14ac:dyDescent="0.2">
      <c r="B144" s="579" t="s">
        <v>1119</v>
      </c>
      <c r="C144" s="579"/>
      <c r="D144" s="580"/>
      <c r="E144" s="580"/>
      <c r="F144" s="580"/>
      <c r="G144" s="580"/>
      <c r="H144" s="620"/>
      <c r="I144" s="620"/>
      <c r="J144" s="581">
        <f>SUM(J145:J149)</f>
        <v>0</v>
      </c>
      <c r="N144" s="572" t="e">
        <f>SUM(#REF!)</f>
        <v>#REF!</v>
      </c>
      <c r="P144" s="572" t="e">
        <f>SUM(#REF!)</f>
        <v>#REF!</v>
      </c>
      <c r="AH144" s="582" t="s">
        <v>158</v>
      </c>
      <c r="AJ144" s="582" t="s">
        <v>1027</v>
      </c>
      <c r="AK144" s="582" t="s">
        <v>158</v>
      </c>
      <c r="AO144" s="582" t="s">
        <v>1043</v>
      </c>
      <c r="BA144" s="566" t="e">
        <f>SUM(#REF!)</f>
        <v>#REF!</v>
      </c>
    </row>
    <row r="145" spans="2:55" s="583" customFormat="1" ht="36.6" customHeight="1" x14ac:dyDescent="0.2">
      <c r="B145" s="583">
        <v>52</v>
      </c>
      <c r="C145" s="583" t="s">
        <v>1044</v>
      </c>
      <c r="D145" s="584" t="s">
        <v>1120</v>
      </c>
      <c r="E145" s="585" t="s">
        <v>1121</v>
      </c>
      <c r="F145" s="585" t="s">
        <v>783</v>
      </c>
      <c r="G145" s="586">
        <v>13</v>
      </c>
      <c r="H145" s="625"/>
      <c r="I145" s="619"/>
      <c r="J145" s="612">
        <f t="shared" ref="J145:J149" si="11">(G145*H145)+(G145*I145)</f>
        <v>0</v>
      </c>
      <c r="K145" s="585"/>
      <c r="L145" s="588" t="s">
        <v>1122</v>
      </c>
      <c r="O145" s="589">
        <v>0</v>
      </c>
      <c r="P145" s="589">
        <f>$IR$16*$IR$16</f>
        <v>0</v>
      </c>
      <c r="Q145" s="589">
        <v>0.4</v>
      </c>
      <c r="AH145" s="585" t="s">
        <v>193</v>
      </c>
      <c r="AJ145" s="585" t="s">
        <v>1123</v>
      </c>
      <c r="AK145" s="585" t="s">
        <v>190</v>
      </c>
      <c r="AO145" s="583" t="s">
        <v>1043</v>
      </c>
      <c r="AU145" s="587">
        <f>IF($IR$16="základní",$IR$16,0)</f>
        <v>0</v>
      </c>
      <c r="AV145" s="587">
        <f>IF($IR$16="snížená",$IR$16,0)</f>
        <v>0</v>
      </c>
      <c r="AW145" s="587">
        <f>IF($IR$16="zákl. přenesená",$IR$16,0)</f>
        <v>0</v>
      </c>
      <c r="AX145" s="587">
        <f>IF($IR$16="sníž. přenesená",$IR$16,0)</f>
        <v>0</v>
      </c>
      <c r="AY145" s="587">
        <f>IF($IR$16="nulová",$IR$16,0)</f>
        <v>0</v>
      </c>
      <c r="AZ145" s="585" t="s">
        <v>158</v>
      </c>
      <c r="BA145" s="587">
        <f>ROUND($IR$16*$IR$16,2)</f>
        <v>0</v>
      </c>
      <c r="BB145" s="585" t="s">
        <v>193</v>
      </c>
      <c r="BC145" s="585" t="s">
        <v>1124</v>
      </c>
    </row>
    <row r="146" spans="2:55" s="583" customFormat="1" ht="36.6" customHeight="1" x14ac:dyDescent="0.2">
      <c r="B146" s="583">
        <v>53</v>
      </c>
      <c r="C146" s="583" t="s">
        <v>1044</v>
      </c>
      <c r="D146" s="584" t="s">
        <v>1125</v>
      </c>
      <c r="E146" s="585" t="s">
        <v>1126</v>
      </c>
      <c r="F146" s="585" t="s">
        <v>783</v>
      </c>
      <c r="G146" s="586">
        <v>1</v>
      </c>
      <c r="H146" s="625"/>
      <c r="I146" s="619"/>
      <c r="J146" s="612">
        <f t="shared" si="11"/>
        <v>0</v>
      </c>
      <c r="K146" s="585"/>
      <c r="L146" s="588"/>
      <c r="O146" s="589"/>
      <c r="P146" s="589"/>
      <c r="Q146" s="589"/>
      <c r="AH146" s="585"/>
      <c r="AJ146" s="585"/>
      <c r="AK146" s="585"/>
      <c r="AU146" s="587"/>
      <c r="AV146" s="587"/>
      <c r="AW146" s="587"/>
      <c r="AX146" s="587"/>
      <c r="AY146" s="587"/>
      <c r="AZ146" s="585"/>
      <c r="BA146" s="587"/>
      <c r="BB146" s="585"/>
      <c r="BC146" s="585"/>
    </row>
    <row r="147" spans="2:55" s="583" customFormat="1" ht="36.6" customHeight="1" x14ac:dyDescent="0.2">
      <c r="B147" s="583">
        <v>54</v>
      </c>
      <c r="C147" s="583" t="s">
        <v>1056</v>
      </c>
      <c r="D147" s="584" t="s">
        <v>1116</v>
      </c>
      <c r="E147" s="585"/>
      <c r="F147" s="585" t="s">
        <v>387</v>
      </c>
      <c r="G147" s="586">
        <v>1</v>
      </c>
      <c r="H147" s="625"/>
      <c r="I147" s="619"/>
      <c r="J147" s="612">
        <f t="shared" si="11"/>
        <v>0</v>
      </c>
      <c r="K147" s="585">
        <f t="shared" ref="K147:K149" si="12">(G147*H147)+(G147*J147)</f>
        <v>0</v>
      </c>
      <c r="L147" s="588"/>
      <c r="O147" s="589"/>
      <c r="P147" s="589"/>
      <c r="Q147" s="589"/>
      <c r="AH147" s="585"/>
      <c r="AJ147" s="585"/>
      <c r="AK147" s="585"/>
      <c r="AU147" s="587"/>
      <c r="AV147" s="587"/>
      <c r="AW147" s="587"/>
      <c r="AX147" s="587"/>
      <c r="AY147" s="587"/>
      <c r="AZ147" s="585"/>
      <c r="BA147" s="587"/>
      <c r="BB147" s="585"/>
      <c r="BC147" s="585"/>
    </row>
    <row r="148" spans="2:55" s="583" customFormat="1" ht="36.6" customHeight="1" x14ac:dyDescent="0.2">
      <c r="B148" s="583">
        <v>55</v>
      </c>
      <c r="C148" s="583" t="s">
        <v>1056</v>
      </c>
      <c r="D148" s="584" t="s">
        <v>1117</v>
      </c>
      <c r="E148" s="585"/>
      <c r="F148" s="585" t="s">
        <v>387</v>
      </c>
      <c r="G148" s="586">
        <v>1</v>
      </c>
      <c r="H148" s="625"/>
      <c r="I148" s="619"/>
      <c r="J148" s="612">
        <f t="shared" si="11"/>
        <v>0</v>
      </c>
      <c r="K148" s="585">
        <f t="shared" si="12"/>
        <v>0</v>
      </c>
      <c r="L148" s="588"/>
      <c r="O148" s="589"/>
      <c r="P148" s="589"/>
      <c r="Q148" s="589"/>
      <c r="AH148" s="585"/>
      <c r="AJ148" s="585"/>
      <c r="AK148" s="585"/>
      <c r="AU148" s="587"/>
      <c r="AV148" s="587"/>
      <c r="AW148" s="587"/>
      <c r="AX148" s="587"/>
      <c r="AY148" s="587"/>
      <c r="AZ148" s="585"/>
      <c r="BA148" s="587"/>
      <c r="BB148" s="585"/>
      <c r="BC148" s="585"/>
    </row>
    <row r="149" spans="2:55" s="583" customFormat="1" ht="36.6" customHeight="1" x14ac:dyDescent="0.2">
      <c r="B149" s="583">
        <v>56</v>
      </c>
      <c r="C149" s="583" t="s">
        <v>1044</v>
      </c>
      <c r="D149" s="584" t="s">
        <v>1118</v>
      </c>
      <c r="E149" s="585"/>
      <c r="F149" s="585" t="s">
        <v>387</v>
      </c>
      <c r="G149" s="586">
        <v>1</v>
      </c>
      <c r="H149" s="625"/>
      <c r="I149" s="619"/>
      <c r="J149" s="612">
        <f t="shared" si="11"/>
        <v>0</v>
      </c>
      <c r="K149" s="585">
        <f t="shared" si="12"/>
        <v>0</v>
      </c>
      <c r="L149" s="588"/>
      <c r="O149" s="589"/>
      <c r="P149" s="589"/>
      <c r="Q149" s="589"/>
      <c r="AH149" s="585"/>
      <c r="AJ149" s="585"/>
      <c r="AK149" s="585"/>
      <c r="AU149" s="587"/>
      <c r="AV149" s="587"/>
      <c r="AW149" s="587"/>
      <c r="AX149" s="587"/>
      <c r="AY149" s="587"/>
      <c r="AZ149" s="585"/>
      <c r="BA149" s="587"/>
      <c r="BB149" s="585"/>
      <c r="BC149" s="585"/>
    </row>
    <row r="150" spans="2:55" s="582" customFormat="1" ht="28.15" customHeight="1" x14ac:dyDescent="0.2">
      <c r="B150" s="579" t="s">
        <v>1127</v>
      </c>
      <c r="C150" s="579"/>
      <c r="D150" s="580"/>
      <c r="E150" s="580"/>
      <c r="F150" s="580"/>
      <c r="G150" s="580"/>
      <c r="H150" s="620"/>
      <c r="I150" s="620"/>
      <c r="J150" s="581">
        <f>SUM(J151:J152)</f>
        <v>0</v>
      </c>
      <c r="N150" s="572" t="e">
        <f>SUM(#REF!)</f>
        <v>#REF!</v>
      </c>
      <c r="P150" s="572" t="e">
        <f>SUM(#REF!)</f>
        <v>#REF!</v>
      </c>
      <c r="AH150" s="582" t="s">
        <v>158</v>
      </c>
      <c r="AJ150" s="582" t="s">
        <v>1027</v>
      </c>
      <c r="AK150" s="582" t="s">
        <v>158</v>
      </c>
      <c r="AO150" s="582" t="s">
        <v>1043</v>
      </c>
      <c r="BA150" s="566" t="e">
        <f>SUM(#REF!)</f>
        <v>#REF!</v>
      </c>
    </row>
    <row r="151" spans="2:55" s="583" customFormat="1" ht="36.6" customHeight="1" x14ac:dyDescent="0.2">
      <c r="B151" s="583">
        <v>57</v>
      </c>
      <c r="C151" s="583" t="s">
        <v>1044</v>
      </c>
      <c r="D151" s="584" t="s">
        <v>1128</v>
      </c>
      <c r="E151" s="585" t="s">
        <v>1129</v>
      </c>
      <c r="F151" s="585" t="s">
        <v>783</v>
      </c>
      <c r="G151" s="586">
        <v>5</v>
      </c>
      <c r="H151" s="625"/>
      <c r="I151" s="619"/>
      <c r="J151" s="612">
        <f t="shared" ref="J151:J152" si="13">(G151*H151)+(G151*I151)</f>
        <v>0</v>
      </c>
      <c r="K151" s="585">
        <f>(G151*H151)+(G151*J151)</f>
        <v>0</v>
      </c>
      <c r="L151" s="588"/>
      <c r="O151" s="589"/>
      <c r="P151" s="589"/>
      <c r="Q151" s="589"/>
      <c r="AH151" s="585"/>
      <c r="AJ151" s="585"/>
      <c r="AK151" s="585"/>
      <c r="AU151" s="587"/>
      <c r="AV151" s="587"/>
      <c r="AW151" s="587"/>
      <c r="AX151" s="587"/>
      <c r="AY151" s="587"/>
      <c r="AZ151" s="585"/>
      <c r="BA151" s="587"/>
      <c r="BB151" s="585"/>
      <c r="BC151" s="585"/>
    </row>
    <row r="152" spans="2:55" s="583" customFormat="1" ht="50.1" customHeight="1" x14ac:dyDescent="0.2">
      <c r="B152" s="583">
        <v>58</v>
      </c>
      <c r="C152" s="583" t="s">
        <v>1044</v>
      </c>
      <c r="D152" s="584" t="s">
        <v>1130</v>
      </c>
      <c r="E152" s="585" t="s">
        <v>1131</v>
      </c>
      <c r="F152" s="585" t="s">
        <v>783</v>
      </c>
      <c r="G152" s="586">
        <v>10</v>
      </c>
      <c r="H152" s="625"/>
      <c r="I152" s="619"/>
      <c r="J152" s="612">
        <f t="shared" si="13"/>
        <v>0</v>
      </c>
      <c r="K152" s="585"/>
      <c r="L152" s="588"/>
      <c r="O152" s="589"/>
      <c r="P152" s="589"/>
      <c r="Q152" s="589"/>
      <c r="AH152" s="585"/>
      <c r="AJ152" s="585"/>
      <c r="AK152" s="585"/>
      <c r="AU152" s="587"/>
      <c r="AV152" s="587"/>
      <c r="AW152" s="587"/>
      <c r="AX152" s="587"/>
      <c r="AY152" s="587"/>
      <c r="AZ152" s="585"/>
      <c r="BA152" s="587"/>
      <c r="BB152" s="585"/>
      <c r="BC152" s="585"/>
    </row>
    <row r="153" spans="2:55" s="582" customFormat="1" ht="28.15" customHeight="1" x14ac:dyDescent="0.2">
      <c r="B153" s="579" t="s">
        <v>1132</v>
      </c>
      <c r="C153" s="579"/>
      <c r="D153" s="580"/>
      <c r="E153" s="580"/>
      <c r="F153" s="580"/>
      <c r="G153" s="580"/>
      <c r="H153" s="620"/>
      <c r="I153" s="620"/>
      <c r="J153" s="581">
        <f>SUM(J154:J159)</f>
        <v>0</v>
      </c>
      <c r="N153" s="572" t="e">
        <f>SUM(#REF!)</f>
        <v>#REF!</v>
      </c>
      <c r="P153" s="572" t="e">
        <f>SUM(#REF!)</f>
        <v>#REF!</v>
      </c>
      <c r="AH153" s="582" t="s">
        <v>158</v>
      </c>
      <c r="AJ153" s="582" t="s">
        <v>1027</v>
      </c>
      <c r="AK153" s="582" t="s">
        <v>158</v>
      </c>
      <c r="AO153" s="582" t="s">
        <v>1043</v>
      </c>
      <c r="BA153" s="566" t="e">
        <f>SUM(#REF!)</f>
        <v>#REF!</v>
      </c>
    </row>
    <row r="154" spans="2:55" s="583" customFormat="1" ht="36.6" customHeight="1" x14ac:dyDescent="0.2">
      <c r="B154" s="583">
        <v>59</v>
      </c>
      <c r="C154" s="583" t="s">
        <v>1044</v>
      </c>
      <c r="D154" s="584" t="s">
        <v>1100</v>
      </c>
      <c r="E154" s="585" t="s">
        <v>1101</v>
      </c>
      <c r="F154" s="585" t="s">
        <v>783</v>
      </c>
      <c r="G154" s="586">
        <v>2</v>
      </c>
      <c r="H154" s="625"/>
      <c r="I154" s="619"/>
      <c r="J154" s="612">
        <f t="shared" ref="J154:J159" si="14">(G154*H154)+(G154*I154)</f>
        <v>0</v>
      </c>
      <c r="K154" s="585">
        <f>(G154*H154)+(G154*J154)</f>
        <v>0</v>
      </c>
      <c r="L154" s="588"/>
      <c r="O154" s="589"/>
      <c r="P154" s="589"/>
      <c r="Q154" s="589"/>
      <c r="AH154" s="585"/>
      <c r="AJ154" s="585"/>
      <c r="AK154" s="585"/>
      <c r="AU154" s="587"/>
      <c r="AV154" s="587"/>
      <c r="AW154" s="587"/>
      <c r="AX154" s="587"/>
      <c r="AY154" s="587"/>
      <c r="AZ154" s="585"/>
      <c r="BA154" s="587"/>
      <c r="BB154" s="585"/>
      <c r="BC154" s="585"/>
    </row>
    <row r="155" spans="2:55" s="583" customFormat="1" ht="36.6" customHeight="1" x14ac:dyDescent="0.2">
      <c r="B155" s="583">
        <v>60</v>
      </c>
      <c r="C155" s="583" t="s">
        <v>1044</v>
      </c>
      <c r="D155" s="584" t="s">
        <v>1102</v>
      </c>
      <c r="E155" s="585" t="s">
        <v>1103</v>
      </c>
      <c r="F155" s="585" t="s">
        <v>783</v>
      </c>
      <c r="G155" s="586">
        <v>20</v>
      </c>
      <c r="H155" s="625"/>
      <c r="I155" s="619"/>
      <c r="J155" s="612">
        <f t="shared" si="14"/>
        <v>0</v>
      </c>
      <c r="K155" s="585"/>
      <c r="L155" s="588"/>
      <c r="O155" s="589"/>
      <c r="P155" s="589"/>
      <c r="Q155" s="589"/>
      <c r="AH155" s="585"/>
      <c r="AJ155" s="585"/>
      <c r="AK155" s="585"/>
      <c r="AU155" s="587"/>
      <c r="AV155" s="587"/>
      <c r="AW155" s="587"/>
      <c r="AX155" s="587"/>
      <c r="AY155" s="587"/>
      <c r="AZ155" s="585"/>
      <c r="BA155" s="587"/>
      <c r="BB155" s="585"/>
      <c r="BC155" s="585"/>
    </row>
    <row r="156" spans="2:55" s="583" customFormat="1" ht="36.6" customHeight="1" x14ac:dyDescent="0.2">
      <c r="B156" s="583">
        <v>61</v>
      </c>
      <c r="C156" s="583" t="s">
        <v>1044</v>
      </c>
      <c r="D156" s="584" t="s">
        <v>1106</v>
      </c>
      <c r="E156" s="585" t="s">
        <v>1107</v>
      </c>
      <c r="F156" s="585" t="s">
        <v>783</v>
      </c>
      <c r="G156" s="586">
        <v>4</v>
      </c>
      <c r="H156" s="625"/>
      <c r="I156" s="619"/>
      <c r="J156" s="612">
        <f t="shared" si="14"/>
        <v>0</v>
      </c>
      <c r="K156" s="585">
        <f>(G156*H156)+(G156*J156)</f>
        <v>0</v>
      </c>
      <c r="L156" s="588"/>
      <c r="O156" s="589"/>
      <c r="P156" s="589"/>
      <c r="Q156" s="589"/>
      <c r="AH156" s="585"/>
      <c r="AJ156" s="585"/>
      <c r="AK156" s="585"/>
      <c r="AU156" s="587"/>
      <c r="AV156" s="587"/>
      <c r="AW156" s="587"/>
      <c r="AX156" s="587"/>
      <c r="AY156" s="587"/>
      <c r="AZ156" s="585"/>
      <c r="BA156" s="587"/>
      <c r="BB156" s="585"/>
      <c r="BC156" s="585"/>
    </row>
    <row r="157" spans="2:55" s="583" customFormat="1" ht="36.6" customHeight="1" x14ac:dyDescent="0.2">
      <c r="B157" s="583">
        <v>62</v>
      </c>
      <c r="C157" s="583" t="s">
        <v>1044</v>
      </c>
      <c r="D157" s="584" t="s">
        <v>1109</v>
      </c>
      <c r="E157" s="585"/>
      <c r="F157" s="585" t="s">
        <v>783</v>
      </c>
      <c r="G157" s="586">
        <v>4</v>
      </c>
      <c r="H157" s="625"/>
      <c r="I157" s="619"/>
      <c r="J157" s="612">
        <f t="shared" si="14"/>
        <v>0</v>
      </c>
      <c r="K157" s="585"/>
      <c r="L157" s="588"/>
      <c r="O157" s="589"/>
      <c r="P157" s="589"/>
      <c r="Q157" s="589"/>
      <c r="AH157" s="585"/>
      <c r="AJ157" s="585"/>
      <c r="AK157" s="585"/>
      <c r="AU157" s="587"/>
      <c r="AV157" s="587"/>
      <c r="AW157" s="587"/>
      <c r="AX157" s="587"/>
      <c r="AY157" s="587"/>
      <c r="AZ157" s="585"/>
      <c r="BA157" s="587"/>
      <c r="BB157" s="585"/>
      <c r="BC157" s="585"/>
    </row>
    <row r="158" spans="2:55" s="583" customFormat="1" ht="36.6" customHeight="1" x14ac:dyDescent="0.2">
      <c r="B158" s="583">
        <v>63</v>
      </c>
      <c r="C158" s="583" t="s">
        <v>1044</v>
      </c>
      <c r="D158" s="584" t="s">
        <v>1133</v>
      </c>
      <c r="E158" s="585" t="s">
        <v>1134</v>
      </c>
      <c r="F158" s="585" t="s">
        <v>783</v>
      </c>
      <c r="G158" s="586">
        <v>2</v>
      </c>
      <c r="H158" s="625"/>
      <c r="I158" s="626"/>
      <c r="J158" s="612">
        <f t="shared" si="14"/>
        <v>0</v>
      </c>
      <c r="K158" s="585"/>
      <c r="L158" s="588"/>
      <c r="O158" s="589"/>
      <c r="P158" s="589"/>
      <c r="Q158" s="589"/>
      <c r="AH158" s="585"/>
      <c r="AJ158" s="585"/>
      <c r="AK158" s="585"/>
      <c r="AU158" s="587"/>
      <c r="AV158" s="587"/>
      <c r="AW158" s="587"/>
      <c r="AX158" s="587"/>
      <c r="AY158" s="587"/>
      <c r="AZ158" s="585"/>
      <c r="BA158" s="587"/>
      <c r="BB158" s="585"/>
      <c r="BC158" s="585"/>
    </row>
    <row r="159" spans="2:55" s="583" customFormat="1" ht="36.6" customHeight="1" x14ac:dyDescent="0.2">
      <c r="B159" s="583">
        <v>64</v>
      </c>
      <c r="C159" s="583" t="s">
        <v>1044</v>
      </c>
      <c r="D159" s="584" t="s">
        <v>1135</v>
      </c>
      <c r="E159" s="585" t="s">
        <v>1136</v>
      </c>
      <c r="F159" s="585" t="s">
        <v>783</v>
      </c>
      <c r="G159" s="586">
        <v>2</v>
      </c>
      <c r="H159" s="625"/>
      <c r="I159" s="619"/>
      <c r="J159" s="612">
        <f t="shared" si="14"/>
        <v>0</v>
      </c>
      <c r="K159" s="585"/>
      <c r="L159" s="588"/>
      <c r="O159" s="589"/>
      <c r="P159" s="589"/>
      <c r="Q159" s="589"/>
      <c r="AH159" s="585"/>
      <c r="AJ159" s="585"/>
      <c r="AK159" s="585"/>
      <c r="AU159" s="587"/>
      <c r="AV159" s="587"/>
      <c r="AW159" s="587"/>
      <c r="AX159" s="587"/>
      <c r="AY159" s="587"/>
      <c r="AZ159" s="585"/>
      <c r="BA159" s="587"/>
      <c r="BB159" s="585"/>
      <c r="BC159" s="585"/>
    </row>
    <row r="160" spans="2:55" s="582" customFormat="1" ht="28.15" customHeight="1" x14ac:dyDescent="0.2">
      <c r="B160" s="579" t="s">
        <v>1137</v>
      </c>
      <c r="C160" s="579"/>
      <c r="D160" s="580"/>
      <c r="E160" s="580"/>
      <c r="F160" s="580"/>
      <c r="G160" s="580"/>
      <c r="H160" s="620"/>
      <c r="I160" s="620"/>
      <c r="J160" s="581">
        <f>SUM(J163:J170)</f>
        <v>0</v>
      </c>
      <c r="N160" s="572" t="e">
        <f>SUM(#REF!)</f>
        <v>#REF!</v>
      </c>
      <c r="P160" s="572" t="e">
        <f>SUM(#REF!)</f>
        <v>#REF!</v>
      </c>
      <c r="AH160" s="582" t="s">
        <v>158</v>
      </c>
      <c r="AJ160" s="582" t="s">
        <v>1027</v>
      </c>
      <c r="AK160" s="582" t="s">
        <v>158</v>
      </c>
      <c r="AO160" s="582" t="s">
        <v>1043</v>
      </c>
      <c r="BA160" s="566" t="e">
        <f>SUM(#REF!)</f>
        <v>#REF!</v>
      </c>
    </row>
    <row r="161" spans="2:55" s="613" customFormat="1" ht="14.45" customHeight="1" x14ac:dyDescent="0.2">
      <c r="B161" s="613" t="s">
        <v>1138</v>
      </c>
      <c r="H161" s="627"/>
      <c r="I161" s="628"/>
      <c r="J161" s="614"/>
      <c r="N161" s="615"/>
      <c r="P161" s="615"/>
      <c r="BA161" s="616"/>
    </row>
    <row r="162" spans="2:55" s="613" customFormat="1" ht="14.45" customHeight="1" x14ac:dyDescent="0.2">
      <c r="B162" s="613" t="s">
        <v>1139</v>
      </c>
      <c r="H162" s="627"/>
      <c r="I162" s="628"/>
      <c r="J162" s="614"/>
      <c r="N162" s="615"/>
      <c r="P162" s="615"/>
      <c r="BA162" s="616"/>
    </row>
    <row r="163" spans="2:55" s="583" customFormat="1" ht="43.35" customHeight="1" x14ac:dyDescent="0.2">
      <c r="B163" s="583">
        <v>65</v>
      </c>
      <c r="C163" s="583" t="s">
        <v>1044</v>
      </c>
      <c r="D163" s="584" t="s">
        <v>1140</v>
      </c>
      <c r="E163" s="585" t="s">
        <v>1141</v>
      </c>
      <c r="F163" s="585" t="s">
        <v>783</v>
      </c>
      <c r="G163" s="586">
        <v>40</v>
      </c>
      <c r="H163" s="625"/>
      <c r="I163" s="619"/>
      <c r="J163" s="612">
        <f t="shared" ref="J163:J170" si="15">(G163*H163)+(G163*I163)</f>
        <v>0</v>
      </c>
      <c r="K163" s="585"/>
      <c r="L163" s="588"/>
      <c r="O163" s="589"/>
      <c r="P163" s="589"/>
      <c r="Q163" s="589"/>
      <c r="AH163" s="585"/>
      <c r="AJ163" s="585"/>
      <c r="AK163" s="585"/>
      <c r="AU163" s="587"/>
      <c r="AV163" s="587"/>
      <c r="AW163" s="587"/>
      <c r="AX163" s="587"/>
      <c r="AY163" s="587"/>
      <c r="AZ163" s="585"/>
      <c r="BA163" s="587"/>
      <c r="BB163" s="585"/>
      <c r="BC163" s="585"/>
    </row>
    <row r="164" spans="2:55" s="583" customFormat="1" ht="43.35" customHeight="1" x14ac:dyDescent="0.2">
      <c r="B164" s="583">
        <v>66</v>
      </c>
      <c r="D164" s="584"/>
      <c r="E164" s="585" t="s">
        <v>1142</v>
      </c>
      <c r="F164" s="585" t="s">
        <v>783</v>
      </c>
      <c r="G164" s="586">
        <v>40</v>
      </c>
      <c r="H164" s="625"/>
      <c r="I164" s="619"/>
      <c r="J164" s="612">
        <f t="shared" si="15"/>
        <v>0</v>
      </c>
      <c r="K164" s="585"/>
      <c r="L164" s="588"/>
      <c r="O164" s="589"/>
      <c r="P164" s="589"/>
      <c r="Q164" s="589"/>
      <c r="AH164" s="585"/>
      <c r="AJ164" s="585"/>
      <c r="AK164" s="585"/>
      <c r="AU164" s="587"/>
      <c r="AV164" s="587"/>
      <c r="AW164" s="587"/>
      <c r="AX164" s="587"/>
      <c r="AY164" s="587"/>
      <c r="AZ164" s="585"/>
      <c r="BA164" s="587"/>
      <c r="BB164" s="585"/>
      <c r="BC164" s="585"/>
    </row>
    <row r="165" spans="2:55" s="583" customFormat="1" ht="43.35" customHeight="1" x14ac:dyDescent="0.2">
      <c r="B165" s="583">
        <v>67</v>
      </c>
      <c r="C165" s="583" t="s">
        <v>1044</v>
      </c>
      <c r="D165" s="584" t="s">
        <v>1143</v>
      </c>
      <c r="E165" s="585" t="s">
        <v>1144</v>
      </c>
      <c r="F165" s="585" t="s">
        <v>783</v>
      </c>
      <c r="G165" s="586">
        <v>4</v>
      </c>
      <c r="H165" s="625"/>
      <c r="I165" s="619"/>
      <c r="J165" s="612">
        <f t="shared" si="15"/>
        <v>0</v>
      </c>
      <c r="K165" s="585"/>
      <c r="L165" s="588"/>
      <c r="O165" s="589"/>
      <c r="P165" s="589"/>
      <c r="Q165" s="589"/>
      <c r="AH165" s="585"/>
      <c r="AJ165" s="585"/>
      <c r="AK165" s="585"/>
      <c r="AU165" s="587"/>
      <c r="AV165" s="587"/>
      <c r="AW165" s="587"/>
      <c r="AX165" s="587"/>
      <c r="AY165" s="587"/>
      <c r="AZ165" s="585"/>
      <c r="BA165" s="587"/>
      <c r="BB165" s="585"/>
      <c r="BC165" s="585"/>
    </row>
    <row r="166" spans="2:55" s="583" customFormat="1" ht="43.35" customHeight="1" x14ac:dyDescent="0.2">
      <c r="B166" s="583">
        <v>68</v>
      </c>
      <c r="C166" s="583" t="s">
        <v>1044</v>
      </c>
      <c r="D166" s="584" t="s">
        <v>1145</v>
      </c>
      <c r="E166" s="585" t="s">
        <v>1146</v>
      </c>
      <c r="F166" s="585" t="s">
        <v>783</v>
      </c>
      <c r="G166" s="586">
        <v>6</v>
      </c>
      <c r="H166" s="625"/>
      <c r="I166" s="619"/>
      <c r="J166" s="612">
        <f t="shared" si="15"/>
        <v>0</v>
      </c>
      <c r="K166" s="585"/>
      <c r="L166" s="588"/>
      <c r="O166" s="589"/>
      <c r="P166" s="589"/>
      <c r="Q166" s="589"/>
      <c r="AH166" s="585"/>
      <c r="AJ166" s="585"/>
      <c r="AK166" s="585"/>
      <c r="AU166" s="587"/>
      <c r="AV166" s="587"/>
      <c r="AW166" s="587"/>
      <c r="AX166" s="587"/>
      <c r="AY166" s="587"/>
      <c r="AZ166" s="585"/>
      <c r="BA166" s="587"/>
      <c r="BB166" s="585"/>
      <c r="BC166" s="585"/>
    </row>
    <row r="167" spans="2:55" s="583" customFormat="1" ht="63.95" customHeight="1" x14ac:dyDescent="0.2">
      <c r="B167" s="583">
        <v>69</v>
      </c>
      <c r="C167" s="583" t="s">
        <v>1044</v>
      </c>
      <c r="D167" s="584" t="s">
        <v>1147</v>
      </c>
      <c r="E167" s="585" t="s">
        <v>1148</v>
      </c>
      <c r="F167" s="585" t="s">
        <v>783</v>
      </c>
      <c r="G167" s="586">
        <v>8</v>
      </c>
      <c r="H167" s="625"/>
      <c r="I167" s="619"/>
      <c r="J167" s="612">
        <f t="shared" si="15"/>
        <v>0</v>
      </c>
      <c r="K167" s="585"/>
      <c r="L167" s="588"/>
      <c r="O167" s="589"/>
      <c r="P167" s="589"/>
      <c r="Q167" s="589"/>
      <c r="AH167" s="585"/>
      <c r="AJ167" s="585"/>
      <c r="AK167" s="585"/>
      <c r="AU167" s="587"/>
      <c r="AV167" s="587"/>
      <c r="AW167" s="587"/>
      <c r="AX167" s="587"/>
      <c r="AY167" s="587"/>
      <c r="AZ167" s="585"/>
      <c r="BA167" s="587"/>
      <c r="BB167" s="585"/>
      <c r="BC167" s="585"/>
    </row>
    <row r="168" spans="2:55" s="583" customFormat="1" ht="54.4" customHeight="1" x14ac:dyDescent="0.2">
      <c r="B168" s="583">
        <v>70</v>
      </c>
      <c r="C168" s="583" t="s">
        <v>1044</v>
      </c>
      <c r="D168" s="584" t="s">
        <v>1149</v>
      </c>
      <c r="E168" s="585" t="s">
        <v>1150</v>
      </c>
      <c r="F168" s="585" t="s">
        <v>783</v>
      </c>
      <c r="G168" s="586">
        <v>1</v>
      </c>
      <c r="H168" s="625"/>
      <c r="I168" s="619"/>
      <c r="J168" s="612">
        <f t="shared" si="15"/>
        <v>0</v>
      </c>
      <c r="K168" s="585"/>
      <c r="L168" s="588"/>
      <c r="O168" s="589"/>
      <c r="P168" s="589"/>
      <c r="Q168" s="589"/>
      <c r="AH168" s="585"/>
      <c r="AJ168" s="585"/>
      <c r="AK168" s="585"/>
      <c r="AU168" s="587"/>
      <c r="AV168" s="587"/>
      <c r="AW168" s="587"/>
      <c r="AX168" s="587"/>
      <c r="AY168" s="587"/>
      <c r="AZ168" s="585"/>
      <c r="BA168" s="587"/>
      <c r="BB168" s="585"/>
      <c r="BC168" s="585"/>
    </row>
    <row r="169" spans="2:55" s="583" customFormat="1" ht="37.9" customHeight="1" x14ac:dyDescent="0.2">
      <c r="B169" s="583">
        <v>71</v>
      </c>
      <c r="C169" s="583" t="s">
        <v>1044</v>
      </c>
      <c r="D169" s="584" t="s">
        <v>1151</v>
      </c>
      <c r="E169" s="585" t="s">
        <v>1152</v>
      </c>
      <c r="F169" s="585" t="s">
        <v>783</v>
      </c>
      <c r="G169" s="586">
        <v>5</v>
      </c>
      <c r="H169" s="625"/>
      <c r="I169" s="619"/>
      <c r="J169" s="612">
        <f t="shared" si="15"/>
        <v>0</v>
      </c>
      <c r="K169" s="585"/>
      <c r="L169" s="588"/>
      <c r="O169" s="589"/>
      <c r="P169" s="589"/>
      <c r="Q169" s="589"/>
      <c r="AH169" s="585"/>
      <c r="AJ169" s="585"/>
      <c r="AK169" s="585"/>
      <c r="AU169" s="587"/>
      <c r="AV169" s="587"/>
      <c r="AW169" s="587"/>
      <c r="AX169" s="587"/>
      <c r="AY169" s="587"/>
      <c r="AZ169" s="585"/>
      <c r="BA169" s="587"/>
      <c r="BB169" s="585"/>
      <c r="BC169" s="585"/>
    </row>
    <row r="170" spans="2:55" s="583" customFormat="1" ht="37.9" customHeight="1" x14ac:dyDescent="0.2">
      <c r="B170" s="583">
        <v>72</v>
      </c>
      <c r="C170" s="583" t="s">
        <v>1044</v>
      </c>
      <c r="D170" s="584" t="s">
        <v>1153</v>
      </c>
      <c r="E170" s="585" t="s">
        <v>1154</v>
      </c>
      <c r="F170" s="585" t="s">
        <v>783</v>
      </c>
      <c r="G170" s="586">
        <v>2</v>
      </c>
      <c r="H170" s="625"/>
      <c r="I170" s="619"/>
      <c r="J170" s="612">
        <f t="shared" si="15"/>
        <v>0</v>
      </c>
      <c r="K170" s="585"/>
      <c r="L170" s="588"/>
      <c r="O170" s="589"/>
      <c r="P170" s="589"/>
      <c r="Q170" s="589"/>
      <c r="AH170" s="585"/>
      <c r="AJ170" s="585"/>
      <c r="AK170" s="585"/>
      <c r="AU170" s="587"/>
      <c r="AV170" s="587"/>
      <c r="AW170" s="587"/>
      <c r="AX170" s="587"/>
      <c r="AY170" s="587"/>
      <c r="AZ170" s="585"/>
      <c r="BA170" s="587"/>
      <c r="BB170" s="585"/>
      <c r="BC170" s="585"/>
    </row>
    <row r="171" spans="2:55" s="582" customFormat="1" ht="28.15" customHeight="1" x14ac:dyDescent="0.2">
      <c r="B171" s="579" t="s">
        <v>1155</v>
      </c>
      <c r="C171" s="579"/>
      <c r="D171" s="580"/>
      <c r="E171" s="580"/>
      <c r="F171" s="580"/>
      <c r="G171" s="580"/>
      <c r="H171" s="620"/>
      <c r="I171" s="620"/>
      <c r="J171" s="581">
        <f>SUM(J174:J179)</f>
        <v>0</v>
      </c>
      <c r="N171" s="572" t="e">
        <f>SUM(#REF!)</f>
        <v>#REF!</v>
      </c>
      <c r="P171" s="572" t="e">
        <f>SUM(#REF!)</f>
        <v>#REF!</v>
      </c>
      <c r="AH171" s="582" t="s">
        <v>158</v>
      </c>
      <c r="AJ171" s="582" t="s">
        <v>1027</v>
      </c>
      <c r="AK171" s="582" t="s">
        <v>158</v>
      </c>
      <c r="AO171" s="582" t="s">
        <v>1043</v>
      </c>
      <c r="BA171" s="566" t="e">
        <f>SUM(#REF!)</f>
        <v>#REF!</v>
      </c>
    </row>
    <row r="172" spans="2:55" s="613" customFormat="1" ht="14.45" customHeight="1" x14ac:dyDescent="0.2">
      <c r="B172" s="613" t="s">
        <v>1138</v>
      </c>
      <c r="H172" s="627"/>
      <c r="I172" s="628"/>
      <c r="J172" s="614"/>
      <c r="N172" s="615"/>
      <c r="P172" s="615"/>
      <c r="BA172" s="616"/>
    </row>
    <row r="173" spans="2:55" s="613" customFormat="1" ht="14.45" customHeight="1" x14ac:dyDescent="0.2">
      <c r="B173" s="613" t="s">
        <v>1139</v>
      </c>
      <c r="H173" s="627"/>
      <c r="I173" s="628"/>
      <c r="J173" s="614"/>
      <c r="N173" s="615"/>
      <c r="P173" s="615"/>
      <c r="BA173" s="616"/>
    </row>
    <row r="174" spans="2:55" s="583" customFormat="1" ht="43.35" customHeight="1" x14ac:dyDescent="0.2">
      <c r="B174" s="583">
        <v>73</v>
      </c>
      <c r="C174" s="583" t="s">
        <v>1044</v>
      </c>
      <c r="D174" s="584" t="s">
        <v>1156</v>
      </c>
      <c r="E174" s="585" t="s">
        <v>1157</v>
      </c>
      <c r="F174" s="585" t="s">
        <v>783</v>
      </c>
      <c r="G174" s="586">
        <v>30</v>
      </c>
      <c r="H174" s="625"/>
      <c r="I174" s="619"/>
      <c r="J174" s="612">
        <f t="shared" ref="J174:J179" si="16">(G174*H174)+(G174*I174)</f>
        <v>0</v>
      </c>
      <c r="K174" s="585"/>
      <c r="L174" s="588"/>
      <c r="O174" s="589"/>
      <c r="P174" s="589"/>
      <c r="Q174" s="589"/>
      <c r="AH174" s="585"/>
      <c r="AJ174" s="585"/>
      <c r="AK174" s="585"/>
      <c r="AU174" s="587"/>
      <c r="AV174" s="587"/>
      <c r="AW174" s="587"/>
      <c r="AX174" s="587"/>
      <c r="AY174" s="587"/>
      <c r="AZ174" s="585"/>
      <c r="BA174" s="587"/>
      <c r="BB174" s="585"/>
      <c r="BC174" s="585"/>
    </row>
    <row r="175" spans="2:55" s="583" customFormat="1" ht="43.35" customHeight="1" x14ac:dyDescent="0.2">
      <c r="B175" s="583">
        <v>74</v>
      </c>
      <c r="C175" s="583" t="s">
        <v>1044</v>
      </c>
      <c r="D175" s="584"/>
      <c r="E175" s="585" t="s">
        <v>1158</v>
      </c>
      <c r="F175" s="585" t="s">
        <v>783</v>
      </c>
      <c r="G175" s="586">
        <v>30</v>
      </c>
      <c r="H175" s="625"/>
      <c r="I175" s="619"/>
      <c r="J175" s="612">
        <f t="shared" si="16"/>
        <v>0</v>
      </c>
      <c r="K175" s="585"/>
      <c r="L175" s="588"/>
      <c r="O175" s="589"/>
      <c r="P175" s="589"/>
      <c r="Q175" s="589"/>
      <c r="AH175" s="585"/>
      <c r="AJ175" s="585"/>
      <c r="AK175" s="585"/>
      <c r="AU175" s="587"/>
      <c r="AV175" s="587"/>
      <c r="AW175" s="587"/>
      <c r="AX175" s="587"/>
      <c r="AY175" s="587"/>
      <c r="AZ175" s="585"/>
      <c r="BA175" s="587"/>
      <c r="BB175" s="585"/>
      <c r="BC175" s="585"/>
    </row>
    <row r="176" spans="2:55" s="583" customFormat="1" ht="43.35" customHeight="1" x14ac:dyDescent="0.2">
      <c r="B176" s="583">
        <v>75</v>
      </c>
      <c r="C176" s="583" t="s">
        <v>1044</v>
      </c>
      <c r="D176" s="584" t="s">
        <v>1159</v>
      </c>
      <c r="E176" s="585" t="s">
        <v>1160</v>
      </c>
      <c r="F176" s="585" t="s">
        <v>783</v>
      </c>
      <c r="G176" s="586">
        <v>1</v>
      </c>
      <c r="H176" s="625"/>
      <c r="I176" s="619"/>
      <c r="J176" s="612">
        <f t="shared" si="16"/>
        <v>0</v>
      </c>
      <c r="K176" s="585"/>
      <c r="L176" s="588"/>
      <c r="O176" s="589"/>
      <c r="P176" s="589"/>
      <c r="Q176" s="589"/>
      <c r="AH176" s="585"/>
      <c r="AJ176" s="585"/>
      <c r="AK176" s="585"/>
      <c r="AU176" s="587"/>
      <c r="AV176" s="587"/>
      <c r="AW176" s="587"/>
      <c r="AX176" s="587"/>
      <c r="AY176" s="587"/>
      <c r="AZ176" s="585"/>
      <c r="BA176" s="587"/>
      <c r="BB176" s="585"/>
      <c r="BC176" s="585"/>
    </row>
    <row r="177" spans="2:55" s="583" customFormat="1" ht="26.45" customHeight="1" x14ac:dyDescent="0.2">
      <c r="B177" s="583">
        <v>76</v>
      </c>
      <c r="C177" s="583" t="s">
        <v>1044</v>
      </c>
      <c r="D177" s="584" t="s">
        <v>1161</v>
      </c>
      <c r="E177" s="585" t="s">
        <v>1162</v>
      </c>
      <c r="F177" s="585" t="s">
        <v>783</v>
      </c>
      <c r="G177" s="586">
        <v>6</v>
      </c>
      <c r="H177" s="625"/>
      <c r="I177" s="619"/>
      <c r="J177" s="612">
        <f t="shared" si="16"/>
        <v>0</v>
      </c>
      <c r="K177" s="585"/>
      <c r="L177" s="588"/>
      <c r="O177" s="589"/>
      <c r="P177" s="589"/>
      <c r="Q177" s="589"/>
      <c r="AH177" s="585"/>
      <c r="AJ177" s="585"/>
      <c r="AK177" s="585"/>
      <c r="AU177" s="587"/>
      <c r="AV177" s="587"/>
      <c r="AW177" s="587"/>
      <c r="AX177" s="587"/>
      <c r="AY177" s="587"/>
      <c r="AZ177" s="585"/>
      <c r="BA177" s="587"/>
      <c r="BB177" s="585"/>
      <c r="BC177" s="585"/>
    </row>
    <row r="178" spans="2:55" s="583" customFormat="1" ht="63.95" customHeight="1" x14ac:dyDescent="0.2">
      <c r="B178" s="583">
        <v>77</v>
      </c>
      <c r="C178" s="583" t="s">
        <v>1044</v>
      </c>
      <c r="D178" s="584" t="s">
        <v>1147</v>
      </c>
      <c r="E178" s="585" t="s">
        <v>1148</v>
      </c>
      <c r="F178" s="585" t="s">
        <v>783</v>
      </c>
      <c r="G178" s="586">
        <v>4</v>
      </c>
      <c r="H178" s="625"/>
      <c r="I178" s="619"/>
      <c r="J178" s="612">
        <f t="shared" si="16"/>
        <v>0</v>
      </c>
      <c r="K178" s="585"/>
      <c r="L178" s="588"/>
      <c r="O178" s="589"/>
      <c r="P178" s="589"/>
      <c r="Q178" s="589"/>
      <c r="AH178" s="585"/>
      <c r="AJ178" s="585"/>
      <c r="AK178" s="585"/>
      <c r="AU178" s="587"/>
      <c r="AV178" s="587"/>
      <c r="AW178" s="587"/>
      <c r="AX178" s="587"/>
      <c r="AY178" s="587"/>
      <c r="AZ178" s="585"/>
      <c r="BA178" s="587"/>
      <c r="BB178" s="585"/>
      <c r="BC178" s="585"/>
    </row>
    <row r="179" spans="2:55" s="583" customFormat="1" ht="37.9" customHeight="1" x14ac:dyDescent="0.2">
      <c r="B179" s="583">
        <v>78</v>
      </c>
      <c r="C179" s="583" t="s">
        <v>1044</v>
      </c>
      <c r="D179" s="584" t="s">
        <v>1151</v>
      </c>
      <c r="E179" s="585" t="s">
        <v>1152</v>
      </c>
      <c r="F179" s="585" t="s">
        <v>783</v>
      </c>
      <c r="G179" s="586">
        <v>2</v>
      </c>
      <c r="H179" s="625"/>
      <c r="I179" s="619"/>
      <c r="J179" s="612">
        <f t="shared" si="16"/>
        <v>0</v>
      </c>
      <c r="K179" s="585"/>
      <c r="L179" s="588"/>
      <c r="O179" s="589"/>
      <c r="P179" s="589"/>
      <c r="Q179" s="589"/>
      <c r="AH179" s="585"/>
      <c r="AJ179" s="585"/>
      <c r="AK179" s="585"/>
      <c r="AU179" s="587"/>
      <c r="AV179" s="587"/>
      <c r="AW179" s="587"/>
      <c r="AX179" s="587"/>
      <c r="AY179" s="587"/>
      <c r="AZ179" s="585"/>
      <c r="BA179" s="587"/>
      <c r="BB179" s="585"/>
      <c r="BC179" s="585"/>
    </row>
    <row r="180" spans="2:55" s="582" customFormat="1" ht="28.15" customHeight="1" x14ac:dyDescent="0.2">
      <c r="B180" s="579" t="s">
        <v>1163</v>
      </c>
      <c r="C180" s="579"/>
      <c r="D180" s="580"/>
      <c r="E180" s="580"/>
      <c r="F180" s="580"/>
      <c r="G180" s="580"/>
      <c r="H180" s="620"/>
      <c r="I180" s="620"/>
      <c r="J180" s="581">
        <f>SUM(J181:J188)</f>
        <v>0</v>
      </c>
      <c r="N180" s="572" t="e">
        <f>SUM(#REF!)</f>
        <v>#REF!</v>
      </c>
      <c r="P180" s="572" t="e">
        <f>SUM(#REF!)</f>
        <v>#REF!</v>
      </c>
      <c r="AH180" s="582" t="s">
        <v>158</v>
      </c>
      <c r="AJ180" s="582" t="s">
        <v>1027</v>
      </c>
      <c r="AK180" s="582" t="s">
        <v>158</v>
      </c>
      <c r="AO180" s="582" t="s">
        <v>1043</v>
      </c>
      <c r="BA180" s="566" t="e">
        <f>SUM(#REF!)</f>
        <v>#REF!</v>
      </c>
    </row>
    <row r="181" spans="2:55" s="583" customFormat="1" ht="22.9" customHeight="1" x14ac:dyDescent="0.2">
      <c r="B181" s="583">
        <v>79</v>
      </c>
      <c r="C181" s="583" t="s">
        <v>1095</v>
      </c>
      <c r="D181" s="584" t="s">
        <v>1164</v>
      </c>
      <c r="E181" s="585"/>
      <c r="F181" s="585" t="s">
        <v>387</v>
      </c>
      <c r="G181" s="586">
        <v>1</v>
      </c>
      <c r="H181" s="625"/>
      <c r="I181" s="619"/>
      <c r="J181" s="612">
        <f t="shared" ref="J181:J188" si="17">(G181*H181)+(G181*I181)</f>
        <v>0</v>
      </c>
      <c r="K181" s="585"/>
      <c r="L181" s="588"/>
      <c r="O181" s="589"/>
      <c r="P181" s="589"/>
      <c r="Q181" s="589"/>
      <c r="AH181" s="585"/>
      <c r="AJ181" s="585"/>
      <c r="AK181" s="585"/>
      <c r="AU181" s="587"/>
      <c r="AV181" s="587"/>
      <c r="AW181" s="587"/>
      <c r="AX181" s="587"/>
      <c r="AY181" s="587"/>
      <c r="AZ181" s="585"/>
      <c r="BA181" s="587"/>
      <c r="BB181" s="585"/>
      <c r="BC181" s="585"/>
    </row>
    <row r="182" spans="2:55" s="583" customFormat="1" ht="22.9" customHeight="1" x14ac:dyDescent="0.2">
      <c r="B182" s="583">
        <v>80</v>
      </c>
      <c r="C182" s="583" t="s">
        <v>1095</v>
      </c>
      <c r="D182" s="584" t="s">
        <v>1165</v>
      </c>
      <c r="E182" s="585"/>
      <c r="F182" s="585" t="s">
        <v>387</v>
      </c>
      <c r="G182" s="586">
        <v>1</v>
      </c>
      <c r="H182" s="625"/>
      <c r="I182" s="619"/>
      <c r="J182" s="612">
        <f t="shared" si="17"/>
        <v>0</v>
      </c>
      <c r="K182" s="585"/>
      <c r="L182" s="588"/>
      <c r="O182" s="589"/>
      <c r="P182" s="589"/>
      <c r="Q182" s="589"/>
      <c r="AH182" s="585"/>
      <c r="AJ182" s="585"/>
      <c r="AK182" s="585"/>
      <c r="AU182" s="587"/>
      <c r="AV182" s="587"/>
      <c r="AW182" s="587"/>
      <c r="AX182" s="587"/>
      <c r="AY182" s="587"/>
      <c r="AZ182" s="585"/>
      <c r="BA182" s="587"/>
      <c r="BB182" s="585"/>
      <c r="BC182" s="585"/>
    </row>
    <row r="183" spans="2:55" s="583" customFormat="1" ht="22.9" customHeight="1" x14ac:dyDescent="0.2">
      <c r="B183" s="583">
        <v>81</v>
      </c>
      <c r="C183" s="583" t="s">
        <v>1044</v>
      </c>
      <c r="D183" s="584" t="s">
        <v>1166</v>
      </c>
      <c r="E183" s="585"/>
      <c r="F183" s="585" t="s">
        <v>387</v>
      </c>
      <c r="G183" s="586">
        <v>1</v>
      </c>
      <c r="H183" s="625"/>
      <c r="I183" s="619"/>
      <c r="J183" s="612">
        <f t="shared" si="17"/>
        <v>0</v>
      </c>
      <c r="K183" s="585"/>
      <c r="L183" s="588"/>
      <c r="O183" s="589"/>
      <c r="P183" s="589"/>
      <c r="Q183" s="589"/>
      <c r="AH183" s="585"/>
      <c r="AJ183" s="585"/>
      <c r="AK183" s="585"/>
      <c r="AU183" s="587"/>
      <c r="AV183" s="587"/>
      <c r="AW183" s="587"/>
      <c r="AX183" s="587"/>
      <c r="AY183" s="587"/>
      <c r="AZ183" s="585"/>
      <c r="BA183" s="587"/>
      <c r="BB183" s="585"/>
      <c r="BC183" s="585"/>
    </row>
    <row r="184" spans="2:55" s="583" customFormat="1" ht="22.9" customHeight="1" x14ac:dyDescent="0.2">
      <c r="B184" s="583">
        <v>82</v>
      </c>
      <c r="C184" s="583" t="s">
        <v>1095</v>
      </c>
      <c r="D184" s="584" t="s">
        <v>1167</v>
      </c>
      <c r="E184" s="585"/>
      <c r="F184" s="585" t="s">
        <v>387</v>
      </c>
      <c r="G184" s="586">
        <v>1</v>
      </c>
      <c r="H184" s="625"/>
      <c r="I184" s="619"/>
      <c r="J184" s="612">
        <f t="shared" si="17"/>
        <v>0</v>
      </c>
      <c r="K184" s="585"/>
      <c r="L184" s="588"/>
      <c r="O184" s="589"/>
      <c r="P184" s="589"/>
      <c r="Q184" s="589"/>
      <c r="AH184" s="585"/>
      <c r="AJ184" s="585"/>
      <c r="AK184" s="585"/>
      <c r="AU184" s="587"/>
      <c r="AV184" s="587"/>
      <c r="AW184" s="587"/>
      <c r="AX184" s="587"/>
      <c r="AY184" s="587"/>
      <c r="AZ184" s="585"/>
      <c r="BA184" s="587"/>
      <c r="BB184" s="585"/>
      <c r="BC184" s="585"/>
    </row>
    <row r="185" spans="2:55" s="583" customFormat="1" ht="35.1" customHeight="1" x14ac:dyDescent="0.2">
      <c r="B185" s="583">
        <v>83</v>
      </c>
      <c r="C185" s="583" t="s">
        <v>1095</v>
      </c>
      <c r="D185" s="584" t="s">
        <v>1168</v>
      </c>
      <c r="E185" s="585"/>
      <c r="F185" s="585" t="s">
        <v>387</v>
      </c>
      <c r="G185" s="586">
        <v>1</v>
      </c>
      <c r="H185" s="625"/>
      <c r="I185" s="619"/>
      <c r="J185" s="612">
        <f t="shared" si="17"/>
        <v>0</v>
      </c>
      <c r="K185" s="585"/>
      <c r="L185" s="588"/>
      <c r="O185" s="589"/>
      <c r="P185" s="589"/>
      <c r="Q185" s="589"/>
      <c r="AH185" s="585"/>
      <c r="AJ185" s="585"/>
      <c r="AK185" s="585"/>
      <c r="AU185" s="587"/>
      <c r="AV185" s="587"/>
      <c r="AW185" s="587"/>
      <c r="AX185" s="587"/>
      <c r="AY185" s="587"/>
      <c r="AZ185" s="585"/>
      <c r="BA185" s="587"/>
      <c r="BB185" s="585"/>
      <c r="BC185" s="585"/>
    </row>
    <row r="186" spans="2:55" s="583" customFormat="1" ht="33" customHeight="1" x14ac:dyDescent="0.2">
      <c r="B186" s="583">
        <v>84</v>
      </c>
      <c r="C186" s="583" t="s">
        <v>1095</v>
      </c>
      <c r="D186" s="584" t="s">
        <v>1169</v>
      </c>
      <c r="E186" s="585"/>
      <c r="F186" s="585" t="s">
        <v>387</v>
      </c>
      <c r="G186" s="586">
        <v>1</v>
      </c>
      <c r="H186" s="625"/>
      <c r="I186" s="619"/>
      <c r="J186" s="612">
        <f t="shared" si="17"/>
        <v>0</v>
      </c>
      <c r="K186" s="585"/>
      <c r="L186" s="588"/>
      <c r="O186" s="589"/>
      <c r="P186" s="589"/>
      <c r="Q186" s="589"/>
      <c r="AH186" s="585"/>
      <c r="AJ186" s="585"/>
      <c r="AK186" s="585"/>
      <c r="AU186" s="587"/>
      <c r="AV186" s="587"/>
      <c r="AW186" s="587"/>
      <c r="AX186" s="587"/>
      <c r="AY186" s="587"/>
      <c r="AZ186" s="585"/>
      <c r="BA186" s="587"/>
      <c r="BB186" s="585"/>
      <c r="BC186" s="585"/>
    </row>
    <row r="187" spans="2:55" s="583" customFormat="1" ht="22.9" customHeight="1" x14ac:dyDescent="0.2">
      <c r="B187" s="583">
        <v>85</v>
      </c>
      <c r="C187" s="583" t="s">
        <v>1095</v>
      </c>
      <c r="D187" s="584" t="s">
        <v>1170</v>
      </c>
      <c r="E187" s="585"/>
      <c r="F187" s="585" t="s">
        <v>387</v>
      </c>
      <c r="G187" s="586">
        <v>1</v>
      </c>
      <c r="H187" s="625"/>
      <c r="I187" s="619"/>
      <c r="J187" s="612">
        <f t="shared" si="17"/>
        <v>0</v>
      </c>
      <c r="K187" s="585"/>
      <c r="L187" s="588"/>
      <c r="O187" s="589"/>
      <c r="P187" s="589"/>
      <c r="Q187" s="589"/>
      <c r="AH187" s="585"/>
      <c r="AJ187" s="585"/>
      <c r="AK187" s="585"/>
      <c r="AU187" s="587"/>
      <c r="AV187" s="587"/>
      <c r="AW187" s="587"/>
      <c r="AX187" s="587"/>
      <c r="AY187" s="587"/>
      <c r="AZ187" s="585"/>
      <c r="BA187" s="587"/>
      <c r="BB187" s="585"/>
      <c r="BC187" s="585"/>
    </row>
    <row r="188" spans="2:55" s="583" customFormat="1" ht="22.9" customHeight="1" x14ac:dyDescent="0.2">
      <c r="B188" s="583">
        <v>86</v>
      </c>
      <c r="C188" s="583" t="s">
        <v>1095</v>
      </c>
      <c r="D188" s="584" t="s">
        <v>1171</v>
      </c>
      <c r="E188" s="585"/>
      <c r="F188" s="585" t="s">
        <v>387</v>
      </c>
      <c r="G188" s="586">
        <v>1</v>
      </c>
      <c r="H188" s="625"/>
      <c r="I188" s="619"/>
      <c r="J188" s="612">
        <f t="shared" si="17"/>
        <v>0</v>
      </c>
      <c r="K188" s="585"/>
      <c r="L188" s="588"/>
      <c r="O188" s="589"/>
      <c r="P188" s="589"/>
      <c r="Q188" s="589"/>
      <c r="AH188" s="585"/>
      <c r="AJ188" s="585"/>
      <c r="AK188" s="585"/>
      <c r="AU188" s="587"/>
      <c r="AV188" s="587"/>
      <c r="AW188" s="587"/>
      <c r="AX188" s="587"/>
      <c r="AY188" s="587"/>
      <c r="AZ188" s="585"/>
      <c r="BA188" s="587"/>
      <c r="BB188" s="585"/>
      <c r="BC188" s="585"/>
    </row>
    <row r="189" spans="2:55" ht="14.25" customHeight="1" x14ac:dyDescent="0.2">
      <c r="D189" s="617"/>
    </row>
    <row r="190" spans="2:55" s="582" customFormat="1" ht="28.15" customHeight="1" x14ac:dyDescent="0.2">
      <c r="B190" s="579" t="s">
        <v>1172</v>
      </c>
      <c r="C190" s="579"/>
      <c r="D190" s="580"/>
      <c r="E190" s="580"/>
      <c r="F190" s="580"/>
      <c r="G190" s="580"/>
      <c r="H190" s="580"/>
      <c r="I190" s="580"/>
      <c r="J190" s="581"/>
      <c r="N190" s="572"/>
      <c r="P190" s="572"/>
      <c r="BA190" s="566"/>
    </row>
    <row r="191" spans="2:55" ht="14.25" customHeight="1" x14ac:dyDescent="0.2">
      <c r="B191" s="618" t="s">
        <v>1173</v>
      </c>
      <c r="C191" s="618"/>
    </row>
    <row r="192" spans="2:55" ht="14.25" customHeight="1" x14ac:dyDescent="0.2">
      <c r="B192" s="618" t="s">
        <v>1174</v>
      </c>
      <c r="C192" s="618"/>
    </row>
    <row r="193" spans="2:3" ht="14.25" customHeight="1" x14ac:dyDescent="0.2">
      <c r="B193" s="618" t="s">
        <v>1175</v>
      </c>
      <c r="C193" s="618"/>
    </row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focCZxwXROQsjc7x6g2r3cF+ZTyKEUp0fjefskLBBkLM6vYoTvjMmyQ94cxwkswIwR4RwYPtWrLvtWL8cFcl7g==" saltValue="21DksrEourMQI8B+dO7JtA==" spinCount="100000" sheet="1"/>
  <mergeCells count="4">
    <mergeCell ref="B1:J1"/>
    <mergeCell ref="D17:J17"/>
    <mergeCell ref="B25:J25"/>
    <mergeCell ref="B55:J55"/>
  </mergeCells>
  <pageMargins left="0.59027777777777779" right="0.59027777777777779" top="0.59027777777777779" bottom="0.59027777777777779" header="0.51180555555555551" footer="0"/>
  <pageSetup paperSize="9" scale="63" firstPageNumber="0" orientation="landscape" r:id="rId1"/>
  <headerFooter alignWithMargins="0">
    <oddFooter>&amp;CStrana &amp;P z &amp;N</oddFooter>
  </headerFooter>
  <rowBreaks count="2" manualBreakCount="2">
    <brk id="114" max="16383" man="1"/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F51F-99D0-49D0-B830-54BE716CAB48}">
  <dimension ref="C1:BH65536"/>
  <sheetViews>
    <sheetView showGridLines="0" view="pageBreakPreview" zoomScale="85" zoomScaleNormal="110" zoomScaleSheetLayoutView="85" workbookViewId="0">
      <pane ySplit="1" topLeftCell="A98" activePane="bottomLeft" state="frozen"/>
      <selection activeCell="C59" sqref="C59"/>
      <selection pane="bottomLeft" activeCell="F106" sqref="F106"/>
    </sheetView>
  </sheetViews>
  <sheetFormatPr defaultColWidth="8.85546875" defaultRowHeight="14.25" customHeight="1" x14ac:dyDescent="0.2"/>
  <cols>
    <col min="1" max="1" width="7" style="494" customWidth="1"/>
    <col min="2" max="2" width="1.42578125" style="494" customWidth="1"/>
    <col min="3" max="3" width="6.5703125" style="494" customWidth="1"/>
    <col min="4" max="4" width="7.5703125" style="494" customWidth="1"/>
    <col min="5" max="5" width="45.28515625" style="494" customWidth="1"/>
    <col min="6" max="6" width="52.85546875" style="494" customWidth="1"/>
    <col min="7" max="7" width="9.7109375" style="494" customWidth="1"/>
    <col min="8" max="8" width="11.42578125" style="494" customWidth="1"/>
    <col min="9" max="9" width="11" style="494" customWidth="1"/>
    <col min="10" max="10" width="1.42578125" style="494" customWidth="1"/>
    <col min="11" max="11" width="14.85546875" style="494" customWidth="1"/>
    <col min="12" max="12" width="16.42578125" style="494" customWidth="1"/>
    <col min="13" max="13" width="7" style="494" customWidth="1"/>
    <col min="14" max="14" width="25.42578125" style="494" hidden="1" customWidth="1"/>
    <col min="15" max="15" width="13.85546875" style="494" hidden="1" customWidth="1"/>
    <col min="16" max="16" width="10.42578125" style="494" hidden="1" customWidth="1"/>
    <col min="17" max="17" width="13.85546875" style="494" hidden="1" customWidth="1"/>
    <col min="18" max="18" width="10.42578125" style="494" hidden="1" customWidth="1"/>
    <col min="19" max="19" width="12.7109375" style="494" hidden="1" customWidth="1"/>
    <col min="20" max="20" width="9.28515625" style="494" hidden="1" customWidth="1"/>
    <col min="21" max="21" width="12.7109375" style="494" hidden="1" customWidth="1"/>
    <col min="22" max="22" width="13.85546875" style="494" hidden="1" customWidth="1"/>
    <col min="23" max="23" width="9.28515625" style="494" customWidth="1"/>
    <col min="24" max="24" width="12.7109375" style="494" hidden="1" customWidth="1"/>
    <col min="25" max="25" width="13.85546875" style="494" hidden="1" customWidth="1"/>
    <col min="26" max="46" width="8.85546875" style="494" hidden="1" customWidth="1"/>
    <col min="47" max="49" width="8.85546875" style="494" customWidth="1"/>
    <col min="50" max="60" width="8.85546875" style="494" hidden="1" customWidth="1"/>
    <col min="61" max="16384" width="8.85546875" style="494"/>
  </cols>
  <sheetData>
    <row r="1" spans="3:14" ht="12.75" customHeight="1" x14ac:dyDescent="0.2">
      <c r="C1" s="493" t="s">
        <v>1529</v>
      </c>
      <c r="D1" s="493"/>
      <c r="E1" s="493"/>
      <c r="F1" s="493"/>
      <c r="G1" s="493"/>
      <c r="H1" s="493"/>
      <c r="I1" s="493"/>
      <c r="J1" s="493"/>
      <c r="K1" s="493"/>
      <c r="L1" s="493"/>
      <c r="N1" s="495" t="s">
        <v>1005</v>
      </c>
    </row>
    <row r="2" spans="3:14" ht="12.75" customHeight="1" x14ac:dyDescent="0.2">
      <c r="C2" s="496"/>
      <c r="N2" s="495"/>
    </row>
    <row r="3" spans="3:14" s="497" customFormat="1" ht="12.75" customHeight="1" x14ac:dyDescent="0.2">
      <c r="D3" s="498" t="s">
        <v>24</v>
      </c>
      <c r="F3" s="499" t="s">
        <v>1006</v>
      </c>
      <c r="G3" s="498"/>
      <c r="H3" s="498"/>
      <c r="I3" s="498"/>
      <c r="J3" s="498"/>
      <c r="K3" s="498"/>
      <c r="L3" s="498"/>
    </row>
    <row r="4" spans="3:14" s="497" customFormat="1" ht="12.75" customHeight="1" x14ac:dyDescent="0.2">
      <c r="D4" s="498"/>
      <c r="F4" s="499" t="s">
        <v>1007</v>
      </c>
      <c r="G4" s="498"/>
      <c r="H4" s="498"/>
      <c r="I4" s="498"/>
      <c r="J4" s="498"/>
      <c r="K4" s="498"/>
      <c r="L4" s="498"/>
    </row>
    <row r="5" spans="3:14" s="497" customFormat="1" ht="12.75" customHeight="1" x14ac:dyDescent="0.2">
      <c r="D5" s="498"/>
      <c r="F5" s="500"/>
      <c r="G5" s="498"/>
      <c r="H5" s="498"/>
      <c r="I5" s="498"/>
      <c r="J5" s="498"/>
      <c r="K5" s="498"/>
      <c r="L5" s="498"/>
    </row>
    <row r="6" spans="3:14" s="498" customFormat="1" ht="12.75" customHeight="1" x14ac:dyDescent="0.2">
      <c r="D6" s="498" t="s">
        <v>1008</v>
      </c>
      <c r="F6" s="498" t="s">
        <v>1528</v>
      </c>
    </row>
    <row r="7" spans="3:14" s="498" customFormat="1" ht="12.75" customHeight="1" x14ac:dyDescent="0.2">
      <c r="D7" s="498" t="s">
        <v>1010</v>
      </c>
      <c r="F7" s="498" t="str">
        <f>F4</f>
        <v>Praha 9, k.ú. Hostavice</v>
      </c>
    </row>
    <row r="8" spans="3:14" s="498" customFormat="1" ht="12.75" customHeight="1" x14ac:dyDescent="0.2">
      <c r="D8" s="498" t="s">
        <v>1012</v>
      </c>
      <c r="F8" s="498" t="s">
        <v>1527</v>
      </c>
    </row>
    <row r="9" spans="3:14" s="498" customFormat="1" ht="12.75" customHeight="1" x14ac:dyDescent="0.2">
      <c r="D9" s="498" t="s">
        <v>21</v>
      </c>
      <c r="F9" s="498" t="s">
        <v>1527</v>
      </c>
    </row>
    <row r="10" spans="3:14" s="498" customFormat="1" ht="12.75" customHeight="1" x14ac:dyDescent="0.2">
      <c r="D10" s="498" t="s">
        <v>1015</v>
      </c>
      <c r="F10" s="500"/>
    </row>
    <row r="11" spans="3:14" s="495" customFormat="1" ht="12.75" customHeight="1" x14ac:dyDescent="0.2">
      <c r="D11" s="501"/>
      <c r="F11" s="502"/>
      <c r="J11" s="501"/>
    </row>
    <row r="12" spans="3:14" s="503" customFormat="1" ht="12.75" customHeight="1" x14ac:dyDescent="0.2">
      <c r="E12" s="504"/>
      <c r="F12" s="504"/>
      <c r="G12" s="504"/>
      <c r="H12" s="504"/>
      <c r="I12" s="504"/>
      <c r="J12" s="504"/>
      <c r="K12" s="504"/>
      <c r="L12" s="504"/>
    </row>
    <row r="13" spans="3:14" s="495" customFormat="1" ht="12.75" customHeight="1" x14ac:dyDescent="0.2"/>
    <row r="14" spans="3:14" s="495" customFormat="1" ht="12.75" customHeight="1" x14ac:dyDescent="0.2">
      <c r="D14" s="500" t="s">
        <v>1021</v>
      </c>
      <c r="J14" s="505">
        <f>L31</f>
        <v>0</v>
      </c>
      <c r="K14" s="505"/>
      <c r="L14" s="505"/>
    </row>
    <row r="15" spans="3:14" s="495" customFormat="1" ht="12.75" customHeight="1" x14ac:dyDescent="0.2"/>
    <row r="16" spans="3:14" ht="12.75" customHeight="1" x14ac:dyDescent="0.2"/>
    <row r="17" spans="3:59" ht="12.75" customHeight="1" x14ac:dyDescent="0.2"/>
    <row r="18" spans="3:59" ht="12.75" customHeight="1" x14ac:dyDescent="0.2"/>
    <row r="19" spans="3:59" s="495" customFormat="1" ht="12.75" customHeight="1" x14ac:dyDescent="0.2"/>
    <row r="20" spans="3:59" s="495" customFormat="1" ht="12.75" customHeight="1" x14ac:dyDescent="0.2">
      <c r="C20" s="493" t="s">
        <v>1022</v>
      </c>
      <c r="D20" s="493"/>
      <c r="E20" s="493"/>
      <c r="F20" s="493"/>
      <c r="G20" s="493"/>
      <c r="H20" s="493"/>
      <c r="I20" s="493"/>
      <c r="J20" s="493"/>
      <c r="K20" s="493"/>
      <c r="L20" s="493"/>
    </row>
    <row r="21" spans="3:59" s="495" customFormat="1" ht="12.75" customHeight="1" x14ac:dyDescent="0.2">
      <c r="C21" s="506"/>
      <c r="D21" s="506"/>
      <c r="E21" s="506"/>
      <c r="F21" s="506"/>
      <c r="G21" s="506"/>
      <c r="H21" s="506"/>
      <c r="I21" s="506"/>
      <c r="J21" s="506"/>
      <c r="K21" s="506"/>
      <c r="L21" s="506"/>
    </row>
    <row r="22" spans="3:59" s="495" customFormat="1" ht="12.75" customHeight="1" x14ac:dyDescent="0.2">
      <c r="C22" s="507" t="s">
        <v>1526</v>
      </c>
      <c r="D22" s="507"/>
      <c r="E22" s="507"/>
      <c r="F22" s="507"/>
      <c r="G22" s="507"/>
      <c r="H22" s="507"/>
      <c r="I22" s="507"/>
      <c r="J22" s="507"/>
      <c r="K22" s="507"/>
      <c r="L22" s="507"/>
    </row>
    <row r="23" spans="3:59" s="495" customFormat="1" ht="12.75" customHeight="1" x14ac:dyDescent="0.2">
      <c r="C23" s="493"/>
      <c r="D23" s="493"/>
      <c r="E23" s="493"/>
      <c r="F23" s="493" t="s">
        <v>1525</v>
      </c>
      <c r="G23" s="493"/>
      <c r="H23" s="493"/>
      <c r="I23" s="493"/>
      <c r="J23" s="493"/>
      <c r="K23" s="493"/>
      <c r="L23" s="493"/>
    </row>
    <row r="24" spans="3:59" s="498" customFormat="1" ht="12.75" customHeight="1" x14ac:dyDescent="0.2">
      <c r="C24" s="508" t="s">
        <v>1016</v>
      </c>
    </row>
    <row r="25" spans="3:59" s="498" customFormat="1" ht="12.75" customHeight="1" x14ac:dyDescent="0.2">
      <c r="C25" s="508" t="s">
        <v>1017</v>
      </c>
      <c r="F25" s="500"/>
    </row>
    <row r="26" spans="3:59" s="498" customFormat="1" ht="12.75" customHeight="1" x14ac:dyDescent="0.2">
      <c r="C26" s="508" t="s">
        <v>1018</v>
      </c>
    </row>
    <row r="27" spans="3:59" s="498" customFormat="1" ht="12.75" customHeight="1" x14ac:dyDescent="0.2">
      <c r="C27" s="508" t="s">
        <v>1019</v>
      </c>
    </row>
    <row r="28" spans="3:59" s="498" customFormat="1" ht="12.75" customHeight="1" x14ac:dyDescent="0.2">
      <c r="C28" s="508" t="s">
        <v>1020</v>
      </c>
    </row>
    <row r="29" spans="3:59" s="498" customFormat="1" ht="12.75" customHeight="1" x14ac:dyDescent="0.2"/>
    <row r="30" spans="3:59" s="495" customFormat="1" ht="12.75" customHeight="1" x14ac:dyDescent="0.2">
      <c r="C30" s="501"/>
      <c r="F30" s="502"/>
      <c r="H30" s="501"/>
      <c r="J30" s="502"/>
      <c r="L30" s="509"/>
    </row>
    <row r="31" spans="3:59" s="500" customFormat="1" ht="12.75" customHeight="1" x14ac:dyDescent="0.2">
      <c r="C31" s="510" t="s">
        <v>1023</v>
      </c>
      <c r="F31" s="511"/>
      <c r="G31" s="511"/>
      <c r="H31" s="512"/>
      <c r="I31" s="513"/>
      <c r="J31" s="513"/>
      <c r="K31" s="514"/>
      <c r="L31" s="515">
        <f>SUM(L32:L39)</f>
        <v>0</v>
      </c>
      <c r="N31" s="511"/>
      <c r="O31" s="511"/>
      <c r="R31" s="516"/>
      <c r="S31" s="516"/>
      <c r="T31" s="516"/>
      <c r="U31" s="516"/>
      <c r="AL31" s="511"/>
      <c r="AN31" s="511"/>
      <c r="AO31" s="511" t="s">
        <v>1024</v>
      </c>
      <c r="AY31" s="515"/>
      <c r="AZ31" s="515"/>
      <c r="BA31" s="515"/>
      <c r="BB31" s="515"/>
      <c r="BC31" s="515"/>
      <c r="BD31" s="511"/>
      <c r="BE31" s="515"/>
      <c r="BF31" s="511"/>
      <c r="BG31" s="511"/>
    </row>
    <row r="32" spans="3:59" s="498" customFormat="1" ht="12.75" customHeight="1" x14ac:dyDescent="0.2">
      <c r="C32" s="498" t="str">
        <f>C48</f>
        <v>Doplnění datových rozvodů</v>
      </c>
      <c r="L32" s="517">
        <f>L48</f>
        <v>0</v>
      </c>
    </row>
    <row r="33" spans="3:59" s="498" customFormat="1" ht="12.75" customHeight="1" x14ac:dyDescent="0.2">
      <c r="C33" s="498" t="str">
        <f>C72</f>
        <v>Školní rozhlas</v>
      </c>
      <c r="L33" s="517">
        <f>L72</f>
        <v>0</v>
      </c>
    </row>
    <row r="34" spans="3:59" s="498" customFormat="1" ht="12.75" customHeight="1" x14ac:dyDescent="0.2">
      <c r="C34" s="498" t="str">
        <f>C87</f>
        <v>Jednotný čas a zvonění</v>
      </c>
      <c r="L34" s="517">
        <f>L87</f>
        <v>0</v>
      </c>
    </row>
    <row r="35" spans="3:59" s="498" customFormat="1" ht="12.75" customHeight="1" x14ac:dyDescent="0.2">
      <c r="C35" s="498" t="str">
        <f>C103</f>
        <v>Měření a regulace</v>
      </c>
      <c r="L35" s="517">
        <f>L103</f>
        <v>0</v>
      </c>
    </row>
    <row r="36" spans="3:59" s="498" customFormat="1" ht="12.75" customHeight="1" x14ac:dyDescent="0.2">
      <c r="L36" s="517"/>
    </row>
    <row r="37" spans="3:59" s="498" customFormat="1" ht="12.75" customHeight="1" x14ac:dyDescent="0.2">
      <c r="C37" s="510" t="s">
        <v>1524</v>
      </c>
      <c r="L37" s="517"/>
    </row>
    <row r="38" spans="3:59" s="498" customFormat="1" ht="12.75" customHeight="1" x14ac:dyDescent="0.2">
      <c r="C38" s="498" t="s">
        <v>1523</v>
      </c>
      <c r="L38" s="517"/>
    </row>
    <row r="39" spans="3:59" s="498" customFormat="1" ht="12.75" customHeight="1" x14ac:dyDescent="0.2">
      <c r="C39" s="498" t="s">
        <v>1522</v>
      </c>
      <c r="L39" s="517"/>
    </row>
    <row r="40" spans="3:59" s="498" customFormat="1" ht="12.75" customHeight="1" x14ac:dyDescent="0.2">
      <c r="C40" s="498" t="s">
        <v>1521</v>
      </c>
      <c r="L40" s="517"/>
    </row>
    <row r="41" spans="3:59" s="498" customFormat="1" ht="12.75" customHeight="1" x14ac:dyDescent="0.2">
      <c r="C41" s="498" t="s">
        <v>1520</v>
      </c>
      <c r="L41" s="517"/>
    </row>
    <row r="42" spans="3:59" s="498" customFormat="1" ht="12.75" customHeight="1" x14ac:dyDescent="0.2">
      <c r="C42" s="498" t="s">
        <v>1519</v>
      </c>
      <c r="L42" s="517"/>
    </row>
    <row r="43" spans="3:59" s="498" customFormat="1" ht="12.75" customHeight="1" x14ac:dyDescent="0.2">
      <c r="L43" s="517"/>
    </row>
    <row r="44" spans="3:59" s="498" customFormat="1" ht="12.75" customHeight="1" x14ac:dyDescent="0.2">
      <c r="L44" s="517"/>
    </row>
    <row r="45" spans="3:59" s="495" customFormat="1" ht="12.75" customHeight="1" x14ac:dyDescent="0.2">
      <c r="C45" s="501"/>
      <c r="F45" s="502"/>
      <c r="H45" s="501"/>
      <c r="J45" s="518"/>
      <c r="K45" s="518"/>
      <c r="L45" s="518"/>
    </row>
    <row r="46" spans="3:59" s="495" customFormat="1" ht="18.75" customHeight="1" x14ac:dyDescent="0.25">
      <c r="C46" s="519" t="s">
        <v>1023</v>
      </c>
      <c r="L46" s="520">
        <f>L48+L72+L87+L103</f>
        <v>0</v>
      </c>
      <c r="Q46" s="521" t="e">
        <f>#REF!</f>
        <v>#REF!</v>
      </c>
      <c r="S46" s="521" t="e">
        <f>#REF!</f>
        <v>#REF!</v>
      </c>
      <c r="U46" s="521" t="e">
        <f>#REF!</f>
        <v>#REF!</v>
      </c>
      <c r="AN46" s="495" t="s">
        <v>1027</v>
      </c>
      <c r="AO46" s="495" t="s">
        <v>1024</v>
      </c>
      <c r="BE46" s="522" t="e">
        <f>#REF!</f>
        <v>#REF!</v>
      </c>
    </row>
    <row r="47" spans="3:59" s="500" customFormat="1" ht="28.7" customHeight="1" x14ac:dyDescent="0.2">
      <c r="C47" s="500" t="s">
        <v>1518</v>
      </c>
      <c r="D47" s="500" t="s">
        <v>1517</v>
      </c>
      <c r="E47" s="523" t="s">
        <v>1516</v>
      </c>
      <c r="F47" s="511" t="s">
        <v>1515</v>
      </c>
      <c r="G47" s="511" t="s">
        <v>130</v>
      </c>
      <c r="H47" s="512" t="s">
        <v>1514</v>
      </c>
      <c r="I47" s="513" t="s">
        <v>1513</v>
      </c>
      <c r="J47" s="513"/>
      <c r="K47" s="500" t="s">
        <v>1512</v>
      </c>
      <c r="L47" s="515" t="s">
        <v>1</v>
      </c>
      <c r="N47" s="511" t="s">
        <v>1036</v>
      </c>
      <c r="O47" s="511" t="s">
        <v>135</v>
      </c>
      <c r="P47" s="500" t="s">
        <v>1037</v>
      </c>
      <c r="Q47" s="500" t="s">
        <v>1038</v>
      </c>
      <c r="R47" s="524" t="s">
        <v>1039</v>
      </c>
      <c r="S47" s="524" t="s">
        <v>1040</v>
      </c>
      <c r="T47" s="524" t="s">
        <v>1041</v>
      </c>
      <c r="U47" s="524" t="s">
        <v>1511</v>
      </c>
      <c r="AL47" s="511"/>
      <c r="AN47" s="511"/>
      <c r="AO47" s="511"/>
      <c r="AY47" s="515"/>
      <c r="AZ47" s="515"/>
      <c r="BA47" s="515"/>
      <c r="BB47" s="515"/>
      <c r="BC47" s="515"/>
      <c r="BD47" s="511"/>
      <c r="BE47" s="515"/>
      <c r="BF47" s="511"/>
      <c r="BG47" s="511"/>
    </row>
    <row r="48" spans="3:59" s="500" customFormat="1" ht="24" customHeight="1" x14ac:dyDescent="0.2">
      <c r="C48" s="525" t="s">
        <v>1510</v>
      </c>
      <c r="D48" s="525"/>
      <c r="E48" s="525"/>
      <c r="F48" s="526"/>
      <c r="G48" s="526"/>
      <c r="H48" s="527"/>
      <c r="I48" s="528"/>
      <c r="J48" s="528"/>
      <c r="K48" s="529"/>
      <c r="L48" s="528">
        <f>SUM(L51:L71)</f>
        <v>0</v>
      </c>
      <c r="N48" s="511"/>
      <c r="O48" s="511"/>
      <c r="R48" s="516"/>
      <c r="S48" s="516"/>
      <c r="T48" s="516"/>
      <c r="U48" s="516"/>
      <c r="AL48" s="511"/>
      <c r="AN48" s="511"/>
      <c r="AO48" s="511"/>
      <c r="AY48" s="515"/>
      <c r="AZ48" s="515"/>
      <c r="BA48" s="515"/>
      <c r="BB48" s="515"/>
      <c r="BC48" s="515"/>
      <c r="BD48" s="511"/>
      <c r="BE48" s="515"/>
      <c r="BF48" s="511"/>
      <c r="BG48" s="511"/>
    </row>
    <row r="49" spans="3:59" s="535" customFormat="1" ht="24" customHeight="1" x14ac:dyDescent="0.2">
      <c r="C49" s="530" t="s">
        <v>1509</v>
      </c>
      <c r="D49" s="530"/>
      <c r="E49" s="530"/>
      <c r="F49" s="531"/>
      <c r="G49" s="531"/>
      <c r="H49" s="532"/>
      <c r="I49" s="533"/>
      <c r="J49" s="533"/>
      <c r="K49" s="534"/>
      <c r="L49" s="533"/>
      <c r="N49" s="536"/>
      <c r="O49" s="536"/>
      <c r="R49" s="537"/>
      <c r="S49" s="537"/>
      <c r="T49" s="537"/>
      <c r="U49" s="537"/>
      <c r="AL49" s="536"/>
      <c r="AN49" s="536"/>
      <c r="AO49" s="536"/>
      <c r="AY49" s="538"/>
      <c r="AZ49" s="538"/>
      <c r="BA49" s="538"/>
      <c r="BB49" s="538"/>
      <c r="BC49" s="538"/>
      <c r="BD49" s="536"/>
      <c r="BE49" s="538"/>
      <c r="BF49" s="536"/>
      <c r="BG49" s="536"/>
    </row>
    <row r="50" spans="3:59" s="535" customFormat="1" ht="24" customHeight="1" x14ac:dyDescent="0.2">
      <c r="C50" s="530" t="s">
        <v>1508</v>
      </c>
      <c r="D50" s="530"/>
      <c r="E50" s="530"/>
      <c r="F50" s="531"/>
      <c r="G50" s="531"/>
      <c r="H50" s="532"/>
      <c r="I50" s="533"/>
      <c r="J50" s="533"/>
      <c r="K50" s="534"/>
      <c r="L50" s="533"/>
      <c r="N50" s="536"/>
      <c r="O50" s="536"/>
      <c r="R50" s="537"/>
      <c r="S50" s="537"/>
      <c r="T50" s="537"/>
      <c r="U50" s="537"/>
      <c r="AL50" s="536"/>
      <c r="AN50" s="536"/>
      <c r="AO50" s="536"/>
      <c r="AY50" s="538"/>
      <c r="AZ50" s="538"/>
      <c r="BA50" s="538"/>
      <c r="BB50" s="538"/>
      <c r="BC50" s="538"/>
      <c r="BD50" s="536"/>
      <c r="BE50" s="538"/>
      <c r="BF50" s="536"/>
      <c r="BG50" s="536"/>
    </row>
    <row r="51" spans="3:59" s="498" customFormat="1" ht="27.75" customHeight="1" x14ac:dyDescent="0.2">
      <c r="C51" s="498">
        <v>1</v>
      </c>
      <c r="D51" s="498" t="s">
        <v>1044</v>
      </c>
      <c r="E51" s="539" t="s">
        <v>1507</v>
      </c>
      <c r="F51" s="540"/>
      <c r="G51" s="540" t="s">
        <v>783</v>
      </c>
      <c r="H51" s="541">
        <v>13</v>
      </c>
      <c r="I51" s="545"/>
      <c r="J51" s="545"/>
      <c r="K51" s="546"/>
      <c r="L51" s="517">
        <f t="shared" ref="L51:L71" si="0">(H51*I51)+(H51*K51)</f>
        <v>0</v>
      </c>
      <c r="N51" s="540"/>
      <c r="O51" s="540"/>
      <c r="R51" s="542"/>
      <c r="S51" s="542"/>
      <c r="T51" s="542"/>
      <c r="U51" s="542"/>
      <c r="AL51" s="540"/>
      <c r="AN51" s="540"/>
      <c r="AO51" s="540"/>
      <c r="AY51" s="517"/>
      <c r="AZ51" s="517"/>
      <c r="BA51" s="517"/>
      <c r="BB51" s="517"/>
      <c r="BC51" s="517"/>
      <c r="BD51" s="540"/>
      <c r="BE51" s="517"/>
      <c r="BF51" s="540"/>
      <c r="BG51" s="540"/>
    </row>
    <row r="52" spans="3:59" s="498" customFormat="1" ht="27.75" customHeight="1" x14ac:dyDescent="0.2">
      <c r="C52" s="498">
        <v>2</v>
      </c>
      <c r="D52" s="498" t="s">
        <v>1044</v>
      </c>
      <c r="E52" s="539" t="s">
        <v>1506</v>
      </c>
      <c r="F52" s="540" t="s">
        <v>1505</v>
      </c>
      <c r="G52" s="540" t="s">
        <v>783</v>
      </c>
      <c r="H52" s="541">
        <v>6</v>
      </c>
      <c r="I52" s="545"/>
      <c r="J52" s="545"/>
      <c r="K52" s="546"/>
      <c r="L52" s="517">
        <f t="shared" si="0"/>
        <v>0</v>
      </c>
      <c r="N52" s="540"/>
      <c r="O52" s="540"/>
      <c r="R52" s="542"/>
      <c r="S52" s="542"/>
      <c r="T52" s="542"/>
      <c r="U52" s="542"/>
      <c r="AL52" s="540"/>
      <c r="AN52" s="540"/>
      <c r="AO52" s="540"/>
      <c r="AY52" s="517"/>
      <c r="AZ52" s="517"/>
      <c r="BA52" s="517"/>
      <c r="BB52" s="517"/>
      <c r="BC52" s="517"/>
      <c r="BD52" s="540"/>
      <c r="BE52" s="517"/>
      <c r="BF52" s="540"/>
      <c r="BG52" s="540"/>
    </row>
    <row r="53" spans="3:59" s="498" customFormat="1" ht="27.75" customHeight="1" x14ac:dyDescent="0.2">
      <c r="C53" s="498">
        <v>3</v>
      </c>
      <c r="D53" s="498" t="s">
        <v>1044</v>
      </c>
      <c r="E53" s="539" t="s">
        <v>1504</v>
      </c>
      <c r="F53" s="540" t="s">
        <v>1503</v>
      </c>
      <c r="G53" s="540" t="s">
        <v>783</v>
      </c>
      <c r="H53" s="541">
        <v>8</v>
      </c>
      <c r="I53" s="545"/>
      <c r="J53" s="545"/>
      <c r="K53" s="546"/>
      <c r="L53" s="517">
        <f t="shared" si="0"/>
        <v>0</v>
      </c>
      <c r="N53" s="540"/>
      <c r="O53" s="540"/>
      <c r="R53" s="542"/>
      <c r="S53" s="542"/>
      <c r="T53" s="542"/>
      <c r="U53" s="542"/>
      <c r="AL53" s="540"/>
      <c r="AN53" s="540"/>
      <c r="AO53" s="540"/>
      <c r="AY53" s="517"/>
      <c r="AZ53" s="517"/>
      <c r="BA53" s="517"/>
      <c r="BB53" s="517"/>
      <c r="BC53" s="517"/>
      <c r="BD53" s="540"/>
      <c r="BE53" s="517"/>
      <c r="BF53" s="540"/>
      <c r="BG53" s="540"/>
    </row>
    <row r="54" spans="3:59" s="498" customFormat="1" ht="27.75" customHeight="1" x14ac:dyDescent="0.2">
      <c r="C54" s="498">
        <v>4</v>
      </c>
      <c r="D54" s="498" t="s">
        <v>1044</v>
      </c>
      <c r="E54" s="539" t="s">
        <v>1502</v>
      </c>
      <c r="F54" s="540"/>
      <c r="G54" s="540" t="s">
        <v>783</v>
      </c>
      <c r="H54" s="541">
        <v>4</v>
      </c>
      <c r="I54" s="545"/>
      <c r="J54" s="545"/>
      <c r="K54" s="546"/>
      <c r="L54" s="517">
        <f t="shared" si="0"/>
        <v>0</v>
      </c>
      <c r="N54" s="540"/>
      <c r="O54" s="540"/>
      <c r="R54" s="542"/>
      <c r="S54" s="542"/>
      <c r="T54" s="542"/>
      <c r="U54" s="542"/>
      <c r="AL54" s="540"/>
      <c r="AN54" s="540"/>
      <c r="AO54" s="540"/>
      <c r="AY54" s="517"/>
      <c r="AZ54" s="517"/>
      <c r="BA54" s="517"/>
      <c r="BB54" s="517"/>
      <c r="BC54" s="517"/>
      <c r="BD54" s="540"/>
      <c r="BE54" s="517"/>
      <c r="BF54" s="540"/>
      <c r="BG54" s="540"/>
    </row>
    <row r="55" spans="3:59" s="498" customFormat="1" ht="27.75" customHeight="1" x14ac:dyDescent="0.2">
      <c r="C55" s="498">
        <v>5</v>
      </c>
      <c r="D55" s="498" t="s">
        <v>1044</v>
      </c>
      <c r="E55" s="539" t="s">
        <v>1501</v>
      </c>
      <c r="F55" s="540" t="s">
        <v>1499</v>
      </c>
      <c r="G55" s="540" t="s">
        <v>783</v>
      </c>
      <c r="H55" s="541">
        <v>1</v>
      </c>
      <c r="I55" s="545"/>
      <c r="J55" s="545"/>
      <c r="K55" s="546"/>
      <c r="L55" s="517">
        <f t="shared" si="0"/>
        <v>0</v>
      </c>
      <c r="N55" s="540"/>
      <c r="O55" s="540"/>
      <c r="R55" s="542"/>
      <c r="S55" s="542"/>
      <c r="T55" s="542"/>
      <c r="U55" s="542"/>
      <c r="AL55" s="540"/>
      <c r="AN55" s="540"/>
      <c r="AO55" s="540"/>
      <c r="AY55" s="517"/>
      <c r="AZ55" s="517"/>
      <c r="BA55" s="517"/>
      <c r="BB55" s="517"/>
      <c r="BC55" s="517"/>
      <c r="BD55" s="540"/>
      <c r="BE55" s="517"/>
      <c r="BF55" s="540"/>
      <c r="BG55" s="540"/>
    </row>
    <row r="56" spans="3:59" s="498" customFormat="1" ht="27.75" customHeight="1" x14ac:dyDescent="0.2">
      <c r="C56" s="498">
        <v>6</v>
      </c>
      <c r="D56" s="498" t="s">
        <v>1044</v>
      </c>
      <c r="E56" s="539" t="s">
        <v>1500</v>
      </c>
      <c r="F56" s="540" t="s">
        <v>1499</v>
      </c>
      <c r="G56" s="540" t="s">
        <v>783</v>
      </c>
      <c r="H56" s="541">
        <v>1</v>
      </c>
      <c r="I56" s="545"/>
      <c r="J56" s="545"/>
      <c r="K56" s="546"/>
      <c r="L56" s="517">
        <f t="shared" si="0"/>
        <v>0</v>
      </c>
      <c r="N56" s="540"/>
      <c r="O56" s="540"/>
      <c r="R56" s="542"/>
      <c r="S56" s="542"/>
      <c r="T56" s="542"/>
      <c r="U56" s="542"/>
      <c r="AL56" s="540"/>
      <c r="AN56" s="540"/>
      <c r="AO56" s="540"/>
      <c r="AY56" s="517"/>
      <c r="AZ56" s="517"/>
      <c r="BA56" s="517"/>
      <c r="BB56" s="517"/>
      <c r="BC56" s="517"/>
      <c r="BD56" s="540"/>
      <c r="BE56" s="517"/>
      <c r="BF56" s="540"/>
      <c r="BG56" s="540"/>
    </row>
    <row r="57" spans="3:59" s="498" customFormat="1" ht="27.75" customHeight="1" x14ac:dyDescent="0.2">
      <c r="C57" s="498">
        <v>7</v>
      </c>
      <c r="D57" s="498" t="s">
        <v>1044</v>
      </c>
      <c r="E57" s="539" t="s">
        <v>1498</v>
      </c>
      <c r="F57" s="540"/>
      <c r="G57" s="540" t="s">
        <v>387</v>
      </c>
      <c r="H57" s="541">
        <v>1</v>
      </c>
      <c r="I57" s="545"/>
      <c r="J57" s="545"/>
      <c r="K57" s="546"/>
      <c r="L57" s="517">
        <f t="shared" si="0"/>
        <v>0</v>
      </c>
      <c r="N57" s="540"/>
      <c r="O57" s="540"/>
      <c r="R57" s="542"/>
      <c r="S57" s="542"/>
      <c r="T57" s="542"/>
      <c r="U57" s="542"/>
      <c r="AL57" s="540"/>
      <c r="AN57" s="540"/>
      <c r="AO57" s="540"/>
      <c r="AY57" s="517"/>
      <c r="AZ57" s="517"/>
      <c r="BA57" s="517"/>
      <c r="BB57" s="517"/>
      <c r="BC57" s="517"/>
      <c r="BD57" s="540"/>
      <c r="BE57" s="517"/>
      <c r="BF57" s="540"/>
      <c r="BG57" s="540"/>
    </row>
    <row r="58" spans="3:59" s="498" customFormat="1" ht="27.75" customHeight="1" x14ac:dyDescent="0.2">
      <c r="C58" s="498">
        <v>8</v>
      </c>
      <c r="D58" s="498" t="s">
        <v>1044</v>
      </c>
      <c r="E58" s="539" t="s">
        <v>1497</v>
      </c>
      <c r="F58" s="540"/>
      <c r="G58" s="540" t="s">
        <v>387</v>
      </c>
      <c r="H58" s="541">
        <v>1</v>
      </c>
      <c r="I58" s="545"/>
      <c r="J58" s="545"/>
      <c r="K58" s="546"/>
      <c r="L58" s="517">
        <f t="shared" si="0"/>
        <v>0</v>
      </c>
      <c r="N58" s="540"/>
      <c r="O58" s="540"/>
      <c r="R58" s="542"/>
      <c r="S58" s="542"/>
      <c r="T58" s="542"/>
      <c r="U58" s="542"/>
      <c r="AL58" s="540"/>
      <c r="AN58" s="540"/>
      <c r="AO58" s="540"/>
      <c r="AY58" s="517"/>
      <c r="AZ58" s="517"/>
      <c r="BA58" s="517"/>
      <c r="BB58" s="517"/>
      <c r="BC58" s="517"/>
      <c r="BD58" s="540"/>
      <c r="BE58" s="517"/>
      <c r="BF58" s="540"/>
      <c r="BG58" s="540"/>
    </row>
    <row r="59" spans="3:59" s="498" customFormat="1" ht="27.75" customHeight="1" x14ac:dyDescent="0.2">
      <c r="C59" s="498">
        <v>9</v>
      </c>
      <c r="D59" s="498" t="s">
        <v>1044</v>
      </c>
      <c r="E59" s="539" t="s">
        <v>1496</v>
      </c>
      <c r="F59" s="540"/>
      <c r="G59" s="540" t="s">
        <v>783</v>
      </c>
      <c r="H59" s="541">
        <v>13</v>
      </c>
      <c r="I59" s="545"/>
      <c r="J59" s="545"/>
      <c r="K59" s="546"/>
      <c r="L59" s="517">
        <f t="shared" si="0"/>
        <v>0</v>
      </c>
      <c r="N59" s="540"/>
      <c r="O59" s="540"/>
      <c r="R59" s="542"/>
      <c r="S59" s="542"/>
      <c r="T59" s="542"/>
      <c r="U59" s="542"/>
      <c r="AL59" s="540"/>
      <c r="AN59" s="540"/>
      <c r="AO59" s="540"/>
      <c r="AY59" s="517"/>
      <c r="AZ59" s="517"/>
      <c r="BA59" s="517"/>
      <c r="BB59" s="517"/>
      <c r="BC59" s="517"/>
      <c r="BD59" s="540"/>
      <c r="BE59" s="517"/>
      <c r="BF59" s="540"/>
      <c r="BG59" s="540"/>
    </row>
    <row r="60" spans="3:59" s="498" customFormat="1" ht="27.75" customHeight="1" x14ac:dyDescent="0.2">
      <c r="C60" s="498">
        <v>10</v>
      </c>
      <c r="D60" s="498" t="s">
        <v>1044</v>
      </c>
      <c r="E60" s="539" t="s">
        <v>1495</v>
      </c>
      <c r="F60" s="540"/>
      <c r="G60" s="540" t="s">
        <v>783</v>
      </c>
      <c r="H60" s="541">
        <v>1</v>
      </c>
      <c r="I60" s="545"/>
      <c r="J60" s="545"/>
      <c r="K60" s="546"/>
      <c r="L60" s="517">
        <f t="shared" si="0"/>
        <v>0</v>
      </c>
      <c r="N60" s="540"/>
      <c r="O60" s="540"/>
      <c r="R60" s="542"/>
      <c r="S60" s="542"/>
      <c r="T60" s="542"/>
      <c r="U60" s="542"/>
      <c r="AL60" s="540"/>
      <c r="AN60" s="540"/>
      <c r="AO60" s="540"/>
      <c r="AY60" s="517"/>
      <c r="AZ60" s="517"/>
      <c r="BA60" s="517"/>
      <c r="BB60" s="517"/>
      <c r="BC60" s="517"/>
      <c r="BD60" s="540"/>
      <c r="BE60" s="517"/>
      <c r="BF60" s="540"/>
      <c r="BG60" s="540"/>
    </row>
    <row r="61" spans="3:59" s="498" customFormat="1" ht="27.75" customHeight="1" x14ac:dyDescent="0.2">
      <c r="C61" s="498">
        <v>11</v>
      </c>
      <c r="D61" s="498" t="s">
        <v>1044</v>
      </c>
      <c r="E61" s="539" t="s">
        <v>1494</v>
      </c>
      <c r="F61" s="540"/>
      <c r="G61" s="540" t="s">
        <v>315</v>
      </c>
      <c r="H61" s="541">
        <v>600</v>
      </c>
      <c r="I61" s="545"/>
      <c r="J61" s="545"/>
      <c r="K61" s="546"/>
      <c r="L61" s="517">
        <f t="shared" si="0"/>
        <v>0</v>
      </c>
      <c r="N61" s="540"/>
      <c r="O61" s="540"/>
      <c r="R61" s="542"/>
      <c r="S61" s="542"/>
      <c r="T61" s="542"/>
      <c r="U61" s="542"/>
      <c r="AL61" s="540"/>
      <c r="AN61" s="540"/>
      <c r="AO61" s="540"/>
      <c r="AY61" s="517"/>
      <c r="AZ61" s="517"/>
      <c r="BA61" s="517"/>
      <c r="BB61" s="517"/>
      <c r="BC61" s="517"/>
      <c r="BD61" s="540"/>
      <c r="BE61" s="517"/>
      <c r="BF61" s="540"/>
      <c r="BG61" s="540"/>
    </row>
    <row r="62" spans="3:59" s="498" customFormat="1" ht="27.75" customHeight="1" x14ac:dyDescent="0.2">
      <c r="C62" s="498">
        <v>12</v>
      </c>
      <c r="D62" s="498" t="s">
        <v>1044</v>
      </c>
      <c r="E62" s="539" t="s">
        <v>1457</v>
      </c>
      <c r="F62" s="540"/>
      <c r="G62" s="540" t="s">
        <v>315</v>
      </c>
      <c r="H62" s="541">
        <v>600</v>
      </c>
      <c r="I62" s="545"/>
      <c r="J62" s="545"/>
      <c r="K62" s="546"/>
      <c r="L62" s="517">
        <f t="shared" si="0"/>
        <v>0</v>
      </c>
      <c r="N62" s="540"/>
      <c r="O62" s="540"/>
      <c r="R62" s="542"/>
      <c r="S62" s="542"/>
      <c r="T62" s="542"/>
      <c r="U62" s="542"/>
      <c r="AL62" s="540"/>
      <c r="AN62" s="540"/>
      <c r="AO62" s="540"/>
      <c r="AY62" s="517"/>
      <c r="AZ62" s="517"/>
      <c r="BA62" s="517"/>
      <c r="BB62" s="517"/>
      <c r="BC62" s="517"/>
      <c r="BD62" s="540"/>
      <c r="BE62" s="517"/>
      <c r="BF62" s="540"/>
      <c r="BG62" s="540"/>
    </row>
    <row r="63" spans="3:59" s="498" customFormat="1" ht="27.75" customHeight="1" x14ac:dyDescent="0.2">
      <c r="C63" s="498">
        <v>13</v>
      </c>
      <c r="D63" s="498" t="s">
        <v>1044</v>
      </c>
      <c r="E63" s="539" t="s">
        <v>1456</v>
      </c>
      <c r="F63" s="540" t="s">
        <v>1455</v>
      </c>
      <c r="G63" s="540" t="s">
        <v>783</v>
      </c>
      <c r="H63" s="541">
        <v>100</v>
      </c>
      <c r="I63" s="545"/>
      <c r="J63" s="545"/>
      <c r="K63" s="546"/>
      <c r="L63" s="517">
        <f t="shared" si="0"/>
        <v>0</v>
      </c>
      <c r="N63" s="540"/>
      <c r="O63" s="540"/>
      <c r="R63" s="542"/>
      <c r="S63" s="542"/>
      <c r="T63" s="542"/>
      <c r="U63" s="542"/>
      <c r="AL63" s="540"/>
      <c r="AN63" s="540"/>
      <c r="AO63" s="540"/>
      <c r="AY63" s="517"/>
      <c r="AZ63" s="517"/>
      <c r="BA63" s="517"/>
      <c r="BB63" s="517"/>
      <c r="BC63" s="517"/>
      <c r="BD63" s="540"/>
      <c r="BE63" s="517"/>
      <c r="BF63" s="540"/>
      <c r="BG63" s="540"/>
    </row>
    <row r="64" spans="3:59" s="498" customFormat="1" ht="27.75" customHeight="1" x14ac:dyDescent="0.2">
      <c r="C64" s="498">
        <v>14</v>
      </c>
      <c r="D64" s="498" t="s">
        <v>1490</v>
      </c>
      <c r="E64" s="539" t="s">
        <v>1493</v>
      </c>
      <c r="F64" s="540"/>
      <c r="G64" s="540" t="s">
        <v>387</v>
      </c>
      <c r="H64" s="541">
        <v>1</v>
      </c>
      <c r="I64" s="545"/>
      <c r="J64" s="545"/>
      <c r="K64" s="546"/>
      <c r="L64" s="517">
        <f t="shared" si="0"/>
        <v>0</v>
      </c>
      <c r="N64" s="540"/>
      <c r="O64" s="540"/>
      <c r="R64" s="542"/>
      <c r="S64" s="542"/>
      <c r="T64" s="542"/>
      <c r="U64" s="542"/>
      <c r="AL64" s="540"/>
      <c r="AN64" s="540"/>
      <c r="AO64" s="540"/>
      <c r="AY64" s="517"/>
      <c r="AZ64" s="517"/>
      <c r="BA64" s="517"/>
      <c r="BB64" s="517"/>
      <c r="BC64" s="517"/>
      <c r="BD64" s="540"/>
      <c r="BE64" s="517"/>
      <c r="BF64" s="540"/>
      <c r="BG64" s="540"/>
    </row>
    <row r="65" spans="3:59" s="498" customFormat="1" ht="27.75" customHeight="1" x14ac:dyDescent="0.2">
      <c r="C65" s="498">
        <v>15</v>
      </c>
      <c r="D65" s="498" t="s">
        <v>1490</v>
      </c>
      <c r="E65" s="539" t="s">
        <v>1492</v>
      </c>
      <c r="F65" s="540"/>
      <c r="G65" s="540" t="s">
        <v>387</v>
      </c>
      <c r="H65" s="541">
        <v>1</v>
      </c>
      <c r="I65" s="545"/>
      <c r="J65" s="545"/>
      <c r="K65" s="546"/>
      <c r="L65" s="517">
        <f t="shared" si="0"/>
        <v>0</v>
      </c>
      <c r="N65" s="540"/>
      <c r="O65" s="540"/>
      <c r="R65" s="542"/>
      <c r="S65" s="542"/>
      <c r="T65" s="542"/>
      <c r="U65" s="542"/>
      <c r="AL65" s="540"/>
      <c r="AN65" s="540"/>
      <c r="AO65" s="540"/>
      <c r="AY65" s="517"/>
      <c r="AZ65" s="517"/>
      <c r="BA65" s="517"/>
      <c r="BB65" s="517"/>
      <c r="BC65" s="517"/>
      <c r="BD65" s="540"/>
      <c r="BE65" s="517"/>
      <c r="BF65" s="540"/>
      <c r="BG65" s="540"/>
    </row>
    <row r="66" spans="3:59" s="498" customFormat="1" ht="27.75" customHeight="1" x14ac:dyDescent="0.2">
      <c r="C66" s="498">
        <v>16</v>
      </c>
      <c r="D66" s="498" t="s">
        <v>1490</v>
      </c>
      <c r="E66" s="539" t="s">
        <v>1491</v>
      </c>
      <c r="F66" s="540"/>
      <c r="G66" s="540" t="s">
        <v>387</v>
      </c>
      <c r="H66" s="541">
        <v>1</v>
      </c>
      <c r="I66" s="545"/>
      <c r="J66" s="545"/>
      <c r="K66" s="546"/>
      <c r="L66" s="517">
        <f t="shared" si="0"/>
        <v>0</v>
      </c>
      <c r="N66" s="540"/>
      <c r="O66" s="540"/>
      <c r="R66" s="542"/>
      <c r="S66" s="542"/>
      <c r="T66" s="542"/>
      <c r="U66" s="542"/>
      <c r="AL66" s="540"/>
      <c r="AN66" s="540"/>
      <c r="AO66" s="540"/>
      <c r="AY66" s="517"/>
      <c r="AZ66" s="517"/>
      <c r="BA66" s="517"/>
      <c r="BB66" s="517"/>
      <c r="BC66" s="517"/>
      <c r="BD66" s="540"/>
      <c r="BE66" s="517"/>
      <c r="BF66" s="540"/>
      <c r="BG66" s="540"/>
    </row>
    <row r="67" spans="3:59" s="498" customFormat="1" ht="27.75" customHeight="1" x14ac:dyDescent="0.2">
      <c r="C67" s="498">
        <v>17</v>
      </c>
      <c r="D67" s="498" t="s">
        <v>1490</v>
      </c>
      <c r="E67" s="539" t="s">
        <v>1489</v>
      </c>
      <c r="F67" s="540"/>
      <c r="G67" s="540" t="s">
        <v>387</v>
      </c>
      <c r="H67" s="541">
        <v>1</v>
      </c>
      <c r="I67" s="545"/>
      <c r="J67" s="545"/>
      <c r="K67" s="546"/>
      <c r="L67" s="517">
        <f t="shared" si="0"/>
        <v>0</v>
      </c>
      <c r="N67" s="540"/>
      <c r="O67" s="540"/>
      <c r="R67" s="542"/>
      <c r="S67" s="542"/>
      <c r="T67" s="542"/>
      <c r="U67" s="542"/>
      <c r="AL67" s="540"/>
      <c r="AN67" s="540"/>
      <c r="AO67" s="540"/>
      <c r="AY67" s="517"/>
      <c r="AZ67" s="517"/>
      <c r="BA67" s="517"/>
      <c r="BB67" s="517"/>
      <c r="BC67" s="517"/>
      <c r="BD67" s="540"/>
      <c r="BE67" s="517"/>
      <c r="BF67" s="540"/>
      <c r="BG67" s="540"/>
    </row>
    <row r="68" spans="3:59" s="498" customFormat="1" ht="27.75" customHeight="1" x14ac:dyDescent="0.2">
      <c r="C68" s="498">
        <v>18</v>
      </c>
      <c r="D68" s="498" t="s">
        <v>1095</v>
      </c>
      <c r="E68" s="539" t="s">
        <v>1488</v>
      </c>
      <c r="F68" s="540"/>
      <c r="G68" s="540" t="s">
        <v>387</v>
      </c>
      <c r="H68" s="541">
        <v>1</v>
      </c>
      <c r="I68" s="545"/>
      <c r="J68" s="545"/>
      <c r="K68" s="546"/>
      <c r="L68" s="517">
        <f t="shared" si="0"/>
        <v>0</v>
      </c>
      <c r="N68" s="540"/>
      <c r="O68" s="540"/>
      <c r="R68" s="542"/>
      <c r="S68" s="542"/>
      <c r="T68" s="542"/>
      <c r="U68" s="542"/>
      <c r="AL68" s="540"/>
      <c r="AN68" s="540"/>
      <c r="AO68" s="540"/>
      <c r="AY68" s="517"/>
      <c r="AZ68" s="517"/>
      <c r="BA68" s="517"/>
      <c r="BB68" s="517"/>
      <c r="BC68" s="517"/>
      <c r="BD68" s="540"/>
      <c r="BE68" s="517"/>
      <c r="BF68" s="540"/>
      <c r="BG68" s="540"/>
    </row>
    <row r="69" spans="3:59" s="498" customFormat="1" ht="27.75" customHeight="1" x14ac:dyDescent="0.2">
      <c r="C69" s="498">
        <v>19</v>
      </c>
      <c r="D69" s="498" t="s">
        <v>1095</v>
      </c>
      <c r="E69" s="539" t="s">
        <v>1453</v>
      </c>
      <c r="F69" s="540"/>
      <c r="G69" s="540" t="s">
        <v>387</v>
      </c>
      <c r="H69" s="541">
        <v>1</v>
      </c>
      <c r="I69" s="545"/>
      <c r="J69" s="545"/>
      <c r="K69" s="546"/>
      <c r="L69" s="517">
        <f t="shared" si="0"/>
        <v>0</v>
      </c>
      <c r="N69" s="540"/>
      <c r="O69" s="540"/>
      <c r="R69" s="542"/>
      <c r="S69" s="542"/>
      <c r="T69" s="542"/>
      <c r="U69" s="542"/>
      <c r="AL69" s="540"/>
      <c r="AN69" s="540"/>
      <c r="AO69" s="540"/>
      <c r="AY69" s="517"/>
      <c r="AZ69" s="517"/>
      <c r="BA69" s="517"/>
      <c r="BB69" s="517"/>
      <c r="BC69" s="517"/>
      <c r="BD69" s="540"/>
      <c r="BE69" s="517"/>
      <c r="BF69" s="540"/>
      <c r="BG69" s="540"/>
    </row>
    <row r="70" spans="3:59" s="498" customFormat="1" ht="27.75" customHeight="1" x14ac:dyDescent="0.2">
      <c r="C70" s="498">
        <v>20</v>
      </c>
      <c r="D70" s="498" t="s">
        <v>1095</v>
      </c>
      <c r="E70" s="539" t="s">
        <v>1487</v>
      </c>
      <c r="F70" s="540"/>
      <c r="G70" s="540" t="s">
        <v>387</v>
      </c>
      <c r="H70" s="541">
        <v>1</v>
      </c>
      <c r="I70" s="545"/>
      <c r="J70" s="545"/>
      <c r="K70" s="546"/>
      <c r="L70" s="517">
        <f t="shared" si="0"/>
        <v>0</v>
      </c>
      <c r="N70" s="540"/>
      <c r="O70" s="540"/>
      <c r="R70" s="542"/>
      <c r="S70" s="542"/>
      <c r="T70" s="542"/>
      <c r="U70" s="542"/>
      <c r="AL70" s="540"/>
      <c r="AN70" s="540"/>
      <c r="AO70" s="540"/>
      <c r="AY70" s="517"/>
      <c r="AZ70" s="517"/>
      <c r="BA70" s="517"/>
      <c r="BB70" s="517"/>
      <c r="BC70" s="517"/>
      <c r="BD70" s="540"/>
      <c r="BE70" s="517"/>
      <c r="BF70" s="540"/>
      <c r="BG70" s="540"/>
    </row>
    <row r="71" spans="3:59" s="498" customFormat="1" ht="27.75" customHeight="1" x14ac:dyDescent="0.2">
      <c r="C71" s="498">
        <v>21</v>
      </c>
      <c r="D71" s="498" t="s">
        <v>1095</v>
      </c>
      <c r="E71" s="539" t="s">
        <v>1486</v>
      </c>
      <c r="F71" s="540"/>
      <c r="G71" s="540" t="s">
        <v>387</v>
      </c>
      <c r="H71" s="541">
        <v>1</v>
      </c>
      <c r="I71" s="545"/>
      <c r="J71" s="545"/>
      <c r="K71" s="546"/>
      <c r="L71" s="517">
        <f t="shared" si="0"/>
        <v>0</v>
      </c>
      <c r="N71" s="540"/>
      <c r="O71" s="540"/>
      <c r="R71" s="542"/>
      <c r="S71" s="542"/>
      <c r="T71" s="542"/>
      <c r="U71" s="542"/>
      <c r="AL71" s="540"/>
      <c r="AN71" s="540"/>
      <c r="AO71" s="540"/>
      <c r="AY71" s="517"/>
      <c r="AZ71" s="517"/>
      <c r="BA71" s="517"/>
      <c r="BB71" s="517"/>
      <c r="BC71" s="517"/>
      <c r="BD71" s="540"/>
      <c r="BE71" s="517"/>
      <c r="BF71" s="540"/>
      <c r="BG71" s="540"/>
    </row>
    <row r="72" spans="3:59" s="500" customFormat="1" ht="24" customHeight="1" x14ac:dyDescent="0.2">
      <c r="C72" s="525" t="s">
        <v>1485</v>
      </c>
      <c r="D72" s="525"/>
      <c r="E72" s="525"/>
      <c r="F72" s="526"/>
      <c r="G72" s="526"/>
      <c r="H72" s="527"/>
      <c r="I72" s="547"/>
      <c r="J72" s="547"/>
      <c r="K72" s="548"/>
      <c r="L72" s="528">
        <f>SUM(L74:L86)</f>
        <v>0</v>
      </c>
      <c r="N72" s="511"/>
      <c r="O72" s="511"/>
      <c r="R72" s="516"/>
      <c r="S72" s="516"/>
      <c r="T72" s="516"/>
      <c r="U72" s="516"/>
      <c r="AL72" s="511"/>
      <c r="AN72" s="511"/>
      <c r="AO72" s="511"/>
      <c r="AY72" s="515"/>
      <c r="AZ72" s="515"/>
      <c r="BA72" s="515"/>
      <c r="BB72" s="515"/>
      <c r="BC72" s="515"/>
      <c r="BD72" s="511"/>
      <c r="BE72" s="515"/>
      <c r="BF72" s="511"/>
      <c r="BG72" s="511"/>
    </row>
    <row r="73" spans="3:59" s="535" customFormat="1" ht="24" customHeight="1" x14ac:dyDescent="0.2">
      <c r="C73" s="530"/>
      <c r="D73" s="530"/>
      <c r="E73" s="530"/>
      <c r="F73" s="531"/>
      <c r="G73" s="531"/>
      <c r="H73" s="532"/>
      <c r="I73" s="549"/>
      <c r="J73" s="549"/>
      <c r="K73" s="550"/>
      <c r="L73" s="533"/>
      <c r="N73" s="536"/>
      <c r="O73" s="536"/>
      <c r="R73" s="537"/>
      <c r="S73" s="537"/>
      <c r="T73" s="537"/>
      <c r="U73" s="537"/>
      <c r="AL73" s="536"/>
      <c r="AN73" s="536"/>
      <c r="AO73" s="536"/>
      <c r="AY73" s="538"/>
      <c r="AZ73" s="538"/>
      <c r="BA73" s="538"/>
      <c r="BB73" s="538"/>
      <c r="BC73" s="538"/>
      <c r="BD73" s="536"/>
      <c r="BE73" s="538"/>
      <c r="BF73" s="536"/>
      <c r="BG73" s="536"/>
    </row>
    <row r="74" spans="3:59" s="498" customFormat="1" ht="54.6" customHeight="1" x14ac:dyDescent="0.2">
      <c r="C74" s="498">
        <v>22</v>
      </c>
      <c r="D74" s="498" t="s">
        <v>1044</v>
      </c>
      <c r="E74" s="539" t="s">
        <v>1484</v>
      </c>
      <c r="F74" s="543" t="s">
        <v>1483</v>
      </c>
      <c r="G74" s="540" t="s">
        <v>783</v>
      </c>
      <c r="H74" s="541">
        <v>5</v>
      </c>
      <c r="I74" s="545"/>
      <c r="J74" s="545"/>
      <c r="K74" s="546"/>
      <c r="L74" s="517">
        <f t="shared" ref="L74:L86" si="1">(H74*I74)+(H74*K74)</f>
        <v>0</v>
      </c>
      <c r="N74" s="540"/>
      <c r="O74" s="540"/>
      <c r="R74" s="542"/>
      <c r="S74" s="542"/>
      <c r="T74" s="542"/>
      <c r="U74" s="542"/>
      <c r="AL74" s="540"/>
      <c r="AN74" s="540"/>
      <c r="AO74" s="540"/>
      <c r="AY74" s="517"/>
      <c r="AZ74" s="517"/>
      <c r="BA74" s="517"/>
      <c r="BB74" s="517"/>
      <c r="BC74" s="517"/>
      <c r="BD74" s="540"/>
      <c r="BE74" s="517"/>
      <c r="BF74" s="540"/>
      <c r="BG74" s="540"/>
    </row>
    <row r="75" spans="3:59" s="498" customFormat="1" ht="123.2" customHeight="1" x14ac:dyDescent="0.2">
      <c r="C75" s="498">
        <v>23</v>
      </c>
      <c r="D75" s="498" t="s">
        <v>1044</v>
      </c>
      <c r="E75" s="539" t="s">
        <v>1482</v>
      </c>
      <c r="F75" s="540" t="s">
        <v>1481</v>
      </c>
      <c r="G75" s="540" t="s">
        <v>783</v>
      </c>
      <c r="H75" s="541">
        <v>4</v>
      </c>
      <c r="I75" s="545"/>
      <c r="J75" s="545"/>
      <c r="K75" s="546"/>
      <c r="L75" s="517">
        <f t="shared" si="1"/>
        <v>0</v>
      </c>
      <c r="N75" s="540"/>
      <c r="O75" s="540"/>
      <c r="R75" s="542"/>
      <c r="S75" s="542"/>
      <c r="T75" s="542"/>
      <c r="U75" s="542"/>
      <c r="AL75" s="540"/>
      <c r="AN75" s="540"/>
      <c r="AO75" s="540"/>
      <c r="AY75" s="517"/>
      <c r="AZ75" s="517"/>
      <c r="BA75" s="517"/>
      <c r="BB75" s="517"/>
      <c r="BC75" s="517"/>
      <c r="BD75" s="540"/>
      <c r="BE75" s="517"/>
      <c r="BF75" s="540"/>
      <c r="BG75" s="540"/>
    </row>
    <row r="76" spans="3:59" s="498" customFormat="1" ht="27.75" customHeight="1" x14ac:dyDescent="0.2">
      <c r="C76" s="498">
        <v>24</v>
      </c>
      <c r="D76" s="498" t="s">
        <v>1044</v>
      </c>
      <c r="E76" s="539" t="s">
        <v>1480</v>
      </c>
      <c r="F76" s="540"/>
      <c r="G76" s="540" t="s">
        <v>783</v>
      </c>
      <c r="H76" s="541">
        <v>9</v>
      </c>
      <c r="I76" s="545"/>
      <c r="J76" s="545"/>
      <c r="K76" s="546"/>
      <c r="L76" s="517">
        <f t="shared" si="1"/>
        <v>0</v>
      </c>
      <c r="N76" s="540"/>
      <c r="O76" s="540"/>
      <c r="R76" s="542"/>
      <c r="S76" s="542"/>
      <c r="T76" s="542"/>
      <c r="U76" s="542"/>
      <c r="AL76" s="540"/>
      <c r="AN76" s="540"/>
      <c r="AO76" s="540"/>
      <c r="AY76" s="517"/>
      <c r="AZ76" s="517"/>
      <c r="BA76" s="517"/>
      <c r="BB76" s="517"/>
      <c r="BC76" s="517"/>
      <c r="BD76" s="540"/>
      <c r="BE76" s="517"/>
      <c r="BF76" s="540"/>
      <c r="BG76" s="540"/>
    </row>
    <row r="77" spans="3:59" s="498" customFormat="1" ht="27.75" customHeight="1" x14ac:dyDescent="0.2">
      <c r="C77" s="498">
        <v>25</v>
      </c>
      <c r="D77" s="498" t="s">
        <v>1044</v>
      </c>
      <c r="E77" s="539" t="s">
        <v>1479</v>
      </c>
      <c r="F77" s="540"/>
      <c r="G77" s="540" t="s">
        <v>783</v>
      </c>
      <c r="H77" s="541">
        <v>9</v>
      </c>
      <c r="I77" s="545"/>
      <c r="J77" s="545"/>
      <c r="K77" s="546"/>
      <c r="L77" s="517">
        <f t="shared" si="1"/>
        <v>0</v>
      </c>
      <c r="N77" s="540"/>
      <c r="O77" s="540"/>
      <c r="R77" s="542"/>
      <c r="S77" s="542"/>
      <c r="T77" s="542"/>
      <c r="U77" s="542"/>
      <c r="AL77" s="540"/>
      <c r="AN77" s="540"/>
      <c r="AO77" s="540"/>
      <c r="AY77" s="517"/>
      <c r="AZ77" s="517"/>
      <c r="BA77" s="517"/>
      <c r="BB77" s="517"/>
      <c r="BC77" s="517"/>
      <c r="BD77" s="540"/>
      <c r="BE77" s="517"/>
      <c r="BF77" s="540"/>
      <c r="BG77" s="540"/>
    </row>
    <row r="78" spans="3:59" s="498" customFormat="1" ht="115.7" customHeight="1" x14ac:dyDescent="0.2">
      <c r="C78" s="498">
        <v>26</v>
      </c>
      <c r="D78" s="498" t="s">
        <v>1044</v>
      </c>
      <c r="E78" s="539" t="s">
        <v>1478</v>
      </c>
      <c r="F78" s="540" t="s">
        <v>1477</v>
      </c>
      <c r="G78" s="540" t="s">
        <v>783</v>
      </c>
      <c r="H78" s="541">
        <v>1</v>
      </c>
      <c r="I78" s="545"/>
      <c r="J78" s="545"/>
      <c r="K78" s="546"/>
      <c r="L78" s="517">
        <f t="shared" si="1"/>
        <v>0</v>
      </c>
      <c r="N78" s="540"/>
      <c r="O78" s="540"/>
      <c r="R78" s="542"/>
      <c r="S78" s="542"/>
      <c r="T78" s="542"/>
      <c r="U78" s="542"/>
      <c r="AL78" s="540"/>
      <c r="AN78" s="540"/>
      <c r="AO78" s="540"/>
      <c r="AY78" s="517"/>
      <c r="AZ78" s="517"/>
      <c r="BA78" s="517"/>
      <c r="BB78" s="517"/>
      <c r="BC78" s="517"/>
      <c r="BD78" s="540"/>
      <c r="BE78" s="517"/>
      <c r="BF78" s="540"/>
      <c r="BG78" s="540"/>
    </row>
    <row r="79" spans="3:59" s="498" customFormat="1" ht="44.45" customHeight="1" x14ac:dyDescent="0.2">
      <c r="C79" s="498">
        <v>27</v>
      </c>
      <c r="D79" s="498" t="s">
        <v>1044</v>
      </c>
      <c r="E79" s="539" t="s">
        <v>1476</v>
      </c>
      <c r="F79" s="540" t="s">
        <v>1475</v>
      </c>
      <c r="G79" s="540" t="s">
        <v>783</v>
      </c>
      <c r="H79" s="541">
        <v>1</v>
      </c>
      <c r="I79" s="545"/>
      <c r="J79" s="545"/>
      <c r="K79" s="546"/>
      <c r="L79" s="517">
        <f t="shared" si="1"/>
        <v>0</v>
      </c>
      <c r="N79" s="540"/>
      <c r="O79" s="540"/>
      <c r="R79" s="542"/>
      <c r="S79" s="542"/>
      <c r="T79" s="542"/>
      <c r="U79" s="542"/>
      <c r="AL79" s="540"/>
      <c r="AN79" s="540"/>
      <c r="AO79" s="540"/>
      <c r="AY79" s="517"/>
      <c r="AZ79" s="517"/>
      <c r="BA79" s="517"/>
      <c r="BB79" s="517"/>
      <c r="BC79" s="517"/>
      <c r="BD79" s="540"/>
      <c r="BE79" s="517"/>
      <c r="BF79" s="540"/>
      <c r="BG79" s="540"/>
    </row>
    <row r="80" spans="3:59" s="498" customFormat="1" ht="82.7" customHeight="1" x14ac:dyDescent="0.2">
      <c r="C80" s="498">
        <v>28</v>
      </c>
      <c r="D80" s="498" t="s">
        <v>1044</v>
      </c>
      <c r="E80" s="539" t="s">
        <v>1474</v>
      </c>
      <c r="F80" s="540" t="s">
        <v>1473</v>
      </c>
      <c r="G80" s="540" t="s">
        <v>783</v>
      </c>
      <c r="H80" s="541">
        <v>1</v>
      </c>
      <c r="I80" s="545"/>
      <c r="J80" s="545"/>
      <c r="K80" s="546"/>
      <c r="L80" s="517">
        <f t="shared" si="1"/>
        <v>0</v>
      </c>
      <c r="N80" s="540"/>
      <c r="O80" s="540"/>
      <c r="R80" s="542"/>
      <c r="S80" s="542"/>
      <c r="T80" s="542"/>
      <c r="U80" s="542"/>
      <c r="AL80" s="540"/>
      <c r="AN80" s="540"/>
      <c r="AO80" s="540"/>
      <c r="AY80" s="517"/>
      <c r="AZ80" s="517"/>
      <c r="BA80" s="517"/>
      <c r="BB80" s="517"/>
      <c r="BC80" s="517"/>
      <c r="BD80" s="540"/>
      <c r="BE80" s="517"/>
      <c r="BF80" s="540"/>
      <c r="BG80" s="540"/>
    </row>
    <row r="81" spans="3:59" s="498" customFormat="1" ht="27.75" customHeight="1" x14ac:dyDescent="0.2">
      <c r="C81" s="498">
        <v>29</v>
      </c>
      <c r="D81" s="498" t="s">
        <v>1044</v>
      </c>
      <c r="E81" s="539" t="s">
        <v>1472</v>
      </c>
      <c r="F81" s="540"/>
      <c r="G81" s="540" t="s">
        <v>315</v>
      </c>
      <c r="H81" s="541">
        <v>300</v>
      </c>
      <c r="I81" s="545"/>
      <c r="J81" s="545"/>
      <c r="K81" s="546"/>
      <c r="L81" s="517">
        <f t="shared" si="1"/>
        <v>0</v>
      </c>
      <c r="N81" s="540"/>
      <c r="O81" s="540"/>
      <c r="R81" s="542"/>
      <c r="S81" s="542"/>
      <c r="T81" s="542"/>
      <c r="U81" s="542"/>
      <c r="AL81" s="540"/>
      <c r="AN81" s="540"/>
      <c r="AO81" s="540"/>
      <c r="AY81" s="517"/>
      <c r="AZ81" s="517"/>
      <c r="BA81" s="517"/>
      <c r="BB81" s="517"/>
      <c r="BC81" s="517"/>
      <c r="BD81" s="540"/>
      <c r="BE81" s="517"/>
      <c r="BF81" s="540"/>
      <c r="BG81" s="540"/>
    </row>
    <row r="82" spans="3:59" s="498" customFormat="1" ht="27.75" customHeight="1" x14ac:dyDescent="0.2">
      <c r="C82" s="498">
        <v>30</v>
      </c>
      <c r="D82" s="498" t="s">
        <v>1044</v>
      </c>
      <c r="E82" s="539" t="s">
        <v>1456</v>
      </c>
      <c r="F82" s="540" t="s">
        <v>1455</v>
      </c>
      <c r="G82" s="540" t="s">
        <v>783</v>
      </c>
      <c r="H82" s="541">
        <v>100</v>
      </c>
      <c r="I82" s="545"/>
      <c r="J82" s="545"/>
      <c r="K82" s="546"/>
      <c r="L82" s="517">
        <f t="shared" si="1"/>
        <v>0</v>
      </c>
      <c r="N82" s="540"/>
      <c r="O82" s="540"/>
      <c r="R82" s="542"/>
      <c r="S82" s="542"/>
      <c r="T82" s="542"/>
      <c r="U82" s="542"/>
      <c r="AL82" s="540"/>
      <c r="AN82" s="540"/>
      <c r="AO82" s="540"/>
      <c r="AY82" s="517"/>
      <c r="AZ82" s="517"/>
      <c r="BA82" s="517"/>
      <c r="BB82" s="517"/>
      <c r="BC82" s="517"/>
      <c r="BD82" s="540"/>
      <c r="BE82" s="517"/>
      <c r="BF82" s="540"/>
      <c r="BG82" s="540"/>
    </row>
    <row r="83" spans="3:59" s="498" customFormat="1" ht="27.75" customHeight="1" x14ac:dyDescent="0.2">
      <c r="C83" s="498">
        <v>31</v>
      </c>
      <c r="D83" s="498" t="s">
        <v>1095</v>
      </c>
      <c r="E83" s="539" t="s">
        <v>1471</v>
      </c>
      <c r="F83" s="540"/>
      <c r="G83" s="540" t="s">
        <v>387</v>
      </c>
      <c r="H83" s="541">
        <v>1</v>
      </c>
      <c r="I83" s="545"/>
      <c r="J83" s="545"/>
      <c r="K83" s="546"/>
      <c r="L83" s="517">
        <f t="shared" si="1"/>
        <v>0</v>
      </c>
      <c r="N83" s="540"/>
      <c r="O83" s="540"/>
      <c r="R83" s="542"/>
      <c r="S83" s="542"/>
      <c r="T83" s="542"/>
      <c r="U83" s="542"/>
      <c r="AL83" s="540"/>
      <c r="AN83" s="540"/>
      <c r="AO83" s="540"/>
      <c r="AY83" s="517"/>
      <c r="AZ83" s="517"/>
      <c r="BA83" s="517"/>
      <c r="BB83" s="517"/>
      <c r="BC83" s="517"/>
      <c r="BD83" s="540"/>
      <c r="BE83" s="517"/>
      <c r="BF83" s="540"/>
      <c r="BG83" s="540"/>
    </row>
    <row r="84" spans="3:59" s="498" customFormat="1" ht="27.75" customHeight="1" x14ac:dyDescent="0.2">
      <c r="C84" s="498">
        <v>32</v>
      </c>
      <c r="D84" s="498" t="s">
        <v>1095</v>
      </c>
      <c r="E84" s="539" t="s">
        <v>1453</v>
      </c>
      <c r="F84" s="540"/>
      <c r="G84" s="540" t="s">
        <v>387</v>
      </c>
      <c r="H84" s="541">
        <v>1</v>
      </c>
      <c r="I84" s="545"/>
      <c r="J84" s="545"/>
      <c r="K84" s="546"/>
      <c r="L84" s="517">
        <f t="shared" si="1"/>
        <v>0</v>
      </c>
      <c r="N84" s="540"/>
      <c r="O84" s="540"/>
      <c r="R84" s="542"/>
      <c r="S84" s="542"/>
      <c r="T84" s="542"/>
      <c r="U84" s="542"/>
      <c r="AL84" s="540"/>
      <c r="AN84" s="540"/>
      <c r="AO84" s="540"/>
      <c r="AY84" s="517"/>
      <c r="AZ84" s="517"/>
      <c r="BA84" s="517"/>
      <c r="BB84" s="517"/>
      <c r="BC84" s="517"/>
      <c r="BD84" s="540"/>
      <c r="BE84" s="517"/>
      <c r="BF84" s="540"/>
      <c r="BG84" s="540"/>
    </row>
    <row r="85" spans="3:59" s="498" customFormat="1" ht="27.75" customHeight="1" x14ac:dyDescent="0.2">
      <c r="C85" s="498">
        <v>33</v>
      </c>
      <c r="D85" s="498" t="s">
        <v>1095</v>
      </c>
      <c r="E85" s="539" t="s">
        <v>1470</v>
      </c>
      <c r="F85" s="540"/>
      <c r="G85" s="540" t="s">
        <v>387</v>
      </c>
      <c r="H85" s="541">
        <v>1</v>
      </c>
      <c r="I85" s="545"/>
      <c r="J85" s="545"/>
      <c r="K85" s="546"/>
      <c r="L85" s="517">
        <f t="shared" si="1"/>
        <v>0</v>
      </c>
      <c r="N85" s="540"/>
      <c r="O85" s="540"/>
      <c r="R85" s="542"/>
      <c r="S85" s="542"/>
      <c r="T85" s="542"/>
      <c r="U85" s="542"/>
      <c r="AL85" s="540"/>
      <c r="AN85" s="540"/>
      <c r="AO85" s="540"/>
      <c r="AY85" s="517"/>
      <c r="AZ85" s="517"/>
      <c r="BA85" s="517"/>
      <c r="BB85" s="517"/>
      <c r="BC85" s="517"/>
      <c r="BD85" s="540"/>
      <c r="BE85" s="517"/>
      <c r="BF85" s="540"/>
      <c r="BG85" s="540"/>
    </row>
    <row r="86" spans="3:59" s="498" customFormat="1" ht="27.75" customHeight="1" x14ac:dyDescent="0.2">
      <c r="C86" s="498">
        <v>34</v>
      </c>
      <c r="D86" s="498" t="s">
        <v>1095</v>
      </c>
      <c r="E86" s="539" t="s">
        <v>1171</v>
      </c>
      <c r="F86" s="540"/>
      <c r="G86" s="540" t="s">
        <v>387</v>
      </c>
      <c r="H86" s="541">
        <v>1</v>
      </c>
      <c r="I86" s="545"/>
      <c r="J86" s="545"/>
      <c r="K86" s="546"/>
      <c r="L86" s="517">
        <f t="shared" si="1"/>
        <v>0</v>
      </c>
      <c r="N86" s="540"/>
      <c r="O86" s="540"/>
      <c r="R86" s="542"/>
      <c r="S86" s="542"/>
      <c r="T86" s="542"/>
      <c r="U86" s="542"/>
      <c r="AL86" s="540"/>
      <c r="AN86" s="540"/>
      <c r="AO86" s="540"/>
      <c r="AY86" s="517"/>
      <c r="AZ86" s="517"/>
      <c r="BA86" s="517"/>
      <c r="BB86" s="517"/>
      <c r="BC86" s="517"/>
      <c r="BD86" s="540"/>
      <c r="BE86" s="517"/>
      <c r="BF86" s="540"/>
      <c r="BG86" s="540"/>
    </row>
    <row r="87" spans="3:59" s="500" customFormat="1" ht="24" customHeight="1" x14ac:dyDescent="0.2">
      <c r="C87" s="525" t="s">
        <v>1469</v>
      </c>
      <c r="D87" s="525"/>
      <c r="E87" s="525"/>
      <c r="F87" s="526"/>
      <c r="G87" s="526"/>
      <c r="H87" s="527"/>
      <c r="I87" s="547"/>
      <c r="J87" s="547"/>
      <c r="K87" s="548"/>
      <c r="L87" s="528">
        <f>SUM(L89:L102)</f>
        <v>0</v>
      </c>
      <c r="N87" s="511"/>
      <c r="O87" s="511"/>
      <c r="R87" s="516"/>
      <c r="S87" s="516"/>
      <c r="T87" s="516"/>
      <c r="U87" s="516"/>
      <c r="AL87" s="511"/>
      <c r="AN87" s="511"/>
      <c r="AO87" s="511"/>
      <c r="AY87" s="515"/>
      <c r="AZ87" s="515"/>
      <c r="BA87" s="515"/>
      <c r="BB87" s="515"/>
      <c r="BC87" s="515"/>
      <c r="BD87" s="511"/>
      <c r="BE87" s="515"/>
      <c r="BF87" s="511"/>
      <c r="BG87" s="511"/>
    </row>
    <row r="88" spans="3:59" s="535" customFormat="1" ht="24" customHeight="1" x14ac:dyDescent="0.2">
      <c r="C88" s="530"/>
      <c r="D88" s="530"/>
      <c r="E88" s="530"/>
      <c r="F88" s="531"/>
      <c r="G88" s="531"/>
      <c r="H88" s="532"/>
      <c r="I88" s="549"/>
      <c r="J88" s="549"/>
      <c r="K88" s="550"/>
      <c r="L88" s="533"/>
      <c r="N88" s="536"/>
      <c r="O88" s="536"/>
      <c r="R88" s="537"/>
      <c r="S88" s="537"/>
      <c r="T88" s="537"/>
      <c r="U88" s="537"/>
      <c r="AL88" s="536"/>
      <c r="AN88" s="536"/>
      <c r="AO88" s="536"/>
      <c r="AY88" s="538"/>
      <c r="AZ88" s="538"/>
      <c r="BA88" s="538"/>
      <c r="BB88" s="538"/>
      <c r="BC88" s="538"/>
      <c r="BD88" s="536"/>
      <c r="BE88" s="538"/>
      <c r="BF88" s="536"/>
      <c r="BG88" s="536"/>
    </row>
    <row r="89" spans="3:59" s="498" customFormat="1" ht="27.75" customHeight="1" x14ac:dyDescent="0.2">
      <c r="C89" s="498">
        <v>35</v>
      </c>
      <c r="D89" s="498" t="s">
        <v>1044</v>
      </c>
      <c r="E89" s="539" t="s">
        <v>1468</v>
      </c>
      <c r="F89" s="540"/>
      <c r="G89" s="540" t="s">
        <v>783</v>
      </c>
      <c r="H89" s="541">
        <v>9</v>
      </c>
      <c r="I89" s="545"/>
      <c r="J89" s="545"/>
      <c r="K89" s="546"/>
      <c r="L89" s="517">
        <f>(H89*I89)+(H89*K89)</f>
        <v>0</v>
      </c>
      <c r="N89" s="540"/>
      <c r="O89" s="540"/>
      <c r="R89" s="542"/>
      <c r="S89" s="542"/>
      <c r="T89" s="542"/>
      <c r="U89" s="542"/>
      <c r="AL89" s="540"/>
      <c r="AN89" s="540"/>
      <c r="AO89" s="540"/>
      <c r="AY89" s="517"/>
      <c r="AZ89" s="517"/>
      <c r="BA89" s="517"/>
      <c r="BB89" s="517"/>
      <c r="BC89" s="517"/>
      <c r="BD89" s="540"/>
      <c r="BE89" s="517"/>
      <c r="BF89" s="540"/>
      <c r="BG89" s="540"/>
    </row>
    <row r="90" spans="3:59" s="498" customFormat="1" ht="46.7" customHeight="1" x14ac:dyDescent="0.2">
      <c r="C90" s="498">
        <v>36</v>
      </c>
      <c r="D90" s="498" t="s">
        <v>1044</v>
      </c>
      <c r="E90" s="539" t="s">
        <v>1467</v>
      </c>
      <c r="F90" s="540"/>
      <c r="G90" s="540" t="s">
        <v>783</v>
      </c>
      <c r="H90" s="541">
        <v>6</v>
      </c>
      <c r="I90" s="545"/>
      <c r="J90" s="545"/>
      <c r="K90" s="546"/>
      <c r="L90" s="517">
        <f>(H90*I90)+(H90*K90)</f>
        <v>0</v>
      </c>
      <c r="N90" s="540"/>
      <c r="O90" s="540"/>
      <c r="R90" s="542"/>
      <c r="S90" s="542"/>
      <c r="T90" s="542"/>
      <c r="U90" s="542"/>
      <c r="AL90" s="540"/>
      <c r="AN90" s="540"/>
      <c r="AO90" s="540"/>
      <c r="AY90" s="517"/>
      <c r="AZ90" s="517"/>
      <c r="BA90" s="517"/>
      <c r="BB90" s="517"/>
      <c r="BC90" s="517"/>
      <c r="BD90" s="540"/>
      <c r="BE90" s="517"/>
      <c r="BF90" s="540"/>
      <c r="BG90" s="540"/>
    </row>
    <row r="91" spans="3:59" s="498" customFormat="1" ht="46.7" customHeight="1" x14ac:dyDescent="0.2">
      <c r="C91" s="498">
        <v>37</v>
      </c>
      <c r="D91" s="498" t="s">
        <v>1044</v>
      </c>
      <c r="E91" s="539" t="s">
        <v>1466</v>
      </c>
      <c r="F91" s="540" t="s">
        <v>1465</v>
      </c>
      <c r="G91" s="540" t="s">
        <v>387</v>
      </c>
      <c r="H91" s="541">
        <v>1</v>
      </c>
      <c r="I91" s="545"/>
      <c r="J91" s="545"/>
      <c r="K91" s="546"/>
      <c r="L91" s="517">
        <f>(H91*I91)+(H91*K91)</f>
        <v>0</v>
      </c>
      <c r="N91" s="540"/>
      <c r="O91" s="540"/>
      <c r="R91" s="542"/>
      <c r="S91" s="542"/>
      <c r="T91" s="542"/>
      <c r="U91" s="542"/>
      <c r="AL91" s="540"/>
      <c r="AN91" s="540"/>
      <c r="AO91" s="540"/>
      <c r="AY91" s="517"/>
      <c r="AZ91" s="517"/>
      <c r="BA91" s="517"/>
      <c r="BB91" s="517"/>
      <c r="BC91" s="517"/>
      <c r="BD91" s="540"/>
      <c r="BE91" s="517"/>
      <c r="BF91" s="540"/>
      <c r="BG91" s="540"/>
    </row>
    <row r="92" spans="3:59" s="498" customFormat="1" ht="123" customHeight="1" x14ac:dyDescent="0.2">
      <c r="E92" s="539"/>
      <c r="F92" s="536" t="s">
        <v>1464</v>
      </c>
      <c r="G92" s="540"/>
      <c r="H92" s="541"/>
      <c r="I92" s="545"/>
      <c r="J92" s="545"/>
      <c r="K92" s="546"/>
      <c r="L92" s="517"/>
      <c r="N92" s="540"/>
      <c r="O92" s="540"/>
      <c r="R92" s="542"/>
      <c r="S92" s="542"/>
      <c r="T92" s="542"/>
      <c r="U92" s="542"/>
      <c r="AL92" s="540"/>
      <c r="AN92" s="540"/>
      <c r="AO92" s="540"/>
      <c r="AY92" s="517"/>
      <c r="AZ92" s="517"/>
      <c r="BA92" s="517"/>
      <c r="BB92" s="517"/>
      <c r="BC92" s="517"/>
      <c r="BD92" s="540"/>
      <c r="BE92" s="517"/>
      <c r="BF92" s="540"/>
      <c r="BG92" s="540"/>
    </row>
    <row r="93" spans="3:59" s="498" customFormat="1" ht="23.45" customHeight="1" x14ac:dyDescent="0.2">
      <c r="C93" s="498">
        <v>38</v>
      </c>
      <c r="D93" s="498" t="s">
        <v>1044</v>
      </c>
      <c r="E93" s="539" t="s">
        <v>1463</v>
      </c>
      <c r="F93" s="540" t="s">
        <v>1462</v>
      </c>
      <c r="G93" s="540" t="s">
        <v>783</v>
      </c>
      <c r="H93" s="541">
        <v>1</v>
      </c>
      <c r="I93" s="545"/>
      <c r="J93" s="545"/>
      <c r="K93" s="546"/>
      <c r="L93" s="517">
        <f t="shared" ref="L93:L102" si="2">(H93*I93)+(H93*K93)</f>
        <v>0</v>
      </c>
      <c r="N93" s="540"/>
      <c r="O93" s="540"/>
      <c r="R93" s="542"/>
      <c r="S93" s="542"/>
      <c r="T93" s="542"/>
      <c r="U93" s="542"/>
      <c r="AL93" s="540"/>
      <c r="AN93" s="540"/>
      <c r="AO93" s="540"/>
      <c r="AY93" s="517"/>
      <c r="AZ93" s="517"/>
      <c r="BA93" s="517"/>
      <c r="BB93" s="517"/>
      <c r="BC93" s="517"/>
      <c r="BD93" s="540"/>
      <c r="BE93" s="517"/>
      <c r="BF93" s="540"/>
      <c r="BG93" s="540"/>
    </row>
    <row r="94" spans="3:59" s="498" customFormat="1" ht="108" customHeight="1" x14ac:dyDescent="0.2">
      <c r="C94" s="498">
        <v>39</v>
      </c>
      <c r="D94" s="498" t="s">
        <v>1044</v>
      </c>
      <c r="E94" s="539" t="s">
        <v>1461</v>
      </c>
      <c r="F94" s="536" t="s">
        <v>1460</v>
      </c>
      <c r="G94" s="540" t="s">
        <v>783</v>
      </c>
      <c r="H94" s="541">
        <v>1</v>
      </c>
      <c r="I94" s="545"/>
      <c r="J94" s="545"/>
      <c r="K94" s="546"/>
      <c r="L94" s="517">
        <f t="shared" si="2"/>
        <v>0</v>
      </c>
      <c r="N94" s="540"/>
      <c r="O94" s="540"/>
      <c r="R94" s="542"/>
      <c r="S94" s="542"/>
      <c r="T94" s="542"/>
      <c r="U94" s="542"/>
      <c r="AL94" s="540"/>
      <c r="AN94" s="540"/>
      <c r="AO94" s="540"/>
      <c r="AY94" s="517"/>
      <c r="AZ94" s="517"/>
      <c r="BA94" s="517"/>
      <c r="BB94" s="517"/>
      <c r="BC94" s="517"/>
      <c r="BD94" s="540"/>
      <c r="BE94" s="517"/>
      <c r="BF94" s="540"/>
      <c r="BG94" s="540"/>
    </row>
    <row r="95" spans="3:59" s="500" customFormat="1" ht="62.65" customHeight="1" x14ac:dyDescent="0.2">
      <c r="C95" s="500">
        <v>40</v>
      </c>
      <c r="D95" s="500" t="s">
        <v>1044</v>
      </c>
      <c r="E95" s="523" t="s">
        <v>1459</v>
      </c>
      <c r="F95" s="544"/>
      <c r="G95" s="511" t="s">
        <v>783</v>
      </c>
      <c r="H95" s="512">
        <v>1</v>
      </c>
      <c r="I95" s="551"/>
      <c r="J95" s="551"/>
      <c r="K95" s="552"/>
      <c r="L95" s="515">
        <f t="shared" si="2"/>
        <v>0</v>
      </c>
      <c r="N95" s="511"/>
      <c r="O95" s="511"/>
      <c r="R95" s="516"/>
      <c r="S95" s="516"/>
      <c r="T95" s="516"/>
      <c r="U95" s="516"/>
      <c r="AL95" s="511"/>
      <c r="AN95" s="511"/>
      <c r="AO95" s="511"/>
      <c r="AY95" s="515"/>
      <c r="AZ95" s="515"/>
      <c r="BA95" s="515"/>
      <c r="BB95" s="515"/>
      <c r="BC95" s="515"/>
      <c r="BD95" s="511"/>
      <c r="BE95" s="515"/>
      <c r="BF95" s="511"/>
      <c r="BG95" s="511"/>
    </row>
    <row r="96" spans="3:59" s="498" customFormat="1" ht="27.75" customHeight="1" x14ac:dyDescent="0.2">
      <c r="C96" s="498">
        <v>41</v>
      </c>
      <c r="D96" s="498" t="s">
        <v>1044</v>
      </c>
      <c r="E96" s="539" t="s">
        <v>1458</v>
      </c>
      <c r="F96" s="540"/>
      <c r="G96" s="540" t="s">
        <v>315</v>
      </c>
      <c r="H96" s="541">
        <v>400</v>
      </c>
      <c r="I96" s="545"/>
      <c r="J96" s="545"/>
      <c r="K96" s="546"/>
      <c r="L96" s="517">
        <f t="shared" si="2"/>
        <v>0</v>
      </c>
      <c r="N96" s="540"/>
      <c r="O96" s="540"/>
      <c r="R96" s="542"/>
      <c r="S96" s="542"/>
      <c r="T96" s="542"/>
      <c r="U96" s="542"/>
      <c r="AL96" s="540"/>
      <c r="AN96" s="540"/>
      <c r="AO96" s="540"/>
      <c r="AY96" s="517"/>
      <c r="AZ96" s="517"/>
      <c r="BA96" s="517"/>
      <c r="BB96" s="517"/>
      <c r="BC96" s="517"/>
      <c r="BD96" s="540"/>
      <c r="BE96" s="517"/>
      <c r="BF96" s="540"/>
      <c r="BG96" s="540"/>
    </row>
    <row r="97" spans="3:59" s="498" customFormat="1" ht="27.75" customHeight="1" x14ac:dyDescent="0.2">
      <c r="C97" s="498">
        <v>42</v>
      </c>
      <c r="D97" s="498" t="s">
        <v>1044</v>
      </c>
      <c r="E97" s="539" t="s">
        <v>1457</v>
      </c>
      <c r="F97" s="540"/>
      <c r="G97" s="540" t="s">
        <v>315</v>
      </c>
      <c r="H97" s="541">
        <v>400</v>
      </c>
      <c r="I97" s="545"/>
      <c r="J97" s="545"/>
      <c r="K97" s="546"/>
      <c r="L97" s="517">
        <f t="shared" si="2"/>
        <v>0</v>
      </c>
      <c r="N97" s="540"/>
      <c r="O97" s="540"/>
      <c r="R97" s="542"/>
      <c r="S97" s="542"/>
      <c r="T97" s="542"/>
      <c r="U97" s="542"/>
      <c r="AL97" s="540"/>
      <c r="AN97" s="540"/>
      <c r="AO97" s="540"/>
      <c r="AY97" s="517"/>
      <c r="AZ97" s="517"/>
      <c r="BA97" s="517"/>
      <c r="BB97" s="517"/>
      <c r="BC97" s="517"/>
      <c r="BD97" s="540"/>
      <c r="BE97" s="517"/>
      <c r="BF97" s="540"/>
      <c r="BG97" s="540"/>
    </row>
    <row r="98" spans="3:59" s="498" customFormat="1" ht="27.75" customHeight="1" x14ac:dyDescent="0.2">
      <c r="C98" s="498">
        <v>43</v>
      </c>
      <c r="D98" s="498" t="s">
        <v>1044</v>
      </c>
      <c r="E98" s="539" t="s">
        <v>1456</v>
      </c>
      <c r="F98" s="540" t="s">
        <v>1455</v>
      </c>
      <c r="G98" s="540" t="s">
        <v>783</v>
      </c>
      <c r="H98" s="541">
        <v>100</v>
      </c>
      <c r="I98" s="545"/>
      <c r="J98" s="545"/>
      <c r="K98" s="546"/>
      <c r="L98" s="517">
        <f t="shared" si="2"/>
        <v>0</v>
      </c>
      <c r="N98" s="540"/>
      <c r="O98" s="540"/>
      <c r="R98" s="542"/>
      <c r="S98" s="542"/>
      <c r="T98" s="542"/>
      <c r="U98" s="542"/>
      <c r="AL98" s="540"/>
      <c r="AN98" s="540"/>
      <c r="AO98" s="540"/>
      <c r="AY98" s="517"/>
      <c r="AZ98" s="517"/>
      <c r="BA98" s="517"/>
      <c r="BB98" s="517"/>
      <c r="BC98" s="517"/>
      <c r="BD98" s="540"/>
      <c r="BE98" s="517"/>
      <c r="BF98" s="540"/>
      <c r="BG98" s="540"/>
    </row>
    <row r="99" spans="3:59" s="498" customFormat="1" ht="27.75" customHeight="1" x14ac:dyDescent="0.2">
      <c r="C99" s="498">
        <v>44</v>
      </c>
      <c r="D99" s="498" t="s">
        <v>1095</v>
      </c>
      <c r="E99" s="539" t="s">
        <v>1454</v>
      </c>
      <c r="F99" s="540"/>
      <c r="G99" s="540" t="s">
        <v>387</v>
      </c>
      <c r="H99" s="541">
        <v>1</v>
      </c>
      <c r="I99" s="545"/>
      <c r="J99" s="545"/>
      <c r="K99" s="546"/>
      <c r="L99" s="517">
        <f t="shared" si="2"/>
        <v>0</v>
      </c>
      <c r="N99" s="540"/>
      <c r="O99" s="540"/>
      <c r="R99" s="542"/>
      <c r="S99" s="542"/>
      <c r="T99" s="542"/>
      <c r="U99" s="542"/>
      <c r="AL99" s="540"/>
      <c r="AN99" s="540"/>
      <c r="AO99" s="540"/>
      <c r="AY99" s="517"/>
      <c r="AZ99" s="517"/>
      <c r="BA99" s="517"/>
      <c r="BB99" s="517"/>
      <c r="BC99" s="517"/>
      <c r="BD99" s="540"/>
      <c r="BE99" s="517"/>
      <c r="BF99" s="540"/>
      <c r="BG99" s="540"/>
    </row>
    <row r="100" spans="3:59" s="498" customFormat="1" ht="27.75" customHeight="1" x14ac:dyDescent="0.2">
      <c r="C100" s="498">
        <v>45</v>
      </c>
      <c r="D100" s="498" t="s">
        <v>1095</v>
      </c>
      <c r="E100" s="539" t="s">
        <v>1453</v>
      </c>
      <c r="F100" s="540"/>
      <c r="G100" s="540" t="s">
        <v>387</v>
      </c>
      <c r="H100" s="541">
        <v>1</v>
      </c>
      <c r="I100" s="545"/>
      <c r="J100" s="545"/>
      <c r="K100" s="546"/>
      <c r="L100" s="517">
        <f t="shared" si="2"/>
        <v>0</v>
      </c>
      <c r="N100" s="540"/>
      <c r="O100" s="540"/>
      <c r="R100" s="542"/>
      <c r="S100" s="542"/>
      <c r="T100" s="542"/>
      <c r="U100" s="542"/>
      <c r="AL100" s="540"/>
      <c r="AN100" s="540"/>
      <c r="AO100" s="540"/>
      <c r="AY100" s="517"/>
      <c r="AZ100" s="517"/>
      <c r="BA100" s="517"/>
      <c r="BB100" s="517"/>
      <c r="BC100" s="517"/>
      <c r="BD100" s="540"/>
      <c r="BE100" s="517"/>
      <c r="BF100" s="540"/>
      <c r="BG100" s="540"/>
    </row>
    <row r="101" spans="3:59" s="498" customFormat="1" ht="27.75" customHeight="1" x14ac:dyDescent="0.2">
      <c r="C101" s="498">
        <v>46</v>
      </c>
      <c r="D101" s="498" t="s">
        <v>1095</v>
      </c>
      <c r="E101" s="539" t="s">
        <v>1452</v>
      </c>
      <c r="F101" s="540"/>
      <c r="G101" s="540" t="s">
        <v>387</v>
      </c>
      <c r="H101" s="541">
        <v>1</v>
      </c>
      <c r="I101" s="545"/>
      <c r="J101" s="545"/>
      <c r="K101" s="546"/>
      <c r="L101" s="517">
        <f t="shared" si="2"/>
        <v>0</v>
      </c>
      <c r="N101" s="540"/>
      <c r="O101" s="540"/>
      <c r="R101" s="542"/>
      <c r="S101" s="542"/>
      <c r="T101" s="542"/>
      <c r="U101" s="542"/>
      <c r="AL101" s="540"/>
      <c r="AN101" s="540"/>
      <c r="AO101" s="540"/>
      <c r="AY101" s="517"/>
      <c r="AZ101" s="517"/>
      <c r="BA101" s="517"/>
      <c r="BB101" s="517"/>
      <c r="BC101" s="517"/>
      <c r="BD101" s="540"/>
      <c r="BE101" s="517"/>
      <c r="BF101" s="540"/>
      <c r="BG101" s="540"/>
    </row>
    <row r="102" spans="3:59" s="498" customFormat="1" ht="27.75" customHeight="1" x14ac:dyDescent="0.2">
      <c r="C102" s="498">
        <v>47</v>
      </c>
      <c r="D102" s="498" t="s">
        <v>1095</v>
      </c>
      <c r="E102" s="539" t="s">
        <v>1171</v>
      </c>
      <c r="F102" s="540"/>
      <c r="G102" s="540" t="s">
        <v>387</v>
      </c>
      <c r="H102" s="541">
        <v>1</v>
      </c>
      <c r="I102" s="545"/>
      <c r="J102" s="545"/>
      <c r="K102" s="546"/>
      <c r="L102" s="517">
        <f t="shared" si="2"/>
        <v>0</v>
      </c>
      <c r="N102" s="540"/>
      <c r="O102" s="540"/>
      <c r="R102" s="542"/>
      <c r="S102" s="542"/>
      <c r="T102" s="542"/>
      <c r="U102" s="542"/>
      <c r="AL102" s="540"/>
      <c r="AN102" s="540"/>
      <c r="AO102" s="540"/>
      <c r="AY102" s="517"/>
      <c r="AZ102" s="517"/>
      <c r="BA102" s="517"/>
      <c r="BB102" s="517"/>
      <c r="BC102" s="517"/>
      <c r="BD102" s="540"/>
      <c r="BE102" s="517"/>
      <c r="BF102" s="540"/>
      <c r="BG102" s="540"/>
    </row>
    <row r="103" spans="3:59" s="500" customFormat="1" ht="24" customHeight="1" x14ac:dyDescent="0.2">
      <c r="C103" s="525" t="s">
        <v>1451</v>
      </c>
      <c r="D103" s="525"/>
      <c r="E103" s="525"/>
      <c r="F103" s="526"/>
      <c r="G103" s="526"/>
      <c r="H103" s="527"/>
      <c r="I103" s="547"/>
      <c r="J103" s="547"/>
      <c r="K103" s="548"/>
      <c r="L103" s="528">
        <f>SUM(L106:L113)</f>
        <v>0</v>
      </c>
      <c r="N103" s="511"/>
      <c r="O103" s="511"/>
      <c r="R103" s="516"/>
      <c r="S103" s="516"/>
      <c r="T103" s="516"/>
      <c r="U103" s="516"/>
      <c r="AL103" s="511"/>
      <c r="AN103" s="511"/>
      <c r="AO103" s="511"/>
      <c r="AY103" s="515"/>
      <c r="AZ103" s="515"/>
      <c r="BA103" s="515"/>
      <c r="BB103" s="515"/>
      <c r="BC103" s="515"/>
      <c r="BD103" s="511"/>
      <c r="BE103" s="515"/>
      <c r="BF103" s="511"/>
      <c r="BG103" s="511"/>
    </row>
    <row r="104" spans="3:59" s="535" customFormat="1" ht="24" customHeight="1" x14ac:dyDescent="0.2">
      <c r="C104" s="530" t="s">
        <v>1450</v>
      </c>
      <c r="D104" s="530"/>
      <c r="E104" s="530"/>
      <c r="F104" s="531"/>
      <c r="G104" s="531"/>
      <c r="H104" s="532"/>
      <c r="I104" s="549"/>
      <c r="J104" s="549"/>
      <c r="K104" s="550"/>
      <c r="L104" s="533"/>
      <c r="N104" s="536"/>
      <c r="O104" s="536"/>
      <c r="R104" s="537"/>
      <c r="S104" s="537"/>
      <c r="T104" s="537"/>
      <c r="U104" s="537"/>
      <c r="AL104" s="536"/>
      <c r="AN104" s="536"/>
      <c r="AO104" s="536"/>
      <c r="AY104" s="538"/>
      <c r="AZ104" s="538"/>
      <c r="BA104" s="538"/>
      <c r="BB104" s="538"/>
      <c r="BC104" s="538"/>
      <c r="BD104" s="536"/>
      <c r="BE104" s="538"/>
      <c r="BF104" s="536"/>
      <c r="BG104" s="536"/>
    </row>
    <row r="105" spans="3:59" s="535" customFormat="1" ht="24" customHeight="1" x14ac:dyDescent="0.2">
      <c r="C105" s="530" t="s">
        <v>1449</v>
      </c>
      <c r="D105" s="530"/>
      <c r="E105" s="530"/>
      <c r="F105" s="531"/>
      <c r="G105" s="531"/>
      <c r="H105" s="532"/>
      <c r="I105" s="549"/>
      <c r="J105" s="549"/>
      <c r="K105" s="550"/>
      <c r="L105" s="533"/>
      <c r="N105" s="536"/>
      <c r="O105" s="536"/>
      <c r="R105" s="537"/>
      <c r="S105" s="537"/>
      <c r="T105" s="537"/>
      <c r="U105" s="537"/>
      <c r="AL105" s="536"/>
      <c r="AN105" s="536"/>
      <c r="AO105" s="536"/>
      <c r="AY105" s="538"/>
      <c r="AZ105" s="538"/>
      <c r="BA105" s="538"/>
      <c r="BB105" s="538"/>
      <c r="BC105" s="538"/>
      <c r="BD105" s="536"/>
      <c r="BE105" s="538"/>
      <c r="BF105" s="536"/>
      <c r="BG105" s="536"/>
    </row>
    <row r="106" spans="3:59" s="498" customFormat="1" ht="43.35" customHeight="1" x14ac:dyDescent="0.2">
      <c r="C106" s="498">
        <v>48</v>
      </c>
      <c r="D106" s="498" t="s">
        <v>1044</v>
      </c>
      <c r="E106" s="539" t="s">
        <v>1448</v>
      </c>
      <c r="F106" s="540" t="s">
        <v>1447</v>
      </c>
      <c r="G106" s="540" t="s">
        <v>315</v>
      </c>
      <c r="H106" s="541">
        <v>800</v>
      </c>
      <c r="I106" s="545"/>
      <c r="J106" s="545"/>
      <c r="K106" s="546"/>
      <c r="L106" s="517">
        <f t="shared" ref="L106:L113" si="3">(H106*I106)+(H106*K106)</f>
        <v>0</v>
      </c>
      <c r="N106" s="540"/>
      <c r="O106" s="540"/>
      <c r="R106" s="542"/>
      <c r="S106" s="542"/>
      <c r="T106" s="542"/>
      <c r="U106" s="542"/>
      <c r="AL106" s="540"/>
      <c r="AN106" s="540"/>
      <c r="AO106" s="540"/>
      <c r="AY106" s="517"/>
      <c r="AZ106" s="517"/>
      <c r="BA106" s="517"/>
      <c r="BB106" s="517"/>
      <c r="BC106" s="517"/>
      <c r="BD106" s="540"/>
      <c r="BE106" s="517"/>
      <c r="BF106" s="540"/>
      <c r="BG106" s="540"/>
    </row>
    <row r="107" spans="3:59" s="498" customFormat="1" ht="36.6" customHeight="1" x14ac:dyDescent="0.2">
      <c r="C107" s="498">
        <v>49</v>
      </c>
      <c r="D107" s="498" t="s">
        <v>1044</v>
      </c>
      <c r="E107" s="539" t="s">
        <v>1446</v>
      </c>
      <c r="F107" s="540" t="s">
        <v>1445</v>
      </c>
      <c r="G107" s="540" t="s">
        <v>315</v>
      </c>
      <c r="H107" s="541">
        <v>500</v>
      </c>
      <c r="I107" s="545"/>
      <c r="J107" s="545"/>
      <c r="K107" s="546"/>
      <c r="L107" s="517">
        <f t="shared" si="3"/>
        <v>0</v>
      </c>
      <c r="N107" s="540"/>
      <c r="O107" s="540"/>
      <c r="R107" s="542"/>
      <c r="S107" s="542"/>
      <c r="T107" s="542"/>
      <c r="U107" s="542"/>
      <c r="AL107" s="540"/>
      <c r="AN107" s="540"/>
      <c r="AO107" s="540"/>
      <c r="AY107" s="517"/>
      <c r="AZ107" s="517"/>
      <c r="BA107" s="517"/>
      <c r="BB107" s="517"/>
      <c r="BC107" s="517"/>
      <c r="BD107" s="540"/>
      <c r="BE107" s="517"/>
      <c r="BF107" s="540"/>
      <c r="BG107" s="540"/>
    </row>
    <row r="108" spans="3:59" s="498" customFormat="1" ht="33.6" customHeight="1" x14ac:dyDescent="0.2">
      <c r="C108" s="498">
        <v>50</v>
      </c>
      <c r="D108" s="498" t="s">
        <v>1044</v>
      </c>
      <c r="E108" s="539" t="s">
        <v>1440</v>
      </c>
      <c r="F108" s="540" t="s">
        <v>1444</v>
      </c>
      <c r="G108" s="540" t="s">
        <v>315</v>
      </c>
      <c r="H108" s="541">
        <v>150</v>
      </c>
      <c r="I108" s="545"/>
      <c r="J108" s="545"/>
      <c r="K108" s="546"/>
      <c r="L108" s="517">
        <f t="shared" si="3"/>
        <v>0</v>
      </c>
      <c r="N108" s="540"/>
      <c r="O108" s="540"/>
      <c r="R108" s="542"/>
      <c r="S108" s="542"/>
      <c r="T108" s="542"/>
      <c r="U108" s="542"/>
      <c r="AL108" s="540"/>
      <c r="AN108" s="540"/>
      <c r="AO108" s="540"/>
      <c r="AY108" s="517"/>
      <c r="AZ108" s="517"/>
      <c r="BA108" s="517"/>
      <c r="BB108" s="517"/>
      <c r="BC108" s="517"/>
      <c r="BD108" s="540"/>
      <c r="BE108" s="517"/>
      <c r="BF108" s="540"/>
      <c r="BG108" s="540"/>
    </row>
    <row r="109" spans="3:59" s="498" customFormat="1" ht="27.75" customHeight="1" x14ac:dyDescent="0.2">
      <c r="C109" s="498">
        <v>51</v>
      </c>
      <c r="D109" s="498" t="s">
        <v>1044</v>
      </c>
      <c r="E109" s="539" t="s">
        <v>1440</v>
      </c>
      <c r="F109" s="540" t="s">
        <v>1443</v>
      </c>
      <c r="G109" s="540" t="s">
        <v>315</v>
      </c>
      <c r="H109" s="541">
        <v>500</v>
      </c>
      <c r="I109" s="545"/>
      <c r="J109" s="545"/>
      <c r="K109" s="546"/>
      <c r="L109" s="517">
        <f t="shared" si="3"/>
        <v>0</v>
      </c>
      <c r="N109" s="540"/>
      <c r="O109" s="540"/>
      <c r="R109" s="542"/>
      <c r="S109" s="542"/>
      <c r="T109" s="542"/>
      <c r="U109" s="542"/>
      <c r="AL109" s="540"/>
      <c r="AN109" s="540"/>
      <c r="AO109" s="540"/>
      <c r="AY109" s="517"/>
      <c r="AZ109" s="517"/>
      <c r="BA109" s="517"/>
      <c r="BB109" s="517"/>
      <c r="BC109" s="517"/>
      <c r="BD109" s="540"/>
      <c r="BE109" s="517"/>
      <c r="BF109" s="540"/>
      <c r="BG109" s="540"/>
    </row>
    <row r="110" spans="3:59" s="498" customFormat="1" ht="27.75" customHeight="1" x14ac:dyDescent="0.2">
      <c r="C110" s="498">
        <v>52</v>
      </c>
      <c r="D110" s="498" t="s">
        <v>1044</v>
      </c>
      <c r="E110" s="539" t="s">
        <v>1442</v>
      </c>
      <c r="F110" s="540" t="s">
        <v>1441</v>
      </c>
      <c r="G110" s="540" t="s">
        <v>315</v>
      </c>
      <c r="H110" s="541">
        <v>50</v>
      </c>
      <c r="I110" s="545"/>
      <c r="J110" s="545"/>
      <c r="K110" s="546"/>
      <c r="L110" s="517">
        <f t="shared" si="3"/>
        <v>0</v>
      </c>
      <c r="N110" s="540"/>
      <c r="O110" s="540"/>
      <c r="R110" s="542"/>
      <c r="S110" s="542"/>
      <c r="T110" s="542"/>
      <c r="U110" s="542"/>
      <c r="AL110" s="540"/>
      <c r="AN110" s="540"/>
      <c r="AO110" s="540"/>
      <c r="AY110" s="517"/>
      <c r="AZ110" s="517"/>
      <c r="BA110" s="517"/>
      <c r="BB110" s="517"/>
      <c r="BC110" s="517"/>
      <c r="BD110" s="540"/>
      <c r="BE110" s="517"/>
      <c r="BF110" s="540"/>
      <c r="BG110" s="540"/>
    </row>
    <row r="111" spans="3:59" s="498" customFormat="1" ht="27.75" customHeight="1" x14ac:dyDescent="0.2">
      <c r="C111" s="498">
        <v>53</v>
      </c>
      <c r="D111" s="498" t="s">
        <v>1044</v>
      </c>
      <c r="E111" s="539" t="s">
        <v>1440</v>
      </c>
      <c r="F111" s="540" t="s">
        <v>1439</v>
      </c>
      <c r="G111" s="540" t="s">
        <v>315</v>
      </c>
      <c r="H111" s="541">
        <v>95</v>
      </c>
      <c r="I111" s="545"/>
      <c r="J111" s="545"/>
      <c r="K111" s="546"/>
      <c r="L111" s="517">
        <f t="shared" si="3"/>
        <v>0</v>
      </c>
      <c r="N111" s="540"/>
      <c r="O111" s="540"/>
      <c r="R111" s="542"/>
      <c r="S111" s="542"/>
      <c r="T111" s="542"/>
      <c r="U111" s="542"/>
      <c r="AL111" s="540"/>
      <c r="AN111" s="540"/>
      <c r="AO111" s="540"/>
      <c r="AY111" s="517"/>
      <c r="AZ111" s="517"/>
      <c r="BA111" s="517"/>
      <c r="BB111" s="517"/>
      <c r="BC111" s="517"/>
      <c r="BD111" s="540"/>
      <c r="BE111" s="517"/>
      <c r="BF111" s="540"/>
      <c r="BG111" s="540"/>
    </row>
    <row r="112" spans="3:59" s="498" customFormat="1" ht="27.75" customHeight="1" x14ac:dyDescent="0.2">
      <c r="C112" s="498">
        <v>54</v>
      </c>
      <c r="D112" s="498" t="s">
        <v>1095</v>
      </c>
      <c r="E112" s="539"/>
      <c r="F112" s="540" t="s">
        <v>1438</v>
      </c>
      <c r="G112" s="540" t="s">
        <v>387</v>
      </c>
      <c r="H112" s="541">
        <v>1</v>
      </c>
      <c r="I112" s="545"/>
      <c r="J112" s="545"/>
      <c r="K112" s="546"/>
      <c r="L112" s="517">
        <f t="shared" si="3"/>
        <v>0</v>
      </c>
      <c r="N112" s="540"/>
      <c r="O112" s="540"/>
      <c r="R112" s="542"/>
      <c r="S112" s="542"/>
      <c r="T112" s="542"/>
      <c r="U112" s="542"/>
      <c r="AL112" s="540"/>
      <c r="AN112" s="540"/>
      <c r="AO112" s="540"/>
      <c r="AY112" s="517"/>
      <c r="AZ112" s="517"/>
      <c r="BA112" s="517"/>
      <c r="BB112" s="517"/>
      <c r="BC112" s="517"/>
      <c r="BD112" s="540"/>
      <c r="BE112" s="517"/>
      <c r="BF112" s="540"/>
      <c r="BG112" s="540"/>
    </row>
    <row r="113" spans="3:59" s="498" customFormat="1" ht="27.75" customHeight="1" x14ac:dyDescent="0.2">
      <c r="C113" s="498">
        <v>55</v>
      </c>
      <c r="D113" s="498" t="s">
        <v>1095</v>
      </c>
      <c r="E113" s="539"/>
      <c r="F113" s="540" t="s">
        <v>1437</v>
      </c>
      <c r="G113" s="540" t="s">
        <v>387</v>
      </c>
      <c r="H113" s="541">
        <v>1</v>
      </c>
      <c r="I113" s="545"/>
      <c r="J113" s="545"/>
      <c r="K113" s="546"/>
      <c r="L113" s="517">
        <f t="shared" si="3"/>
        <v>0</v>
      </c>
      <c r="N113" s="540"/>
      <c r="O113" s="540"/>
      <c r="R113" s="542"/>
      <c r="S113" s="542"/>
      <c r="T113" s="542"/>
      <c r="U113" s="542"/>
      <c r="AL113" s="540"/>
      <c r="AN113" s="540"/>
      <c r="AO113" s="540"/>
      <c r="AY113" s="517"/>
      <c r="AZ113" s="517"/>
      <c r="BA113" s="517"/>
      <c r="BB113" s="517"/>
      <c r="BC113" s="517"/>
      <c r="BD113" s="540"/>
      <c r="BE113" s="517"/>
      <c r="BF113" s="540"/>
      <c r="BG113" s="540"/>
    </row>
    <row r="114" spans="3:59" ht="27.75" customHeight="1" x14ac:dyDescent="0.2"/>
    <row r="115" spans="3:59" ht="27.75" customHeight="1" x14ac:dyDescent="0.2"/>
    <row r="116" spans="3:59" ht="27.75" customHeight="1" x14ac:dyDescent="0.2"/>
    <row r="117" spans="3:59" ht="27.75" customHeight="1" x14ac:dyDescent="0.2"/>
    <row r="118" spans="3:59" ht="27.75" customHeight="1" x14ac:dyDescent="0.2"/>
    <row r="119" spans="3:59" ht="27.75" customHeight="1" x14ac:dyDescent="0.2"/>
    <row r="120" spans="3:59" ht="27.75" customHeight="1" x14ac:dyDescent="0.2"/>
    <row r="121" spans="3:59" ht="27.75" customHeight="1" x14ac:dyDescent="0.2"/>
    <row r="135" s="494" customFormat="1" ht="46.7" customHeight="1" x14ac:dyDescent="0.2"/>
    <row r="136" s="494" customFormat="1" ht="28.15" customHeight="1" x14ac:dyDescent="0.2"/>
    <row r="137" s="494" customFormat="1" ht="28.15" customHeight="1" x14ac:dyDescent="0.2"/>
    <row r="138" s="494" customFormat="1" ht="28.15" customHeight="1" x14ac:dyDescent="0.2"/>
    <row r="139" s="494" customFormat="1" ht="28.15" customHeight="1" x14ac:dyDescent="0.2"/>
    <row r="65286" s="494" customFormat="1" ht="12.75" customHeight="1" x14ac:dyDescent="0.2"/>
    <row r="65287" s="494" customFormat="1" ht="12.75" customHeight="1" x14ac:dyDescent="0.2"/>
    <row r="65288" s="494" customFormat="1" ht="12.75" customHeight="1" x14ac:dyDescent="0.2"/>
    <row r="65289" s="494" customFormat="1" ht="12.75" customHeight="1" x14ac:dyDescent="0.2"/>
    <row r="65290" s="494" customFormat="1" ht="12.75" customHeight="1" x14ac:dyDescent="0.2"/>
    <row r="65291" s="494" customFormat="1" ht="12.75" customHeight="1" x14ac:dyDescent="0.2"/>
    <row r="65292" s="494" customFormat="1" ht="12.75" customHeight="1" x14ac:dyDescent="0.2"/>
    <row r="65293" s="494" customFormat="1" ht="12.75" customHeight="1" x14ac:dyDescent="0.2"/>
    <row r="65294" s="494" customFormat="1" ht="12.75" customHeight="1" x14ac:dyDescent="0.2"/>
    <row r="65295" s="494" customFormat="1" ht="12.75" customHeight="1" x14ac:dyDescent="0.2"/>
    <row r="65296" s="494" customFormat="1" ht="12.75" customHeight="1" x14ac:dyDescent="0.2"/>
    <row r="65297" s="494" customFormat="1" ht="12.75" customHeight="1" x14ac:dyDescent="0.2"/>
    <row r="65298" s="494" customFormat="1" ht="12.75" customHeight="1" x14ac:dyDescent="0.2"/>
    <row r="65299" s="494" customFormat="1" ht="12.75" customHeight="1" x14ac:dyDescent="0.2"/>
    <row r="65300" s="494" customFormat="1" ht="12.75" customHeight="1" x14ac:dyDescent="0.2"/>
    <row r="65301" s="494" customFormat="1" ht="12.75" customHeight="1" x14ac:dyDescent="0.2"/>
    <row r="65302" s="494" customFormat="1" ht="12.75" customHeight="1" x14ac:dyDescent="0.2"/>
    <row r="65303" s="494" customFormat="1" ht="12.75" customHeight="1" x14ac:dyDescent="0.2"/>
    <row r="65304" s="494" customFormat="1" ht="12.75" customHeight="1" x14ac:dyDescent="0.2"/>
    <row r="65305" s="494" customFormat="1" ht="12.75" customHeight="1" x14ac:dyDescent="0.2"/>
    <row r="65306" s="494" customFormat="1" ht="12.75" customHeight="1" x14ac:dyDescent="0.2"/>
    <row r="65307" s="494" customFormat="1" ht="12.75" customHeight="1" x14ac:dyDescent="0.2"/>
    <row r="65308" s="494" customFormat="1" ht="12.75" customHeight="1" x14ac:dyDescent="0.2"/>
    <row r="65309" s="494" customFormat="1" ht="12.75" customHeight="1" x14ac:dyDescent="0.2"/>
    <row r="65310" s="494" customFormat="1" ht="12.75" customHeight="1" x14ac:dyDescent="0.2"/>
    <row r="65311" s="494" customFormat="1" ht="12.75" customHeight="1" x14ac:dyDescent="0.2"/>
    <row r="65312" s="494" customFormat="1" ht="12.75" customHeight="1" x14ac:dyDescent="0.2"/>
    <row r="65313" s="494" customFormat="1" ht="12.75" customHeight="1" x14ac:dyDescent="0.2"/>
    <row r="65314" s="494" customFormat="1" ht="12.75" customHeight="1" x14ac:dyDescent="0.2"/>
    <row r="65315" s="494" customFormat="1" ht="12.75" customHeight="1" x14ac:dyDescent="0.2"/>
    <row r="65316" s="494" customFormat="1" ht="12.75" customHeight="1" x14ac:dyDescent="0.2"/>
    <row r="65317" s="494" customFormat="1" ht="12.75" customHeight="1" x14ac:dyDescent="0.2"/>
    <row r="65318" s="494" customFormat="1" ht="12.75" customHeight="1" x14ac:dyDescent="0.2"/>
    <row r="65319" s="494" customFormat="1" ht="12.75" customHeight="1" x14ac:dyDescent="0.2"/>
    <row r="65320" s="494" customFormat="1" ht="12.75" customHeight="1" x14ac:dyDescent="0.2"/>
    <row r="65321" s="494" customFormat="1" ht="12.75" customHeight="1" x14ac:dyDescent="0.2"/>
    <row r="65322" s="494" customFormat="1" ht="12.75" customHeight="1" x14ac:dyDescent="0.2"/>
    <row r="65323" s="494" customFormat="1" ht="12.75" customHeight="1" x14ac:dyDescent="0.2"/>
    <row r="65324" s="494" customFormat="1" ht="12.75" customHeight="1" x14ac:dyDescent="0.2"/>
    <row r="65325" s="494" customFormat="1" ht="12.75" customHeight="1" x14ac:dyDescent="0.2"/>
    <row r="65326" s="494" customFormat="1" ht="12.75" customHeight="1" x14ac:dyDescent="0.2"/>
    <row r="65327" s="494" customFormat="1" ht="12.75" customHeight="1" x14ac:dyDescent="0.2"/>
    <row r="65328" s="494" customFormat="1" ht="12.75" customHeight="1" x14ac:dyDescent="0.2"/>
    <row r="65329" s="494" customFormat="1" ht="12.75" customHeight="1" x14ac:dyDescent="0.2"/>
    <row r="65330" s="494" customFormat="1" ht="12.75" customHeight="1" x14ac:dyDescent="0.2"/>
    <row r="65331" s="494" customFormat="1" ht="12.75" customHeight="1" x14ac:dyDescent="0.2"/>
    <row r="65332" s="494" customFormat="1" ht="12.75" customHeight="1" x14ac:dyDescent="0.2"/>
    <row r="65333" s="494" customFormat="1" ht="12.75" customHeight="1" x14ac:dyDescent="0.2"/>
    <row r="65334" s="494" customFormat="1" ht="12.75" customHeight="1" x14ac:dyDescent="0.2"/>
    <row r="65335" s="494" customFormat="1" ht="12.75" customHeight="1" x14ac:dyDescent="0.2"/>
    <row r="65336" s="494" customFormat="1" ht="12.75" customHeight="1" x14ac:dyDescent="0.2"/>
    <row r="65337" s="494" customFormat="1" ht="12.75" customHeight="1" x14ac:dyDescent="0.2"/>
    <row r="65338" s="494" customFormat="1" ht="12.75" customHeight="1" x14ac:dyDescent="0.2"/>
    <row r="65339" s="494" customFormat="1" ht="12.75" customHeight="1" x14ac:dyDescent="0.2"/>
    <row r="65340" s="494" customFormat="1" ht="12.75" customHeight="1" x14ac:dyDescent="0.2"/>
    <row r="65341" s="494" customFormat="1" ht="12.75" customHeight="1" x14ac:dyDescent="0.2"/>
    <row r="65342" s="494" customFormat="1" ht="12.75" customHeight="1" x14ac:dyDescent="0.2"/>
    <row r="65343" s="494" customFormat="1" ht="12.75" customHeight="1" x14ac:dyDescent="0.2"/>
    <row r="65344" s="494" customFormat="1" ht="12.75" customHeight="1" x14ac:dyDescent="0.2"/>
    <row r="65345" s="494" customFormat="1" ht="12.75" customHeight="1" x14ac:dyDescent="0.2"/>
    <row r="65346" s="494" customFormat="1" ht="12.75" customHeight="1" x14ac:dyDescent="0.2"/>
    <row r="65347" s="494" customFormat="1" ht="12.75" customHeight="1" x14ac:dyDescent="0.2"/>
    <row r="65348" s="494" customFormat="1" ht="12.75" customHeight="1" x14ac:dyDescent="0.2"/>
    <row r="65349" s="494" customFormat="1" ht="12.75" customHeight="1" x14ac:dyDescent="0.2"/>
    <row r="65350" s="494" customFormat="1" ht="12.75" customHeight="1" x14ac:dyDescent="0.2"/>
    <row r="65351" s="494" customFormat="1" ht="12.75" customHeight="1" x14ac:dyDescent="0.2"/>
    <row r="65352" s="494" customFormat="1" ht="12.75" customHeight="1" x14ac:dyDescent="0.2"/>
    <row r="65353" s="494" customFormat="1" ht="12.75" customHeight="1" x14ac:dyDescent="0.2"/>
    <row r="65354" s="494" customFormat="1" ht="12.75" customHeight="1" x14ac:dyDescent="0.2"/>
    <row r="65355" s="494" customFormat="1" ht="12.75" customHeight="1" x14ac:dyDescent="0.2"/>
    <row r="65356" s="494" customFormat="1" ht="12.75" customHeight="1" x14ac:dyDescent="0.2"/>
    <row r="65357" s="494" customFormat="1" ht="12.75" customHeight="1" x14ac:dyDescent="0.2"/>
    <row r="65358" s="494" customFormat="1" ht="12.75" customHeight="1" x14ac:dyDescent="0.2"/>
    <row r="65359" s="494" customFormat="1" ht="12.75" customHeight="1" x14ac:dyDescent="0.2"/>
    <row r="65360" s="494" customFormat="1" ht="12.75" customHeight="1" x14ac:dyDescent="0.2"/>
    <row r="65361" s="494" customFormat="1" ht="12.75" customHeight="1" x14ac:dyDescent="0.2"/>
    <row r="65362" s="494" customFormat="1" ht="12.75" customHeight="1" x14ac:dyDescent="0.2"/>
    <row r="65363" s="494" customFormat="1" ht="12.75" customHeight="1" x14ac:dyDescent="0.2"/>
    <row r="65364" s="494" customFormat="1" ht="12.75" customHeight="1" x14ac:dyDescent="0.2"/>
    <row r="65365" s="494" customFormat="1" ht="12.75" customHeight="1" x14ac:dyDescent="0.2"/>
    <row r="65366" s="494" customFormat="1" ht="12.75" customHeight="1" x14ac:dyDescent="0.2"/>
    <row r="65367" s="494" customFormat="1" ht="12.75" customHeight="1" x14ac:dyDescent="0.2"/>
    <row r="65368" s="494" customFormat="1" ht="12.75" customHeight="1" x14ac:dyDescent="0.2"/>
    <row r="65369" s="494" customFormat="1" ht="12.75" customHeight="1" x14ac:dyDescent="0.2"/>
    <row r="65370" s="494" customFormat="1" ht="12.75" customHeight="1" x14ac:dyDescent="0.2"/>
    <row r="65371" s="494" customFormat="1" ht="12.75" customHeight="1" x14ac:dyDescent="0.2"/>
    <row r="65372" s="494" customFormat="1" ht="12.75" customHeight="1" x14ac:dyDescent="0.2"/>
    <row r="65373" s="494" customFormat="1" ht="12.75" customHeight="1" x14ac:dyDescent="0.2"/>
    <row r="65374" s="494" customFormat="1" ht="12.75" customHeight="1" x14ac:dyDescent="0.2"/>
    <row r="65375" s="494" customFormat="1" ht="12.75" customHeight="1" x14ac:dyDescent="0.2"/>
    <row r="65376" s="494" customFormat="1" ht="12.75" customHeight="1" x14ac:dyDescent="0.2"/>
    <row r="65377" s="494" customFormat="1" ht="12.75" customHeight="1" x14ac:dyDescent="0.2"/>
    <row r="65378" s="494" customFormat="1" ht="12.75" customHeight="1" x14ac:dyDescent="0.2"/>
    <row r="65379" s="494" customFormat="1" ht="12.75" customHeight="1" x14ac:dyDescent="0.2"/>
    <row r="65380" s="494" customFormat="1" ht="12.75" customHeight="1" x14ac:dyDescent="0.2"/>
    <row r="65381" s="494" customFormat="1" ht="12.75" customHeight="1" x14ac:dyDescent="0.2"/>
    <row r="65382" s="494" customFormat="1" ht="12.75" customHeight="1" x14ac:dyDescent="0.2"/>
    <row r="65383" s="494" customFormat="1" ht="12.75" customHeight="1" x14ac:dyDescent="0.2"/>
    <row r="65384" s="494" customFormat="1" ht="12.75" customHeight="1" x14ac:dyDescent="0.2"/>
    <row r="65385" s="494" customFormat="1" ht="12.75" customHeight="1" x14ac:dyDescent="0.2"/>
    <row r="65386" s="494" customFormat="1" ht="12.75" customHeight="1" x14ac:dyDescent="0.2"/>
    <row r="65387" s="494" customFormat="1" ht="12.75" customHeight="1" x14ac:dyDescent="0.2"/>
    <row r="65388" s="494" customFormat="1" ht="12.75" customHeight="1" x14ac:dyDescent="0.2"/>
    <row r="65389" s="494" customFormat="1" ht="12.75" customHeight="1" x14ac:dyDescent="0.2"/>
    <row r="65390" s="494" customFormat="1" ht="12.75" customHeight="1" x14ac:dyDescent="0.2"/>
    <row r="65391" s="494" customFormat="1" ht="12.75" customHeight="1" x14ac:dyDescent="0.2"/>
    <row r="65392" s="494" customFormat="1" ht="12.75" customHeight="1" x14ac:dyDescent="0.2"/>
    <row r="65393" s="494" customFormat="1" ht="12.75" customHeight="1" x14ac:dyDescent="0.2"/>
    <row r="65394" s="494" customFormat="1" ht="12.75" customHeight="1" x14ac:dyDescent="0.2"/>
    <row r="65395" s="494" customFormat="1" ht="12.75" customHeight="1" x14ac:dyDescent="0.2"/>
    <row r="65396" s="494" customFormat="1" ht="12.75" customHeight="1" x14ac:dyDescent="0.2"/>
    <row r="65397" s="494" customFormat="1" ht="12.75" customHeight="1" x14ac:dyDescent="0.2"/>
    <row r="65398" s="494" customFormat="1" ht="12.75" customHeight="1" x14ac:dyDescent="0.2"/>
    <row r="65399" s="494" customFormat="1" ht="12.75" customHeight="1" x14ac:dyDescent="0.2"/>
    <row r="65400" s="494" customFormat="1" ht="12.75" customHeight="1" x14ac:dyDescent="0.2"/>
    <row r="65401" s="494" customFormat="1" ht="12.75" customHeight="1" x14ac:dyDescent="0.2"/>
    <row r="65402" s="494" customFormat="1" ht="12.75" customHeight="1" x14ac:dyDescent="0.2"/>
    <row r="65403" s="494" customFormat="1" ht="12.75" customHeight="1" x14ac:dyDescent="0.2"/>
    <row r="65404" s="494" customFormat="1" ht="12.75" customHeight="1" x14ac:dyDescent="0.2"/>
    <row r="65405" s="494" customFormat="1" ht="12.75" customHeight="1" x14ac:dyDescent="0.2"/>
    <row r="65406" s="494" customFormat="1" ht="12.75" customHeight="1" x14ac:dyDescent="0.2"/>
    <row r="65407" s="494" customFormat="1" ht="12.75" customHeight="1" x14ac:dyDescent="0.2"/>
    <row r="65408" s="494" customFormat="1" ht="12.75" customHeight="1" x14ac:dyDescent="0.2"/>
    <row r="65409" s="494" customFormat="1" ht="12.75" customHeight="1" x14ac:dyDescent="0.2"/>
    <row r="65410" s="494" customFormat="1" ht="12.75" customHeight="1" x14ac:dyDescent="0.2"/>
    <row r="65411" s="494" customFormat="1" ht="12.75" customHeight="1" x14ac:dyDescent="0.2"/>
    <row r="65412" s="494" customFormat="1" ht="12.75" customHeight="1" x14ac:dyDescent="0.2"/>
    <row r="65413" s="494" customFormat="1" ht="12.75" customHeight="1" x14ac:dyDescent="0.2"/>
    <row r="65414" s="494" customFormat="1" ht="12.75" customHeight="1" x14ac:dyDescent="0.2"/>
    <row r="65415" s="494" customFormat="1" ht="12.75" customHeight="1" x14ac:dyDescent="0.2"/>
    <row r="65416" s="494" customFormat="1" ht="12.75" customHeight="1" x14ac:dyDescent="0.2"/>
    <row r="65417" s="494" customFormat="1" ht="12.75" customHeight="1" x14ac:dyDescent="0.2"/>
    <row r="65418" s="494" customFormat="1" ht="12.75" customHeight="1" x14ac:dyDescent="0.2"/>
    <row r="65419" s="494" customFormat="1" ht="12.75" customHeight="1" x14ac:dyDescent="0.2"/>
    <row r="65420" s="494" customFormat="1" ht="12.75" customHeight="1" x14ac:dyDescent="0.2"/>
    <row r="65421" s="494" customFormat="1" ht="12.75" customHeight="1" x14ac:dyDescent="0.2"/>
    <row r="65422" s="494" customFormat="1" ht="12.75" customHeight="1" x14ac:dyDescent="0.2"/>
    <row r="65423" s="494" customFormat="1" ht="12.75" customHeight="1" x14ac:dyDescent="0.2"/>
    <row r="65424" s="494" customFormat="1" ht="12.75" customHeight="1" x14ac:dyDescent="0.2"/>
    <row r="65425" s="494" customFormat="1" ht="12.75" customHeight="1" x14ac:dyDescent="0.2"/>
    <row r="65426" s="494" customFormat="1" ht="12.75" customHeight="1" x14ac:dyDescent="0.2"/>
    <row r="65427" s="494" customFormat="1" ht="12.75" customHeight="1" x14ac:dyDescent="0.2"/>
    <row r="65428" s="494" customFormat="1" ht="12.75" customHeight="1" x14ac:dyDescent="0.2"/>
    <row r="65429" s="494" customFormat="1" ht="12.75" customHeight="1" x14ac:dyDescent="0.2"/>
    <row r="65430" s="494" customFormat="1" ht="12.75" customHeight="1" x14ac:dyDescent="0.2"/>
    <row r="65431" s="494" customFormat="1" ht="12.75" customHeight="1" x14ac:dyDescent="0.2"/>
    <row r="65432" s="494" customFormat="1" ht="12.75" customHeight="1" x14ac:dyDescent="0.2"/>
    <row r="65433" s="494" customFormat="1" ht="12.75" customHeight="1" x14ac:dyDescent="0.2"/>
    <row r="65434" s="494" customFormat="1" ht="12.75" customHeight="1" x14ac:dyDescent="0.2"/>
    <row r="65435" s="494" customFormat="1" ht="12.75" customHeight="1" x14ac:dyDescent="0.2"/>
    <row r="65436" s="494" customFormat="1" ht="12.75" customHeight="1" x14ac:dyDescent="0.2"/>
    <row r="65437" s="494" customFormat="1" ht="12.75" customHeight="1" x14ac:dyDescent="0.2"/>
    <row r="65438" s="494" customFormat="1" ht="12.75" customHeight="1" x14ac:dyDescent="0.2"/>
    <row r="65439" s="494" customFormat="1" ht="12.75" customHeight="1" x14ac:dyDescent="0.2"/>
    <row r="65440" s="494" customFormat="1" ht="12.75" customHeight="1" x14ac:dyDescent="0.2"/>
    <row r="65441" s="494" customFormat="1" ht="12.75" customHeight="1" x14ac:dyDescent="0.2"/>
    <row r="65442" s="494" customFormat="1" ht="12.75" customHeight="1" x14ac:dyDescent="0.2"/>
    <row r="65443" s="494" customFormat="1" ht="12.75" customHeight="1" x14ac:dyDescent="0.2"/>
    <row r="65444" s="494" customFormat="1" ht="12.75" customHeight="1" x14ac:dyDescent="0.2"/>
    <row r="65445" s="494" customFormat="1" ht="12.75" customHeight="1" x14ac:dyDescent="0.2"/>
    <row r="65446" s="494" customFormat="1" ht="12.75" customHeight="1" x14ac:dyDescent="0.2"/>
    <row r="65447" s="494" customFormat="1" ht="12.75" customHeight="1" x14ac:dyDescent="0.2"/>
    <row r="65448" s="494" customFormat="1" ht="12.75" customHeight="1" x14ac:dyDescent="0.2"/>
    <row r="65449" s="494" customFormat="1" ht="12.75" customHeight="1" x14ac:dyDescent="0.2"/>
    <row r="65450" s="494" customFormat="1" ht="12.75" customHeight="1" x14ac:dyDescent="0.2"/>
    <row r="65451" s="494" customFormat="1" ht="12.75" customHeight="1" x14ac:dyDescent="0.2"/>
    <row r="65452" s="494" customFormat="1" ht="12.75" customHeight="1" x14ac:dyDescent="0.2"/>
    <row r="65453" s="494" customFormat="1" ht="12.75" customHeight="1" x14ac:dyDescent="0.2"/>
    <row r="65454" s="494" customFormat="1" ht="12.75" customHeight="1" x14ac:dyDescent="0.2"/>
    <row r="65455" s="494" customFormat="1" ht="12.75" customHeight="1" x14ac:dyDescent="0.2"/>
    <row r="65456" s="494" customFormat="1" ht="12.75" customHeight="1" x14ac:dyDescent="0.2"/>
    <row r="65457" s="494" customFormat="1" ht="12.75" customHeight="1" x14ac:dyDescent="0.2"/>
    <row r="65458" s="494" customFormat="1" ht="12.75" customHeight="1" x14ac:dyDescent="0.2"/>
    <row r="65459" s="494" customFormat="1" ht="12.75" customHeight="1" x14ac:dyDescent="0.2"/>
    <row r="65460" s="494" customFormat="1" ht="12.75" customHeight="1" x14ac:dyDescent="0.2"/>
    <row r="65461" s="494" customFormat="1" ht="12.75" customHeight="1" x14ac:dyDescent="0.2"/>
    <row r="65462" s="494" customFormat="1" ht="12.75" customHeight="1" x14ac:dyDescent="0.2"/>
    <row r="65463" s="494" customFormat="1" ht="12.75" customHeight="1" x14ac:dyDescent="0.2"/>
    <row r="65464" s="494" customFormat="1" ht="12.75" customHeight="1" x14ac:dyDescent="0.2"/>
    <row r="65465" s="494" customFormat="1" ht="12.75" customHeight="1" x14ac:dyDescent="0.2"/>
    <row r="65466" s="494" customFormat="1" ht="12.75" customHeight="1" x14ac:dyDescent="0.2"/>
    <row r="65467" s="494" customFormat="1" ht="12.75" customHeight="1" x14ac:dyDescent="0.2"/>
    <row r="65468" s="494" customFormat="1" ht="12.75" customHeight="1" x14ac:dyDescent="0.2"/>
    <row r="65469" s="494" customFormat="1" ht="12.75" customHeight="1" x14ac:dyDescent="0.2"/>
    <row r="65470" s="494" customFormat="1" ht="12.75" customHeight="1" x14ac:dyDescent="0.2"/>
    <row r="65471" s="494" customFormat="1" ht="12.75" customHeight="1" x14ac:dyDescent="0.2"/>
    <row r="65472" s="494" customFormat="1" ht="12.75" customHeight="1" x14ac:dyDescent="0.2"/>
    <row r="65473" s="494" customFormat="1" ht="12.75" customHeight="1" x14ac:dyDescent="0.2"/>
    <row r="65474" s="494" customFormat="1" ht="12.75" customHeight="1" x14ac:dyDescent="0.2"/>
    <row r="65475" s="494" customFormat="1" ht="12.75" customHeight="1" x14ac:dyDescent="0.2"/>
    <row r="65476" s="494" customFormat="1" ht="12.75" customHeight="1" x14ac:dyDescent="0.2"/>
    <row r="65477" s="494" customFormat="1" ht="12.75" customHeight="1" x14ac:dyDescent="0.2"/>
    <row r="65478" s="494" customFormat="1" ht="12.75" customHeight="1" x14ac:dyDescent="0.2"/>
    <row r="65479" s="494" customFormat="1" ht="12.75" customHeight="1" x14ac:dyDescent="0.2"/>
    <row r="65480" s="494" customFormat="1" ht="12.75" customHeight="1" x14ac:dyDescent="0.2"/>
    <row r="65481" s="494" customFormat="1" ht="12.75" customHeight="1" x14ac:dyDescent="0.2"/>
    <row r="65482" s="494" customFormat="1" ht="12.75" customHeight="1" x14ac:dyDescent="0.2"/>
    <row r="65483" s="494" customFormat="1" ht="12.75" customHeight="1" x14ac:dyDescent="0.2"/>
    <row r="65484" s="494" customFormat="1" ht="12.75" customHeight="1" x14ac:dyDescent="0.2"/>
    <row r="65485" s="494" customFormat="1" ht="12.75" customHeight="1" x14ac:dyDescent="0.2"/>
    <row r="65486" s="494" customFormat="1" ht="12.75" customHeight="1" x14ac:dyDescent="0.2"/>
    <row r="65487" s="494" customFormat="1" ht="12.75" customHeight="1" x14ac:dyDescent="0.2"/>
    <row r="65488" s="494" customFormat="1" ht="12.75" customHeight="1" x14ac:dyDescent="0.2"/>
    <row r="65489" s="494" customFormat="1" ht="12.75" customHeight="1" x14ac:dyDescent="0.2"/>
    <row r="65490" s="494" customFormat="1" ht="12.75" customHeight="1" x14ac:dyDescent="0.2"/>
    <row r="65491" s="494" customFormat="1" ht="12.75" customHeight="1" x14ac:dyDescent="0.2"/>
    <row r="65492" s="494" customFormat="1" ht="12.75" customHeight="1" x14ac:dyDescent="0.2"/>
    <row r="65493" s="494" customFormat="1" ht="12.75" customHeight="1" x14ac:dyDescent="0.2"/>
    <row r="65494" s="494" customFormat="1" ht="12.75" customHeight="1" x14ac:dyDescent="0.2"/>
    <row r="65495" s="494" customFormat="1" ht="12.75" customHeight="1" x14ac:dyDescent="0.2"/>
    <row r="65496" s="494" customFormat="1" ht="12.75" customHeight="1" x14ac:dyDescent="0.2"/>
    <row r="65497" s="494" customFormat="1" ht="12.75" customHeight="1" x14ac:dyDescent="0.2"/>
    <row r="65498" s="494" customFormat="1" ht="12.75" customHeight="1" x14ac:dyDescent="0.2"/>
    <row r="65499" s="494" customFormat="1" ht="12.75" customHeight="1" x14ac:dyDescent="0.2"/>
    <row r="65500" s="494" customFormat="1" ht="12.75" customHeight="1" x14ac:dyDescent="0.2"/>
    <row r="65501" s="494" customFormat="1" ht="12.75" customHeight="1" x14ac:dyDescent="0.2"/>
    <row r="65502" s="494" customFormat="1" ht="12.75" customHeight="1" x14ac:dyDescent="0.2"/>
    <row r="65503" s="494" customFormat="1" ht="12.75" customHeight="1" x14ac:dyDescent="0.2"/>
    <row r="65504" s="494" customFormat="1" ht="12.75" customHeight="1" x14ac:dyDescent="0.2"/>
    <row r="65505" s="494" customFormat="1" ht="12.75" customHeight="1" x14ac:dyDescent="0.2"/>
    <row r="65506" s="494" customFormat="1" ht="12.75" customHeight="1" x14ac:dyDescent="0.2"/>
    <row r="65507" s="494" customFormat="1" ht="12.75" customHeight="1" x14ac:dyDescent="0.2"/>
    <row r="65508" s="494" customFormat="1" ht="12.75" customHeight="1" x14ac:dyDescent="0.2"/>
    <row r="65509" s="494" customFormat="1" ht="12.75" customHeight="1" x14ac:dyDescent="0.2"/>
    <row r="65510" s="494" customFormat="1" ht="12.75" customHeight="1" x14ac:dyDescent="0.2"/>
    <row r="65511" s="494" customFormat="1" ht="12.75" customHeight="1" x14ac:dyDescent="0.2"/>
    <row r="65512" s="494" customFormat="1" ht="12.75" customHeight="1" x14ac:dyDescent="0.2"/>
    <row r="65513" s="494" customFormat="1" ht="12.75" customHeight="1" x14ac:dyDescent="0.2"/>
    <row r="65514" s="494" customFormat="1" ht="12.75" customHeight="1" x14ac:dyDescent="0.2"/>
    <row r="65515" s="494" customFormat="1" ht="12.75" customHeight="1" x14ac:dyDescent="0.2"/>
    <row r="65516" s="494" customFormat="1" ht="12.75" customHeight="1" x14ac:dyDescent="0.2"/>
    <row r="65517" s="494" customFormat="1" ht="12.75" customHeight="1" x14ac:dyDescent="0.2"/>
    <row r="65518" s="494" customFormat="1" ht="12.75" customHeight="1" x14ac:dyDescent="0.2"/>
    <row r="65519" s="494" customFormat="1" ht="12.75" customHeight="1" x14ac:dyDescent="0.2"/>
    <row r="65520" s="494" customFormat="1" ht="12.75" customHeight="1" x14ac:dyDescent="0.2"/>
    <row r="65521" s="494" customFormat="1" ht="12.75" customHeight="1" x14ac:dyDescent="0.2"/>
    <row r="65522" s="494" customFormat="1" ht="12.75" customHeight="1" x14ac:dyDescent="0.2"/>
    <row r="65523" s="494" customFormat="1" ht="12.75" customHeight="1" x14ac:dyDescent="0.2"/>
    <row r="65524" s="494" customFormat="1" ht="12.75" customHeight="1" x14ac:dyDescent="0.2"/>
    <row r="65525" s="494" customFormat="1" ht="12.75" customHeight="1" x14ac:dyDescent="0.2"/>
    <row r="65526" s="494" customFormat="1" ht="12.75" customHeight="1" x14ac:dyDescent="0.2"/>
    <row r="65527" s="494" customFormat="1" ht="12.75" customHeight="1" x14ac:dyDescent="0.2"/>
    <row r="65528" s="494" customFormat="1" ht="12.75" customHeight="1" x14ac:dyDescent="0.2"/>
    <row r="65529" s="494" customFormat="1" ht="12.75" customHeight="1" x14ac:dyDescent="0.2"/>
    <row r="65530" s="494" customFormat="1" ht="12.75" customHeight="1" x14ac:dyDescent="0.2"/>
    <row r="65531" s="494" customFormat="1" ht="12.75" customHeight="1" x14ac:dyDescent="0.2"/>
    <row r="65532" s="494" customFormat="1" ht="12.75" customHeight="1" x14ac:dyDescent="0.2"/>
    <row r="65533" s="494" customFormat="1" ht="12.75" customHeight="1" x14ac:dyDescent="0.2"/>
    <row r="65534" s="494" customFormat="1" ht="12.75" customHeight="1" x14ac:dyDescent="0.2"/>
    <row r="65535" s="494" customFormat="1" ht="12.75" customHeight="1" x14ac:dyDescent="0.2"/>
    <row r="65536" s="494" customFormat="1" ht="12.75" customHeight="1" x14ac:dyDescent="0.2"/>
  </sheetData>
  <sheetProtection algorithmName="SHA-512" hashValue="plxSWVzsmOyBrAtebpJ3l9JmNJ0usrJ/BKrowsfSS5mRxZzLCRZovTZ9I/WrvGYAQmDHmszCFSJ9PI/9uNQkRQ==" saltValue="wHHvUUhVVwyut3ieJXCb3g==" spinCount="100000" sheet="1"/>
  <mergeCells count="9">
    <mergeCell ref="I31:J31"/>
    <mergeCell ref="J45:L45"/>
    <mergeCell ref="I47:J47"/>
    <mergeCell ref="C1:L1"/>
    <mergeCell ref="E12:L12"/>
    <mergeCell ref="J14:L14"/>
    <mergeCell ref="C20:L20"/>
    <mergeCell ref="C22:L22"/>
    <mergeCell ref="C23:L23"/>
  </mergeCells>
  <pageMargins left="0.59027777777777779" right="0.59027777777777779" top="0.59027777777777779" bottom="0.59027777777777779" header="0.51180555555555551" footer="0"/>
  <pageSetup paperSize="9" scale="76" firstPageNumber="0" orientation="landscape" r:id="rId1"/>
  <headerFooter alignWithMargins="0">
    <oddFooter>&amp;CStrana &amp;P z &amp;N</oddFooter>
  </headerFooter>
  <rowBreaks count="1" manualBreakCount="1">
    <brk id="102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5E7C-A9D9-4763-AF76-67F8AAA25E57}">
  <sheetPr>
    <pageSetUpPr fitToPage="1"/>
  </sheetPr>
  <dimension ref="A1:F812"/>
  <sheetViews>
    <sheetView view="pageBreakPreview" zoomScaleNormal="100" zoomScaleSheetLayoutView="100" workbookViewId="0">
      <selection activeCell="E6" sqref="E6:E366"/>
    </sheetView>
  </sheetViews>
  <sheetFormatPr defaultColWidth="11.7109375" defaultRowHeight="15" x14ac:dyDescent="0.2"/>
  <cols>
    <col min="1" max="1" width="11" style="401" customWidth="1"/>
    <col min="2" max="2" width="57.85546875" style="403" customWidth="1"/>
    <col min="3" max="4" width="9.85546875" style="403" customWidth="1"/>
    <col min="5" max="6" width="14.42578125" style="473" customWidth="1"/>
    <col min="7" max="256" width="11.7109375" style="403"/>
    <col min="257" max="257" width="11" style="403" customWidth="1"/>
    <col min="258" max="258" width="57.85546875" style="403" customWidth="1"/>
    <col min="259" max="260" width="9.85546875" style="403" customWidth="1"/>
    <col min="261" max="262" width="14.42578125" style="403" customWidth="1"/>
    <col min="263" max="512" width="11.7109375" style="403"/>
    <col min="513" max="513" width="11" style="403" customWidth="1"/>
    <col min="514" max="514" width="57.85546875" style="403" customWidth="1"/>
    <col min="515" max="516" width="9.85546875" style="403" customWidth="1"/>
    <col min="517" max="518" width="14.42578125" style="403" customWidth="1"/>
    <col min="519" max="768" width="11.7109375" style="403"/>
    <col min="769" max="769" width="11" style="403" customWidth="1"/>
    <col min="770" max="770" width="57.85546875" style="403" customWidth="1"/>
    <col min="771" max="772" width="9.85546875" style="403" customWidth="1"/>
    <col min="773" max="774" width="14.42578125" style="403" customWidth="1"/>
    <col min="775" max="1024" width="11.7109375" style="403"/>
    <col min="1025" max="1025" width="11" style="403" customWidth="1"/>
    <col min="1026" max="1026" width="57.85546875" style="403" customWidth="1"/>
    <col min="1027" max="1028" width="9.85546875" style="403" customWidth="1"/>
    <col min="1029" max="1030" width="14.42578125" style="403" customWidth="1"/>
    <col min="1031" max="1280" width="11.7109375" style="403"/>
    <col min="1281" max="1281" width="11" style="403" customWidth="1"/>
    <col min="1282" max="1282" width="57.85546875" style="403" customWidth="1"/>
    <col min="1283" max="1284" width="9.85546875" style="403" customWidth="1"/>
    <col min="1285" max="1286" width="14.42578125" style="403" customWidth="1"/>
    <col min="1287" max="1536" width="11.7109375" style="403"/>
    <col min="1537" max="1537" width="11" style="403" customWidth="1"/>
    <col min="1538" max="1538" width="57.85546875" style="403" customWidth="1"/>
    <col min="1539" max="1540" width="9.85546875" style="403" customWidth="1"/>
    <col min="1541" max="1542" width="14.42578125" style="403" customWidth="1"/>
    <col min="1543" max="1792" width="11.7109375" style="403"/>
    <col min="1793" max="1793" width="11" style="403" customWidth="1"/>
    <col min="1794" max="1794" width="57.85546875" style="403" customWidth="1"/>
    <col min="1795" max="1796" width="9.85546875" style="403" customWidth="1"/>
    <col min="1797" max="1798" width="14.42578125" style="403" customWidth="1"/>
    <col min="1799" max="2048" width="11.7109375" style="403"/>
    <col min="2049" max="2049" width="11" style="403" customWidth="1"/>
    <col min="2050" max="2050" width="57.85546875" style="403" customWidth="1"/>
    <col min="2051" max="2052" width="9.85546875" style="403" customWidth="1"/>
    <col min="2053" max="2054" width="14.42578125" style="403" customWidth="1"/>
    <col min="2055" max="2304" width="11.7109375" style="403"/>
    <col min="2305" max="2305" width="11" style="403" customWidth="1"/>
    <col min="2306" max="2306" width="57.85546875" style="403" customWidth="1"/>
    <col min="2307" max="2308" width="9.85546875" style="403" customWidth="1"/>
    <col min="2309" max="2310" width="14.42578125" style="403" customWidth="1"/>
    <col min="2311" max="2560" width="11.7109375" style="403"/>
    <col min="2561" max="2561" width="11" style="403" customWidth="1"/>
    <col min="2562" max="2562" width="57.85546875" style="403" customWidth="1"/>
    <col min="2563" max="2564" width="9.85546875" style="403" customWidth="1"/>
    <col min="2565" max="2566" width="14.42578125" style="403" customWidth="1"/>
    <col min="2567" max="2816" width="11.7109375" style="403"/>
    <col min="2817" max="2817" width="11" style="403" customWidth="1"/>
    <col min="2818" max="2818" width="57.85546875" style="403" customWidth="1"/>
    <col min="2819" max="2820" width="9.85546875" style="403" customWidth="1"/>
    <col min="2821" max="2822" width="14.42578125" style="403" customWidth="1"/>
    <col min="2823" max="3072" width="11.7109375" style="403"/>
    <col min="3073" max="3073" width="11" style="403" customWidth="1"/>
    <col min="3074" max="3074" width="57.85546875" style="403" customWidth="1"/>
    <col min="3075" max="3076" width="9.85546875" style="403" customWidth="1"/>
    <col min="3077" max="3078" width="14.42578125" style="403" customWidth="1"/>
    <col min="3079" max="3328" width="11.7109375" style="403"/>
    <col min="3329" max="3329" width="11" style="403" customWidth="1"/>
    <col min="3330" max="3330" width="57.85546875" style="403" customWidth="1"/>
    <col min="3331" max="3332" width="9.85546875" style="403" customWidth="1"/>
    <col min="3333" max="3334" width="14.42578125" style="403" customWidth="1"/>
    <col min="3335" max="3584" width="11.7109375" style="403"/>
    <col min="3585" max="3585" width="11" style="403" customWidth="1"/>
    <col min="3586" max="3586" width="57.85546875" style="403" customWidth="1"/>
    <col min="3587" max="3588" width="9.85546875" style="403" customWidth="1"/>
    <col min="3589" max="3590" width="14.42578125" style="403" customWidth="1"/>
    <col min="3591" max="3840" width="11.7109375" style="403"/>
    <col min="3841" max="3841" width="11" style="403" customWidth="1"/>
    <col min="3842" max="3842" width="57.85546875" style="403" customWidth="1"/>
    <col min="3843" max="3844" width="9.85546875" style="403" customWidth="1"/>
    <col min="3845" max="3846" width="14.42578125" style="403" customWidth="1"/>
    <col min="3847" max="4096" width="11.7109375" style="403"/>
    <col min="4097" max="4097" width="11" style="403" customWidth="1"/>
    <col min="4098" max="4098" width="57.85546875" style="403" customWidth="1"/>
    <col min="4099" max="4100" width="9.85546875" style="403" customWidth="1"/>
    <col min="4101" max="4102" width="14.42578125" style="403" customWidth="1"/>
    <col min="4103" max="4352" width="11.7109375" style="403"/>
    <col min="4353" max="4353" width="11" style="403" customWidth="1"/>
    <col min="4354" max="4354" width="57.85546875" style="403" customWidth="1"/>
    <col min="4355" max="4356" width="9.85546875" style="403" customWidth="1"/>
    <col min="4357" max="4358" width="14.42578125" style="403" customWidth="1"/>
    <col min="4359" max="4608" width="11.7109375" style="403"/>
    <col min="4609" max="4609" width="11" style="403" customWidth="1"/>
    <col min="4610" max="4610" width="57.85546875" style="403" customWidth="1"/>
    <col min="4611" max="4612" width="9.85546875" style="403" customWidth="1"/>
    <col min="4613" max="4614" width="14.42578125" style="403" customWidth="1"/>
    <col min="4615" max="4864" width="11.7109375" style="403"/>
    <col min="4865" max="4865" width="11" style="403" customWidth="1"/>
    <col min="4866" max="4866" width="57.85546875" style="403" customWidth="1"/>
    <col min="4867" max="4868" width="9.85546875" style="403" customWidth="1"/>
    <col min="4869" max="4870" width="14.42578125" style="403" customWidth="1"/>
    <col min="4871" max="5120" width="11.7109375" style="403"/>
    <col min="5121" max="5121" width="11" style="403" customWidth="1"/>
    <col min="5122" max="5122" width="57.85546875" style="403" customWidth="1"/>
    <col min="5123" max="5124" width="9.85546875" style="403" customWidth="1"/>
    <col min="5125" max="5126" width="14.42578125" style="403" customWidth="1"/>
    <col min="5127" max="5376" width="11.7109375" style="403"/>
    <col min="5377" max="5377" width="11" style="403" customWidth="1"/>
    <col min="5378" max="5378" width="57.85546875" style="403" customWidth="1"/>
    <col min="5379" max="5380" width="9.85546875" style="403" customWidth="1"/>
    <col min="5381" max="5382" width="14.42578125" style="403" customWidth="1"/>
    <col min="5383" max="5632" width="11.7109375" style="403"/>
    <col min="5633" max="5633" width="11" style="403" customWidth="1"/>
    <col min="5634" max="5634" width="57.85546875" style="403" customWidth="1"/>
    <col min="5635" max="5636" width="9.85546875" style="403" customWidth="1"/>
    <col min="5637" max="5638" width="14.42578125" style="403" customWidth="1"/>
    <col min="5639" max="5888" width="11.7109375" style="403"/>
    <col min="5889" max="5889" width="11" style="403" customWidth="1"/>
    <col min="5890" max="5890" width="57.85546875" style="403" customWidth="1"/>
    <col min="5891" max="5892" width="9.85546875" style="403" customWidth="1"/>
    <col min="5893" max="5894" width="14.42578125" style="403" customWidth="1"/>
    <col min="5895" max="6144" width="11.7109375" style="403"/>
    <col min="6145" max="6145" width="11" style="403" customWidth="1"/>
    <col min="6146" max="6146" width="57.85546875" style="403" customWidth="1"/>
    <col min="6147" max="6148" width="9.85546875" style="403" customWidth="1"/>
    <col min="6149" max="6150" width="14.42578125" style="403" customWidth="1"/>
    <col min="6151" max="6400" width="11.7109375" style="403"/>
    <col min="6401" max="6401" width="11" style="403" customWidth="1"/>
    <col min="6402" max="6402" width="57.85546875" style="403" customWidth="1"/>
    <col min="6403" max="6404" width="9.85546875" style="403" customWidth="1"/>
    <col min="6405" max="6406" width="14.42578125" style="403" customWidth="1"/>
    <col min="6407" max="6656" width="11.7109375" style="403"/>
    <col min="6657" max="6657" width="11" style="403" customWidth="1"/>
    <col min="6658" max="6658" width="57.85546875" style="403" customWidth="1"/>
    <col min="6659" max="6660" width="9.85546875" style="403" customWidth="1"/>
    <col min="6661" max="6662" width="14.42578125" style="403" customWidth="1"/>
    <col min="6663" max="6912" width="11.7109375" style="403"/>
    <col min="6913" max="6913" width="11" style="403" customWidth="1"/>
    <col min="6914" max="6914" width="57.85546875" style="403" customWidth="1"/>
    <col min="6915" max="6916" width="9.85546875" style="403" customWidth="1"/>
    <col min="6917" max="6918" width="14.42578125" style="403" customWidth="1"/>
    <col min="6919" max="7168" width="11.7109375" style="403"/>
    <col min="7169" max="7169" width="11" style="403" customWidth="1"/>
    <col min="7170" max="7170" width="57.85546875" style="403" customWidth="1"/>
    <col min="7171" max="7172" width="9.85546875" style="403" customWidth="1"/>
    <col min="7173" max="7174" width="14.42578125" style="403" customWidth="1"/>
    <col min="7175" max="7424" width="11.7109375" style="403"/>
    <col min="7425" max="7425" width="11" style="403" customWidth="1"/>
    <col min="7426" max="7426" width="57.85546875" style="403" customWidth="1"/>
    <col min="7427" max="7428" width="9.85546875" style="403" customWidth="1"/>
    <col min="7429" max="7430" width="14.42578125" style="403" customWidth="1"/>
    <col min="7431" max="7680" width="11.7109375" style="403"/>
    <col min="7681" max="7681" width="11" style="403" customWidth="1"/>
    <col min="7682" max="7682" width="57.85546875" style="403" customWidth="1"/>
    <col min="7683" max="7684" width="9.85546875" style="403" customWidth="1"/>
    <col min="7685" max="7686" width="14.42578125" style="403" customWidth="1"/>
    <col min="7687" max="7936" width="11.7109375" style="403"/>
    <col min="7937" max="7937" width="11" style="403" customWidth="1"/>
    <col min="7938" max="7938" width="57.85546875" style="403" customWidth="1"/>
    <col min="7939" max="7940" width="9.85546875" style="403" customWidth="1"/>
    <col min="7941" max="7942" width="14.42578125" style="403" customWidth="1"/>
    <col min="7943" max="8192" width="11.7109375" style="403"/>
    <col min="8193" max="8193" width="11" style="403" customWidth="1"/>
    <col min="8194" max="8194" width="57.85546875" style="403" customWidth="1"/>
    <col min="8195" max="8196" width="9.85546875" style="403" customWidth="1"/>
    <col min="8197" max="8198" width="14.42578125" style="403" customWidth="1"/>
    <col min="8199" max="8448" width="11.7109375" style="403"/>
    <col min="8449" max="8449" width="11" style="403" customWidth="1"/>
    <col min="8450" max="8450" width="57.85546875" style="403" customWidth="1"/>
    <col min="8451" max="8452" width="9.85546875" style="403" customWidth="1"/>
    <col min="8453" max="8454" width="14.42578125" style="403" customWidth="1"/>
    <col min="8455" max="8704" width="11.7109375" style="403"/>
    <col min="8705" max="8705" width="11" style="403" customWidth="1"/>
    <col min="8706" max="8706" width="57.85546875" style="403" customWidth="1"/>
    <col min="8707" max="8708" width="9.85546875" style="403" customWidth="1"/>
    <col min="8709" max="8710" width="14.42578125" style="403" customWidth="1"/>
    <col min="8711" max="8960" width="11.7109375" style="403"/>
    <col min="8961" max="8961" width="11" style="403" customWidth="1"/>
    <col min="8962" max="8962" width="57.85546875" style="403" customWidth="1"/>
    <col min="8963" max="8964" width="9.85546875" style="403" customWidth="1"/>
    <col min="8965" max="8966" width="14.42578125" style="403" customWidth="1"/>
    <col min="8967" max="9216" width="11.7109375" style="403"/>
    <col min="9217" max="9217" width="11" style="403" customWidth="1"/>
    <col min="9218" max="9218" width="57.85546875" style="403" customWidth="1"/>
    <col min="9219" max="9220" width="9.85546875" style="403" customWidth="1"/>
    <col min="9221" max="9222" width="14.42578125" style="403" customWidth="1"/>
    <col min="9223" max="9472" width="11.7109375" style="403"/>
    <col min="9473" max="9473" width="11" style="403" customWidth="1"/>
    <col min="9474" max="9474" width="57.85546875" style="403" customWidth="1"/>
    <col min="9475" max="9476" width="9.85546875" style="403" customWidth="1"/>
    <col min="9477" max="9478" width="14.42578125" style="403" customWidth="1"/>
    <col min="9479" max="9728" width="11.7109375" style="403"/>
    <col min="9729" max="9729" width="11" style="403" customWidth="1"/>
    <col min="9730" max="9730" width="57.85546875" style="403" customWidth="1"/>
    <col min="9731" max="9732" width="9.85546875" style="403" customWidth="1"/>
    <col min="9733" max="9734" width="14.42578125" style="403" customWidth="1"/>
    <col min="9735" max="9984" width="11.7109375" style="403"/>
    <col min="9985" max="9985" width="11" style="403" customWidth="1"/>
    <col min="9986" max="9986" width="57.85546875" style="403" customWidth="1"/>
    <col min="9987" max="9988" width="9.85546875" style="403" customWidth="1"/>
    <col min="9989" max="9990" width="14.42578125" style="403" customWidth="1"/>
    <col min="9991" max="10240" width="11.7109375" style="403"/>
    <col min="10241" max="10241" width="11" style="403" customWidth="1"/>
    <col min="10242" max="10242" width="57.85546875" style="403" customWidth="1"/>
    <col min="10243" max="10244" width="9.85546875" style="403" customWidth="1"/>
    <col min="10245" max="10246" width="14.42578125" style="403" customWidth="1"/>
    <col min="10247" max="10496" width="11.7109375" style="403"/>
    <col min="10497" max="10497" width="11" style="403" customWidth="1"/>
    <col min="10498" max="10498" width="57.85546875" style="403" customWidth="1"/>
    <col min="10499" max="10500" width="9.85546875" style="403" customWidth="1"/>
    <col min="10501" max="10502" width="14.42578125" style="403" customWidth="1"/>
    <col min="10503" max="10752" width="11.7109375" style="403"/>
    <col min="10753" max="10753" width="11" style="403" customWidth="1"/>
    <col min="10754" max="10754" width="57.85546875" style="403" customWidth="1"/>
    <col min="10755" max="10756" width="9.85546875" style="403" customWidth="1"/>
    <col min="10757" max="10758" width="14.42578125" style="403" customWidth="1"/>
    <col min="10759" max="11008" width="11.7109375" style="403"/>
    <col min="11009" max="11009" width="11" style="403" customWidth="1"/>
    <col min="11010" max="11010" width="57.85546875" style="403" customWidth="1"/>
    <col min="11011" max="11012" width="9.85546875" style="403" customWidth="1"/>
    <col min="11013" max="11014" width="14.42578125" style="403" customWidth="1"/>
    <col min="11015" max="11264" width="11.7109375" style="403"/>
    <col min="11265" max="11265" width="11" style="403" customWidth="1"/>
    <col min="11266" max="11266" width="57.85546875" style="403" customWidth="1"/>
    <col min="11267" max="11268" width="9.85546875" style="403" customWidth="1"/>
    <col min="11269" max="11270" width="14.42578125" style="403" customWidth="1"/>
    <col min="11271" max="11520" width="11.7109375" style="403"/>
    <col min="11521" max="11521" width="11" style="403" customWidth="1"/>
    <col min="11522" max="11522" width="57.85546875" style="403" customWidth="1"/>
    <col min="11523" max="11524" width="9.85546875" style="403" customWidth="1"/>
    <col min="11525" max="11526" width="14.42578125" style="403" customWidth="1"/>
    <col min="11527" max="11776" width="11.7109375" style="403"/>
    <col min="11777" max="11777" width="11" style="403" customWidth="1"/>
    <col min="11778" max="11778" width="57.85546875" style="403" customWidth="1"/>
    <col min="11779" max="11780" width="9.85546875" style="403" customWidth="1"/>
    <col min="11781" max="11782" width="14.42578125" style="403" customWidth="1"/>
    <col min="11783" max="12032" width="11.7109375" style="403"/>
    <col min="12033" max="12033" width="11" style="403" customWidth="1"/>
    <col min="12034" max="12034" width="57.85546875" style="403" customWidth="1"/>
    <col min="12035" max="12036" width="9.85546875" style="403" customWidth="1"/>
    <col min="12037" max="12038" width="14.42578125" style="403" customWidth="1"/>
    <col min="12039" max="12288" width="11.7109375" style="403"/>
    <col min="12289" max="12289" width="11" style="403" customWidth="1"/>
    <col min="12290" max="12290" width="57.85546875" style="403" customWidth="1"/>
    <col min="12291" max="12292" width="9.85546875" style="403" customWidth="1"/>
    <col min="12293" max="12294" width="14.42578125" style="403" customWidth="1"/>
    <col min="12295" max="12544" width="11.7109375" style="403"/>
    <col min="12545" max="12545" width="11" style="403" customWidth="1"/>
    <col min="12546" max="12546" width="57.85546875" style="403" customWidth="1"/>
    <col min="12547" max="12548" width="9.85546875" style="403" customWidth="1"/>
    <col min="12549" max="12550" width="14.42578125" style="403" customWidth="1"/>
    <col min="12551" max="12800" width="11.7109375" style="403"/>
    <col min="12801" max="12801" width="11" style="403" customWidth="1"/>
    <col min="12802" max="12802" width="57.85546875" style="403" customWidth="1"/>
    <col min="12803" max="12804" width="9.85546875" style="403" customWidth="1"/>
    <col min="12805" max="12806" width="14.42578125" style="403" customWidth="1"/>
    <col min="12807" max="13056" width="11.7109375" style="403"/>
    <col min="13057" max="13057" width="11" style="403" customWidth="1"/>
    <col min="13058" max="13058" width="57.85546875" style="403" customWidth="1"/>
    <col min="13059" max="13060" width="9.85546875" style="403" customWidth="1"/>
    <col min="13061" max="13062" width="14.42578125" style="403" customWidth="1"/>
    <col min="13063" max="13312" width="11.7109375" style="403"/>
    <col min="13313" max="13313" width="11" style="403" customWidth="1"/>
    <col min="13314" max="13314" width="57.85546875" style="403" customWidth="1"/>
    <col min="13315" max="13316" width="9.85546875" style="403" customWidth="1"/>
    <col min="13317" max="13318" width="14.42578125" style="403" customWidth="1"/>
    <col min="13319" max="13568" width="11.7109375" style="403"/>
    <col min="13569" max="13569" width="11" style="403" customWidth="1"/>
    <col min="13570" max="13570" width="57.85546875" style="403" customWidth="1"/>
    <col min="13571" max="13572" width="9.85546875" style="403" customWidth="1"/>
    <col min="13573" max="13574" width="14.42578125" style="403" customWidth="1"/>
    <col min="13575" max="13824" width="11.7109375" style="403"/>
    <col min="13825" max="13825" width="11" style="403" customWidth="1"/>
    <col min="13826" max="13826" width="57.85546875" style="403" customWidth="1"/>
    <col min="13827" max="13828" width="9.85546875" style="403" customWidth="1"/>
    <col min="13829" max="13830" width="14.42578125" style="403" customWidth="1"/>
    <col min="13831" max="14080" width="11.7109375" style="403"/>
    <col min="14081" max="14081" width="11" style="403" customWidth="1"/>
    <col min="14082" max="14082" width="57.85546875" style="403" customWidth="1"/>
    <col min="14083" max="14084" width="9.85546875" style="403" customWidth="1"/>
    <col min="14085" max="14086" width="14.42578125" style="403" customWidth="1"/>
    <col min="14087" max="14336" width="11.7109375" style="403"/>
    <col min="14337" max="14337" width="11" style="403" customWidth="1"/>
    <col min="14338" max="14338" width="57.85546875" style="403" customWidth="1"/>
    <col min="14339" max="14340" width="9.85546875" style="403" customWidth="1"/>
    <col min="14341" max="14342" width="14.42578125" style="403" customWidth="1"/>
    <col min="14343" max="14592" width="11.7109375" style="403"/>
    <col min="14593" max="14593" width="11" style="403" customWidth="1"/>
    <col min="14594" max="14594" width="57.85546875" style="403" customWidth="1"/>
    <col min="14595" max="14596" width="9.85546875" style="403" customWidth="1"/>
    <col min="14597" max="14598" width="14.42578125" style="403" customWidth="1"/>
    <col min="14599" max="14848" width="11.7109375" style="403"/>
    <col min="14849" max="14849" width="11" style="403" customWidth="1"/>
    <col min="14850" max="14850" width="57.85546875" style="403" customWidth="1"/>
    <col min="14851" max="14852" width="9.85546875" style="403" customWidth="1"/>
    <col min="14853" max="14854" width="14.42578125" style="403" customWidth="1"/>
    <col min="14855" max="15104" width="11.7109375" style="403"/>
    <col min="15105" max="15105" width="11" style="403" customWidth="1"/>
    <col min="15106" max="15106" width="57.85546875" style="403" customWidth="1"/>
    <col min="15107" max="15108" width="9.85546875" style="403" customWidth="1"/>
    <col min="15109" max="15110" width="14.42578125" style="403" customWidth="1"/>
    <col min="15111" max="15360" width="11.7109375" style="403"/>
    <col min="15361" max="15361" width="11" style="403" customWidth="1"/>
    <col min="15362" max="15362" width="57.85546875" style="403" customWidth="1"/>
    <col min="15363" max="15364" width="9.85546875" style="403" customWidth="1"/>
    <col min="15365" max="15366" width="14.42578125" style="403" customWidth="1"/>
    <col min="15367" max="15616" width="11.7109375" style="403"/>
    <col min="15617" max="15617" width="11" style="403" customWidth="1"/>
    <col min="15618" max="15618" width="57.85546875" style="403" customWidth="1"/>
    <col min="15619" max="15620" width="9.85546875" style="403" customWidth="1"/>
    <col min="15621" max="15622" width="14.42578125" style="403" customWidth="1"/>
    <col min="15623" max="15872" width="11.7109375" style="403"/>
    <col min="15873" max="15873" width="11" style="403" customWidth="1"/>
    <col min="15874" max="15874" width="57.85546875" style="403" customWidth="1"/>
    <col min="15875" max="15876" width="9.85546875" style="403" customWidth="1"/>
    <col min="15877" max="15878" width="14.42578125" style="403" customWidth="1"/>
    <col min="15879" max="16128" width="11.7109375" style="403"/>
    <col min="16129" max="16129" width="11" style="403" customWidth="1"/>
    <col min="16130" max="16130" width="57.85546875" style="403" customWidth="1"/>
    <col min="16131" max="16132" width="9.85546875" style="403" customWidth="1"/>
    <col min="16133" max="16134" width="14.42578125" style="403" customWidth="1"/>
    <col min="16135" max="16384" width="11.7109375" style="403"/>
  </cols>
  <sheetData>
    <row r="1" spans="1:6" ht="60" customHeight="1" x14ac:dyDescent="0.2">
      <c r="B1" s="402" t="s">
        <v>1176</v>
      </c>
      <c r="D1" s="404"/>
      <c r="E1" s="403"/>
      <c r="F1" s="403"/>
    </row>
    <row r="2" spans="1:6" ht="15" customHeight="1" x14ac:dyDescent="0.2">
      <c r="B2" s="405" t="s">
        <v>1177</v>
      </c>
      <c r="D2" s="404"/>
      <c r="E2" s="403"/>
      <c r="F2" s="403"/>
    </row>
    <row r="3" spans="1:6" ht="15" customHeight="1" thickBot="1" x14ac:dyDescent="0.25">
      <c r="B3" s="405" t="s">
        <v>1178</v>
      </c>
      <c r="D3" s="404"/>
      <c r="E3" s="403"/>
      <c r="F3" s="403"/>
    </row>
    <row r="4" spans="1:6" s="410" customFormat="1" ht="26.25" customHeight="1" thickBot="1" x14ac:dyDescent="0.3">
      <c r="A4" s="406" t="s">
        <v>1179</v>
      </c>
      <c r="B4" s="407" t="s">
        <v>1180</v>
      </c>
      <c r="C4" s="408" t="s">
        <v>1181</v>
      </c>
      <c r="D4" s="408" t="s">
        <v>131</v>
      </c>
      <c r="E4" s="408" t="s">
        <v>1182</v>
      </c>
      <c r="F4" s="409" t="s">
        <v>1183</v>
      </c>
    </row>
    <row r="5" spans="1:6" ht="15.95" customHeight="1" x14ac:dyDescent="0.2">
      <c r="A5" s="411"/>
      <c r="B5" s="412"/>
      <c r="C5" s="413"/>
      <c r="D5" s="413"/>
      <c r="E5" s="414"/>
      <c r="F5" s="415"/>
    </row>
    <row r="6" spans="1:6" ht="45" customHeight="1" x14ac:dyDescent="0.2">
      <c r="A6" s="416"/>
      <c r="B6" s="417" t="s">
        <v>1184</v>
      </c>
      <c r="C6" s="418" t="s">
        <v>1185</v>
      </c>
      <c r="D6" s="418">
        <v>1</v>
      </c>
      <c r="E6" s="486"/>
      <c r="F6" s="419">
        <f>D6*E6</f>
        <v>0</v>
      </c>
    </row>
    <row r="7" spans="1:6" ht="15.95" customHeight="1" x14ac:dyDescent="0.2">
      <c r="A7" s="416"/>
      <c r="B7" s="417" t="s">
        <v>2187</v>
      </c>
      <c r="C7" s="418"/>
      <c r="D7" s="420"/>
      <c r="E7" s="487"/>
      <c r="F7" s="421"/>
    </row>
    <row r="8" spans="1:6" ht="15.95" customHeight="1" x14ac:dyDescent="0.2">
      <c r="A8" s="416"/>
      <c r="B8" s="422"/>
      <c r="C8" s="418"/>
      <c r="D8" s="418"/>
      <c r="E8" s="488"/>
      <c r="F8" s="423"/>
    </row>
    <row r="9" spans="1:6" ht="15.6" customHeight="1" x14ac:dyDescent="0.2">
      <c r="A9" s="416"/>
      <c r="B9" s="424" t="s">
        <v>1186</v>
      </c>
      <c r="C9" s="425"/>
      <c r="D9" s="425"/>
      <c r="E9" s="489"/>
      <c r="F9" s="423"/>
    </row>
    <row r="10" spans="1:6" ht="45" customHeight="1" x14ac:dyDescent="0.2">
      <c r="A10" s="416"/>
      <c r="B10" s="426" t="s">
        <v>1187</v>
      </c>
      <c r="C10" s="425"/>
      <c r="D10" s="425"/>
      <c r="E10" s="489"/>
      <c r="F10" s="423"/>
    </row>
    <row r="11" spans="1:6" ht="15.6" customHeight="1" x14ac:dyDescent="0.2">
      <c r="A11" s="416"/>
      <c r="B11" s="427" t="s">
        <v>1188</v>
      </c>
      <c r="C11" s="425"/>
      <c r="D11" s="425"/>
      <c r="E11" s="489"/>
      <c r="F11" s="423"/>
    </row>
    <row r="12" spans="1:6" ht="15.6" customHeight="1" x14ac:dyDescent="0.2">
      <c r="A12" s="416"/>
      <c r="B12" s="428"/>
      <c r="C12" s="425"/>
      <c r="D12" s="425"/>
      <c r="E12" s="489"/>
      <c r="F12" s="423"/>
    </row>
    <row r="13" spans="1:6" ht="15.6" customHeight="1" x14ac:dyDescent="0.2">
      <c r="A13" s="416" t="s">
        <v>1189</v>
      </c>
      <c r="B13" s="417" t="s">
        <v>1190</v>
      </c>
      <c r="C13" s="418"/>
      <c r="D13" s="418"/>
      <c r="E13" s="486"/>
      <c r="F13" s="419"/>
    </row>
    <row r="14" spans="1:6" ht="15.6" customHeight="1" x14ac:dyDescent="0.2">
      <c r="A14" s="416"/>
      <c r="B14" s="417" t="s">
        <v>1191</v>
      </c>
      <c r="C14" s="418"/>
      <c r="D14" s="420"/>
      <c r="E14" s="487"/>
      <c r="F14" s="429"/>
    </row>
    <row r="15" spans="1:6" ht="15.6" customHeight="1" x14ac:dyDescent="0.2">
      <c r="A15" s="416"/>
      <c r="B15" s="430" t="s">
        <v>1192</v>
      </c>
      <c r="C15" s="418"/>
      <c r="D15" s="420"/>
      <c r="E15" s="487"/>
      <c r="F15" s="429"/>
    </row>
    <row r="16" spans="1:6" ht="15.6" customHeight="1" x14ac:dyDescent="0.2">
      <c r="A16" s="416"/>
      <c r="B16" s="430" t="s">
        <v>1193</v>
      </c>
      <c r="C16" s="418"/>
      <c r="D16" s="420"/>
      <c r="E16" s="487"/>
      <c r="F16" s="429"/>
    </row>
    <row r="17" spans="1:6" ht="15.6" customHeight="1" x14ac:dyDescent="0.2">
      <c r="A17" s="416"/>
      <c r="B17" s="417" t="s">
        <v>1194</v>
      </c>
      <c r="C17" s="418"/>
      <c r="D17" s="418"/>
      <c r="E17" s="486"/>
      <c r="F17" s="419"/>
    </row>
    <row r="18" spans="1:6" ht="39.950000000000003" customHeight="1" x14ac:dyDescent="0.2">
      <c r="A18" s="416"/>
      <c r="B18" s="431" t="s">
        <v>2188</v>
      </c>
      <c r="C18" s="418" t="s">
        <v>1185</v>
      </c>
      <c r="D18" s="418">
        <v>1</v>
      </c>
      <c r="E18" s="486"/>
      <c r="F18" s="419">
        <f>D18*E18</f>
        <v>0</v>
      </c>
    </row>
    <row r="19" spans="1:6" ht="15.6" customHeight="1" x14ac:dyDescent="0.2">
      <c r="A19" s="416"/>
      <c r="B19" s="417"/>
      <c r="C19" s="418"/>
      <c r="D19" s="420"/>
      <c r="E19" s="487"/>
      <c r="F19" s="421"/>
    </row>
    <row r="20" spans="1:6" ht="30.95" customHeight="1" x14ac:dyDescent="0.2">
      <c r="A20" s="416" t="s">
        <v>1195</v>
      </c>
      <c r="B20" s="428" t="s">
        <v>1196</v>
      </c>
      <c r="C20" s="418" t="s">
        <v>783</v>
      </c>
      <c r="D20" s="418">
        <v>1</v>
      </c>
      <c r="E20" s="486"/>
      <c r="F20" s="419">
        <f>D20*E20</f>
        <v>0</v>
      </c>
    </row>
    <row r="21" spans="1:6" ht="15.6" customHeight="1" x14ac:dyDescent="0.2">
      <c r="A21" s="416"/>
      <c r="B21" s="428" t="s">
        <v>2189</v>
      </c>
      <c r="C21" s="418" t="s">
        <v>1185</v>
      </c>
      <c r="D21" s="418">
        <v>1</v>
      </c>
      <c r="E21" s="486"/>
      <c r="F21" s="419">
        <f>D21*E21</f>
        <v>0</v>
      </c>
    </row>
    <row r="22" spans="1:6" ht="15.6" customHeight="1" x14ac:dyDescent="0.2">
      <c r="A22" s="416"/>
      <c r="B22" s="428"/>
      <c r="C22" s="425"/>
      <c r="D22" s="425"/>
      <c r="E22" s="489"/>
      <c r="F22" s="423"/>
    </row>
    <row r="23" spans="1:6" ht="32.1" customHeight="1" x14ac:dyDescent="0.2">
      <c r="A23" s="416" t="s">
        <v>1197</v>
      </c>
      <c r="B23" s="432" t="s">
        <v>1198</v>
      </c>
      <c r="C23" s="418" t="s">
        <v>783</v>
      </c>
      <c r="D23" s="418">
        <v>1</v>
      </c>
      <c r="E23" s="490"/>
      <c r="F23" s="433">
        <f>D23*E23</f>
        <v>0</v>
      </c>
    </row>
    <row r="24" spans="1:6" ht="15.6" customHeight="1" x14ac:dyDescent="0.2">
      <c r="A24" s="416"/>
      <c r="B24" s="428"/>
      <c r="C24" s="425"/>
      <c r="D24" s="425"/>
      <c r="E24" s="489"/>
      <c r="F24" s="423"/>
    </row>
    <row r="25" spans="1:6" ht="32.1" customHeight="1" x14ac:dyDescent="0.2">
      <c r="A25" s="416" t="s">
        <v>1199</v>
      </c>
      <c r="B25" s="432" t="s">
        <v>1200</v>
      </c>
      <c r="C25" s="418" t="s">
        <v>783</v>
      </c>
      <c r="D25" s="418">
        <v>2</v>
      </c>
      <c r="E25" s="490"/>
      <c r="F25" s="433">
        <f>D25*E25</f>
        <v>0</v>
      </c>
    </row>
    <row r="26" spans="1:6" ht="15.6" customHeight="1" x14ac:dyDescent="0.2">
      <c r="A26" s="416"/>
      <c r="B26" s="428"/>
      <c r="C26" s="425"/>
      <c r="D26" s="425"/>
      <c r="E26" s="489"/>
      <c r="F26" s="423"/>
    </row>
    <row r="27" spans="1:6" ht="15.6" customHeight="1" x14ac:dyDescent="0.2">
      <c r="A27" s="416" t="s">
        <v>1201</v>
      </c>
      <c r="B27" s="428" t="s">
        <v>1202</v>
      </c>
      <c r="C27" s="418" t="s">
        <v>783</v>
      </c>
      <c r="D27" s="418">
        <v>8</v>
      </c>
      <c r="E27" s="486"/>
      <c r="F27" s="419">
        <f>D27*E27</f>
        <v>0</v>
      </c>
    </row>
    <row r="28" spans="1:6" ht="15.6" customHeight="1" x14ac:dyDescent="0.2">
      <c r="A28" s="416"/>
      <c r="B28" s="428" t="s">
        <v>1203</v>
      </c>
      <c r="C28" s="418"/>
      <c r="D28" s="418"/>
      <c r="E28" s="486"/>
      <c r="F28" s="434"/>
    </row>
    <row r="29" spans="1:6" ht="15.6" customHeight="1" x14ac:dyDescent="0.2">
      <c r="A29" s="416"/>
      <c r="B29" s="428" t="s">
        <v>1204</v>
      </c>
      <c r="C29" s="418"/>
      <c r="D29" s="418"/>
      <c r="E29" s="486"/>
      <c r="F29" s="434"/>
    </row>
    <row r="30" spans="1:6" ht="15.6" customHeight="1" x14ac:dyDescent="0.2">
      <c r="A30" s="416"/>
      <c r="B30" s="428" t="s">
        <v>1205</v>
      </c>
      <c r="C30" s="418"/>
      <c r="D30" s="418"/>
      <c r="E30" s="486"/>
      <c r="F30" s="434"/>
    </row>
    <row r="31" spans="1:6" ht="15.6" customHeight="1" x14ac:dyDescent="0.2">
      <c r="A31" s="416"/>
      <c r="B31" s="428" t="s">
        <v>1206</v>
      </c>
      <c r="C31" s="418"/>
      <c r="D31" s="418"/>
      <c r="E31" s="486"/>
      <c r="F31" s="434"/>
    </row>
    <row r="32" spans="1:6" ht="15.6" customHeight="1" x14ac:dyDescent="0.2">
      <c r="A32" s="416"/>
      <c r="B32" s="428" t="s">
        <v>1207</v>
      </c>
      <c r="C32" s="418"/>
      <c r="D32" s="418"/>
      <c r="E32" s="486"/>
      <c r="F32" s="434"/>
    </row>
    <row r="33" spans="1:6" ht="15.6" customHeight="1" x14ac:dyDescent="0.2">
      <c r="A33" s="416"/>
      <c r="B33" s="428"/>
      <c r="C33" s="418"/>
      <c r="D33" s="418"/>
      <c r="E33" s="486"/>
      <c r="F33" s="434"/>
    </row>
    <row r="34" spans="1:6" ht="15.6" customHeight="1" x14ac:dyDescent="0.2">
      <c r="A34" s="416" t="s">
        <v>1208</v>
      </c>
      <c r="B34" s="428" t="s">
        <v>1209</v>
      </c>
      <c r="C34" s="418" t="s">
        <v>783</v>
      </c>
      <c r="D34" s="418">
        <v>1</v>
      </c>
      <c r="E34" s="486"/>
      <c r="F34" s="419">
        <f>D34*E34</f>
        <v>0</v>
      </c>
    </row>
    <row r="35" spans="1:6" ht="15.6" customHeight="1" x14ac:dyDescent="0.2">
      <c r="A35" s="416"/>
      <c r="B35" s="428"/>
      <c r="C35" s="418"/>
      <c r="D35" s="418"/>
      <c r="E35" s="486"/>
      <c r="F35" s="434"/>
    </row>
    <row r="36" spans="1:6" ht="15.6" customHeight="1" x14ac:dyDescent="0.2">
      <c r="A36" s="416" t="s">
        <v>1210</v>
      </c>
      <c r="B36" s="428" t="s">
        <v>1211</v>
      </c>
      <c r="C36" s="418" t="s">
        <v>783</v>
      </c>
      <c r="D36" s="418">
        <v>1</v>
      </c>
      <c r="E36" s="486"/>
      <c r="F36" s="419">
        <f>D36*E36</f>
        <v>0</v>
      </c>
    </row>
    <row r="37" spans="1:6" ht="15.6" customHeight="1" x14ac:dyDescent="0.2">
      <c r="A37" s="416"/>
      <c r="B37" s="428"/>
      <c r="C37" s="418"/>
      <c r="D37" s="418"/>
      <c r="E37" s="486"/>
      <c r="F37" s="434"/>
    </row>
    <row r="38" spans="1:6" ht="15.6" customHeight="1" x14ac:dyDescent="0.2">
      <c r="A38" s="416" t="s">
        <v>1212</v>
      </c>
      <c r="B38" s="428" t="s">
        <v>1213</v>
      </c>
      <c r="C38" s="418" t="s">
        <v>1214</v>
      </c>
      <c r="D38" s="418">
        <v>40</v>
      </c>
      <c r="E38" s="486"/>
      <c r="F38" s="419">
        <f>D38*E38</f>
        <v>0</v>
      </c>
    </row>
    <row r="39" spans="1:6" ht="15.6" customHeight="1" x14ac:dyDescent="0.2">
      <c r="A39" s="416"/>
      <c r="B39" s="428"/>
      <c r="C39" s="418"/>
      <c r="D39" s="418"/>
      <c r="E39" s="486"/>
      <c r="F39" s="434"/>
    </row>
    <row r="40" spans="1:6" ht="15.6" customHeight="1" x14ac:dyDescent="0.2">
      <c r="A40" s="416" t="s">
        <v>1215</v>
      </c>
      <c r="B40" s="428" t="s">
        <v>1216</v>
      </c>
      <c r="C40" s="418" t="s">
        <v>1214</v>
      </c>
      <c r="D40" s="418">
        <v>5</v>
      </c>
      <c r="E40" s="486"/>
      <c r="F40" s="419">
        <f>D40*E40</f>
        <v>0</v>
      </c>
    </row>
    <row r="41" spans="1:6" ht="15.6" customHeight="1" x14ac:dyDescent="0.2">
      <c r="A41" s="416"/>
      <c r="B41" s="428"/>
      <c r="C41" s="418"/>
      <c r="D41" s="418"/>
      <c r="E41" s="486"/>
      <c r="F41" s="434"/>
    </row>
    <row r="42" spans="1:6" ht="15.6" customHeight="1" x14ac:dyDescent="0.2">
      <c r="A42" s="416" t="s">
        <v>1217</v>
      </c>
      <c r="B42" s="428" t="s">
        <v>1218</v>
      </c>
      <c r="C42" s="418" t="s">
        <v>1214</v>
      </c>
      <c r="D42" s="418">
        <v>5</v>
      </c>
      <c r="E42" s="486"/>
      <c r="F42" s="419">
        <f>D42*E42</f>
        <v>0</v>
      </c>
    </row>
    <row r="43" spans="1:6" ht="15.6" customHeight="1" x14ac:dyDescent="0.2">
      <c r="A43" s="416"/>
      <c r="B43" s="428"/>
      <c r="C43" s="418"/>
      <c r="D43" s="418"/>
      <c r="E43" s="486"/>
      <c r="F43" s="434"/>
    </row>
    <row r="44" spans="1:6" ht="15.6" customHeight="1" x14ac:dyDescent="0.2">
      <c r="A44" s="416" t="s">
        <v>1219</v>
      </c>
      <c r="B44" s="430" t="s">
        <v>1220</v>
      </c>
      <c r="C44" s="418" t="s">
        <v>783</v>
      </c>
      <c r="D44" s="418">
        <v>2</v>
      </c>
      <c r="E44" s="486"/>
      <c r="F44" s="419">
        <f>D44*E44</f>
        <v>0</v>
      </c>
    </row>
    <row r="45" spans="1:6" ht="15.6" customHeight="1" x14ac:dyDescent="0.2">
      <c r="A45" s="416"/>
      <c r="B45" s="428"/>
      <c r="C45" s="425"/>
      <c r="D45" s="425"/>
      <c r="E45" s="489"/>
      <c r="F45" s="423"/>
    </row>
    <row r="46" spans="1:6" ht="15.6" customHeight="1" x14ac:dyDescent="0.2">
      <c r="A46" s="416" t="s">
        <v>1221</v>
      </c>
      <c r="B46" s="428" t="s">
        <v>1222</v>
      </c>
      <c r="C46" s="425" t="s">
        <v>169</v>
      </c>
      <c r="D46" s="425" t="s">
        <v>1223</v>
      </c>
      <c r="E46" s="489"/>
      <c r="F46" s="423">
        <f>D46*E46</f>
        <v>0</v>
      </c>
    </row>
    <row r="47" spans="1:6" ht="15.6" customHeight="1" x14ac:dyDescent="0.2">
      <c r="A47" s="416"/>
      <c r="B47" s="428"/>
      <c r="C47" s="425"/>
      <c r="D47" s="425"/>
      <c r="E47" s="489"/>
      <c r="F47" s="423"/>
    </row>
    <row r="48" spans="1:6" ht="15.6" customHeight="1" x14ac:dyDescent="0.2">
      <c r="A48" s="416" t="s">
        <v>1224</v>
      </c>
      <c r="B48" s="428" t="s">
        <v>2195</v>
      </c>
      <c r="C48" s="425" t="s">
        <v>1214</v>
      </c>
      <c r="D48" s="425" t="s">
        <v>1225</v>
      </c>
      <c r="E48" s="489"/>
      <c r="F48" s="423">
        <f>D48*E48</f>
        <v>0</v>
      </c>
    </row>
    <row r="49" spans="1:6" ht="15.6" customHeight="1" x14ac:dyDescent="0.2">
      <c r="A49" s="416"/>
      <c r="B49" s="428"/>
      <c r="C49" s="425"/>
      <c r="D49" s="425"/>
      <c r="E49" s="489"/>
      <c r="F49" s="423"/>
    </row>
    <row r="50" spans="1:6" ht="15.6" customHeight="1" x14ac:dyDescent="0.2">
      <c r="A50" s="416"/>
      <c r="B50" s="428" t="s">
        <v>1226</v>
      </c>
      <c r="C50" s="425" t="s">
        <v>169</v>
      </c>
      <c r="D50" s="425" t="s">
        <v>1227</v>
      </c>
      <c r="E50" s="489"/>
      <c r="F50" s="423">
        <f>D50*E50</f>
        <v>0</v>
      </c>
    </row>
    <row r="51" spans="1:6" ht="15.6" customHeight="1" x14ac:dyDescent="0.2">
      <c r="A51" s="416"/>
      <c r="B51" s="428"/>
      <c r="C51" s="425"/>
      <c r="D51" s="425"/>
      <c r="E51" s="489"/>
      <c r="F51" s="423"/>
    </row>
    <row r="52" spans="1:6" ht="32.1" customHeight="1" x14ac:dyDescent="0.2">
      <c r="A52" s="416"/>
      <c r="B52" s="428" t="s">
        <v>1228</v>
      </c>
      <c r="C52" s="425" t="s">
        <v>169</v>
      </c>
      <c r="D52" s="425" t="s">
        <v>1225</v>
      </c>
      <c r="E52" s="489"/>
      <c r="F52" s="423">
        <f>D52*E52</f>
        <v>0</v>
      </c>
    </row>
    <row r="53" spans="1:6" ht="15.6" customHeight="1" x14ac:dyDescent="0.2">
      <c r="A53" s="416"/>
      <c r="B53" s="428"/>
      <c r="C53" s="425"/>
      <c r="D53" s="435"/>
      <c r="E53" s="489"/>
      <c r="F53" s="423"/>
    </row>
    <row r="54" spans="1:6" ht="15.6" customHeight="1" x14ac:dyDescent="0.2">
      <c r="A54" s="416"/>
      <c r="B54" s="424" t="s">
        <v>1229</v>
      </c>
      <c r="C54" s="425"/>
      <c r="D54" s="425"/>
      <c r="E54" s="489"/>
      <c r="F54" s="423"/>
    </row>
    <row r="55" spans="1:6" ht="15.6" customHeight="1" x14ac:dyDescent="0.2">
      <c r="A55" s="416"/>
      <c r="B55" s="428"/>
      <c r="C55" s="425"/>
      <c r="D55" s="425"/>
      <c r="E55" s="489"/>
      <c r="F55" s="423"/>
    </row>
    <row r="56" spans="1:6" ht="30.95" customHeight="1" x14ac:dyDescent="0.2">
      <c r="A56" s="416" t="s">
        <v>1230</v>
      </c>
      <c r="B56" s="428" t="s">
        <v>1231</v>
      </c>
      <c r="C56" s="418" t="s">
        <v>783</v>
      </c>
      <c r="D56" s="418">
        <v>1</v>
      </c>
      <c r="E56" s="486"/>
      <c r="F56" s="419">
        <f>D56*E56</f>
        <v>0</v>
      </c>
    </row>
    <row r="57" spans="1:6" ht="15.6" customHeight="1" x14ac:dyDescent="0.2">
      <c r="A57" s="416"/>
      <c r="B57" s="428" t="s">
        <v>2190</v>
      </c>
      <c r="C57" s="418" t="s">
        <v>1185</v>
      </c>
      <c r="D57" s="418">
        <v>1</v>
      </c>
      <c r="E57" s="486"/>
      <c r="F57" s="419">
        <f>D57*E57</f>
        <v>0</v>
      </c>
    </row>
    <row r="58" spans="1:6" ht="15.6" customHeight="1" x14ac:dyDescent="0.2">
      <c r="A58" s="416"/>
      <c r="B58" s="436"/>
      <c r="C58" s="425"/>
      <c r="D58" s="425"/>
      <c r="E58" s="489"/>
      <c r="F58" s="423"/>
    </row>
    <row r="59" spans="1:6" ht="32.1" customHeight="1" x14ac:dyDescent="0.2">
      <c r="A59" s="416" t="s">
        <v>1232</v>
      </c>
      <c r="B59" s="432" t="s">
        <v>1233</v>
      </c>
      <c r="C59" s="418" t="s">
        <v>783</v>
      </c>
      <c r="D59" s="418">
        <v>1</v>
      </c>
      <c r="E59" s="490"/>
      <c r="F59" s="433">
        <f>D59*E59</f>
        <v>0</v>
      </c>
    </row>
    <row r="60" spans="1:6" ht="15.6" customHeight="1" x14ac:dyDescent="0.2">
      <c r="A60" s="416"/>
      <c r="B60" s="428"/>
      <c r="C60" s="425"/>
      <c r="D60" s="425"/>
      <c r="E60" s="489"/>
      <c r="F60" s="423"/>
    </row>
    <row r="61" spans="1:6" ht="32.1" customHeight="1" x14ac:dyDescent="0.2">
      <c r="A61" s="416" t="s">
        <v>1234</v>
      </c>
      <c r="B61" s="432" t="s">
        <v>1200</v>
      </c>
      <c r="C61" s="418" t="s">
        <v>783</v>
      </c>
      <c r="D61" s="418">
        <v>2</v>
      </c>
      <c r="E61" s="490"/>
      <c r="F61" s="433">
        <f>D61*E61</f>
        <v>0</v>
      </c>
    </row>
    <row r="62" spans="1:6" ht="15.6" customHeight="1" x14ac:dyDescent="0.2">
      <c r="A62" s="416"/>
      <c r="B62" s="437"/>
      <c r="C62" s="437"/>
      <c r="D62" s="437"/>
      <c r="E62" s="491"/>
      <c r="F62" s="438"/>
    </row>
    <row r="63" spans="1:6" ht="15.6" customHeight="1" x14ac:dyDescent="0.2">
      <c r="A63" s="416" t="s">
        <v>1235</v>
      </c>
      <c r="B63" s="430" t="s">
        <v>1236</v>
      </c>
      <c r="C63" s="418" t="s">
        <v>783</v>
      </c>
      <c r="D63" s="418">
        <v>1</v>
      </c>
      <c r="E63" s="486"/>
      <c r="F63" s="419">
        <f>D63*E63</f>
        <v>0</v>
      </c>
    </row>
    <row r="64" spans="1:6" ht="15.6" customHeight="1" x14ac:dyDescent="0.2">
      <c r="A64" s="416"/>
      <c r="B64" s="430"/>
      <c r="C64" s="418"/>
      <c r="D64" s="418"/>
      <c r="E64" s="486"/>
      <c r="F64" s="434"/>
    </row>
    <row r="65" spans="1:6" ht="15.6" customHeight="1" x14ac:dyDescent="0.2">
      <c r="A65" s="416" t="s">
        <v>1237</v>
      </c>
      <c r="B65" s="430" t="s">
        <v>1238</v>
      </c>
      <c r="C65" s="418" t="s">
        <v>783</v>
      </c>
      <c r="D65" s="418">
        <v>6</v>
      </c>
      <c r="E65" s="486"/>
      <c r="F65" s="419">
        <f>D65*E65</f>
        <v>0</v>
      </c>
    </row>
    <row r="66" spans="1:6" ht="15.6" customHeight="1" x14ac:dyDescent="0.2">
      <c r="A66" s="416"/>
      <c r="B66" s="430"/>
      <c r="C66" s="418"/>
      <c r="D66" s="418"/>
      <c r="E66" s="486"/>
      <c r="F66" s="434"/>
    </row>
    <row r="67" spans="1:6" ht="15.6" customHeight="1" x14ac:dyDescent="0.2">
      <c r="A67" s="416" t="s">
        <v>1239</v>
      </c>
      <c r="B67" s="430" t="s">
        <v>1240</v>
      </c>
      <c r="C67" s="418" t="s">
        <v>783</v>
      </c>
      <c r="D67" s="418">
        <v>3</v>
      </c>
      <c r="E67" s="486"/>
      <c r="F67" s="419">
        <f>D67*E67</f>
        <v>0</v>
      </c>
    </row>
    <row r="68" spans="1:6" ht="15.6" customHeight="1" x14ac:dyDescent="0.2">
      <c r="A68" s="416"/>
      <c r="B68" s="430"/>
      <c r="C68" s="418"/>
      <c r="D68" s="418"/>
      <c r="E68" s="486"/>
      <c r="F68" s="434"/>
    </row>
    <row r="69" spans="1:6" ht="15.6" customHeight="1" x14ac:dyDescent="0.2">
      <c r="A69" s="416" t="s">
        <v>1241</v>
      </c>
      <c r="B69" s="430" t="s">
        <v>1242</v>
      </c>
      <c r="C69" s="418" t="s">
        <v>1185</v>
      </c>
      <c r="D69" s="418">
        <v>1</v>
      </c>
      <c r="E69" s="486"/>
      <c r="F69" s="419">
        <f>D69*E69</f>
        <v>0</v>
      </c>
    </row>
    <row r="70" spans="1:6" ht="15.6" customHeight="1" x14ac:dyDescent="0.2">
      <c r="A70" s="416"/>
      <c r="B70" s="430" t="s">
        <v>1243</v>
      </c>
      <c r="C70" s="418"/>
      <c r="D70" s="418"/>
      <c r="E70" s="486"/>
      <c r="F70" s="434"/>
    </row>
    <row r="71" spans="1:6" ht="15.6" customHeight="1" x14ac:dyDescent="0.2">
      <c r="A71" s="416"/>
      <c r="B71" s="430"/>
      <c r="C71" s="418"/>
      <c r="D71" s="418"/>
      <c r="E71" s="486"/>
      <c r="F71" s="434"/>
    </row>
    <row r="72" spans="1:6" ht="32.1" customHeight="1" x14ac:dyDescent="0.2">
      <c r="A72" s="416" t="s">
        <v>1244</v>
      </c>
      <c r="B72" s="439" t="s">
        <v>1245</v>
      </c>
      <c r="C72" s="418" t="s">
        <v>783</v>
      </c>
      <c r="D72" s="418">
        <v>6</v>
      </c>
      <c r="E72" s="486"/>
      <c r="F72" s="419">
        <f>D72*E72</f>
        <v>0</v>
      </c>
    </row>
    <row r="73" spans="1:6" ht="15.6" customHeight="1" x14ac:dyDescent="0.2">
      <c r="A73" s="416"/>
      <c r="B73" s="430"/>
      <c r="C73" s="418"/>
      <c r="D73" s="418"/>
      <c r="E73" s="486"/>
      <c r="F73" s="434"/>
    </row>
    <row r="74" spans="1:6" ht="32.1" customHeight="1" x14ac:dyDescent="0.2">
      <c r="A74" s="416" t="s">
        <v>1246</v>
      </c>
      <c r="B74" s="439" t="s">
        <v>1247</v>
      </c>
      <c r="C74" s="418" t="s">
        <v>783</v>
      </c>
      <c r="D74" s="418">
        <v>3</v>
      </c>
      <c r="E74" s="486"/>
      <c r="F74" s="419">
        <f>D74*E74</f>
        <v>0</v>
      </c>
    </row>
    <row r="75" spans="1:6" ht="15.6" customHeight="1" x14ac:dyDescent="0.2">
      <c r="A75" s="416"/>
      <c r="B75" s="430"/>
      <c r="C75" s="418"/>
      <c r="D75" s="418"/>
      <c r="E75" s="486"/>
      <c r="F75" s="434"/>
    </row>
    <row r="76" spans="1:6" ht="15.6" customHeight="1" x14ac:dyDescent="0.2">
      <c r="A76" s="416" t="s">
        <v>1248</v>
      </c>
      <c r="B76" s="428" t="s">
        <v>1249</v>
      </c>
      <c r="C76" s="418" t="s">
        <v>783</v>
      </c>
      <c r="D76" s="418">
        <v>3</v>
      </c>
      <c r="E76" s="486"/>
      <c r="F76" s="419">
        <f>D76*E76</f>
        <v>0</v>
      </c>
    </row>
    <row r="77" spans="1:6" ht="15.6" customHeight="1" x14ac:dyDescent="0.2">
      <c r="A77" s="416"/>
      <c r="B77" s="428"/>
      <c r="C77" s="425"/>
      <c r="D77" s="425"/>
      <c r="E77" s="489"/>
      <c r="F77" s="423"/>
    </row>
    <row r="78" spans="1:6" ht="15.6" customHeight="1" x14ac:dyDescent="0.2">
      <c r="A78" s="416" t="s">
        <v>1250</v>
      </c>
      <c r="B78" s="428" t="s">
        <v>1251</v>
      </c>
      <c r="C78" s="418" t="s">
        <v>783</v>
      </c>
      <c r="D78" s="418">
        <v>4</v>
      </c>
      <c r="E78" s="486"/>
      <c r="F78" s="419">
        <f>D78*E78</f>
        <v>0</v>
      </c>
    </row>
    <row r="79" spans="1:6" ht="15.6" customHeight="1" x14ac:dyDescent="0.2">
      <c r="A79" s="416"/>
      <c r="B79" s="428"/>
      <c r="C79" s="425"/>
      <c r="D79" s="425"/>
      <c r="E79" s="489"/>
      <c r="F79" s="423"/>
    </row>
    <row r="80" spans="1:6" ht="15.6" customHeight="1" x14ac:dyDescent="0.2">
      <c r="A80" s="416" t="s">
        <v>1252</v>
      </c>
      <c r="B80" s="428" t="s">
        <v>1253</v>
      </c>
      <c r="C80" s="418" t="s">
        <v>1214</v>
      </c>
      <c r="D80" s="418">
        <v>30</v>
      </c>
      <c r="E80" s="486"/>
      <c r="F80" s="419">
        <f>D80*E80</f>
        <v>0</v>
      </c>
    </row>
    <row r="81" spans="1:6" ht="15.6" customHeight="1" x14ac:dyDescent="0.2">
      <c r="A81" s="416"/>
      <c r="B81" s="428"/>
      <c r="C81" s="425"/>
      <c r="D81" s="425"/>
      <c r="E81" s="489"/>
      <c r="F81" s="423"/>
    </row>
    <row r="82" spans="1:6" ht="15.6" customHeight="1" x14ac:dyDescent="0.2">
      <c r="A82" s="416" t="s">
        <v>1254</v>
      </c>
      <c r="B82" s="428" t="s">
        <v>1216</v>
      </c>
      <c r="C82" s="418" t="s">
        <v>1214</v>
      </c>
      <c r="D82" s="418">
        <v>15</v>
      </c>
      <c r="E82" s="486"/>
      <c r="F82" s="419">
        <f>D82*E82</f>
        <v>0</v>
      </c>
    </row>
    <row r="83" spans="1:6" ht="15.6" customHeight="1" x14ac:dyDescent="0.2">
      <c r="A83" s="416"/>
      <c r="B83" s="428"/>
      <c r="C83" s="425"/>
      <c r="D83" s="425"/>
      <c r="E83" s="489"/>
      <c r="F83" s="423"/>
    </row>
    <row r="84" spans="1:6" ht="15.6" customHeight="1" x14ac:dyDescent="0.2">
      <c r="A84" s="416" t="s">
        <v>1255</v>
      </c>
      <c r="B84" s="428" t="s">
        <v>1218</v>
      </c>
      <c r="C84" s="418" t="s">
        <v>1214</v>
      </c>
      <c r="D84" s="418">
        <v>20</v>
      </c>
      <c r="E84" s="486"/>
      <c r="F84" s="419">
        <f>D84*E84</f>
        <v>0</v>
      </c>
    </row>
    <row r="85" spans="1:6" ht="15.6" customHeight="1" x14ac:dyDescent="0.2">
      <c r="A85" s="416"/>
      <c r="B85" s="428"/>
      <c r="C85" s="418"/>
      <c r="D85" s="418"/>
      <c r="E85" s="486"/>
      <c r="F85" s="434"/>
    </row>
    <row r="86" spans="1:6" ht="15.6" customHeight="1" x14ac:dyDescent="0.2">
      <c r="A86" s="416" t="s">
        <v>1256</v>
      </c>
      <c r="B86" s="430" t="s">
        <v>1220</v>
      </c>
      <c r="C86" s="418" t="s">
        <v>783</v>
      </c>
      <c r="D86" s="418">
        <v>2</v>
      </c>
      <c r="E86" s="486"/>
      <c r="F86" s="419">
        <f>D86*E86</f>
        <v>0</v>
      </c>
    </row>
    <row r="87" spans="1:6" ht="15.6" customHeight="1" x14ac:dyDescent="0.2">
      <c r="A87" s="416"/>
      <c r="B87" s="428"/>
      <c r="C87" s="418"/>
      <c r="D87" s="418"/>
      <c r="E87" s="486"/>
      <c r="F87" s="434"/>
    </row>
    <row r="88" spans="1:6" ht="32.1" customHeight="1" x14ac:dyDescent="0.2">
      <c r="A88" s="416" t="s">
        <v>1257</v>
      </c>
      <c r="B88" s="428" t="s">
        <v>1258</v>
      </c>
      <c r="C88" s="425" t="s">
        <v>169</v>
      </c>
      <c r="D88" s="425" t="s">
        <v>1259</v>
      </c>
      <c r="E88" s="489"/>
      <c r="F88" s="423">
        <f>D88*E88</f>
        <v>0</v>
      </c>
    </row>
    <row r="89" spans="1:6" ht="15.6" customHeight="1" x14ac:dyDescent="0.2">
      <c r="A89" s="416"/>
      <c r="B89" s="428"/>
      <c r="C89" s="425"/>
      <c r="D89" s="425"/>
      <c r="E89" s="489"/>
      <c r="F89" s="423"/>
    </row>
    <row r="90" spans="1:6" ht="15.6" customHeight="1" x14ac:dyDescent="0.2">
      <c r="A90" s="416" t="s">
        <v>1260</v>
      </c>
      <c r="B90" s="428" t="s">
        <v>2217</v>
      </c>
      <c r="C90" s="425" t="s">
        <v>1214</v>
      </c>
      <c r="D90" s="425" t="s">
        <v>1261</v>
      </c>
      <c r="E90" s="489"/>
      <c r="F90" s="423">
        <f>D90*E90</f>
        <v>0</v>
      </c>
    </row>
    <row r="91" spans="1:6" ht="15.6" customHeight="1" x14ac:dyDescent="0.2">
      <c r="A91" s="416"/>
      <c r="B91" s="428"/>
      <c r="C91" s="425"/>
      <c r="D91" s="425"/>
      <c r="E91" s="489"/>
      <c r="F91" s="423"/>
    </row>
    <row r="92" spans="1:6" ht="15.6" customHeight="1" x14ac:dyDescent="0.2">
      <c r="A92" s="416"/>
      <c r="B92" s="428" t="s">
        <v>1262</v>
      </c>
      <c r="C92" s="425" t="s">
        <v>169</v>
      </c>
      <c r="D92" s="425" t="s">
        <v>1263</v>
      </c>
      <c r="E92" s="489"/>
      <c r="F92" s="423">
        <f>D92*E92</f>
        <v>0</v>
      </c>
    </row>
    <row r="93" spans="1:6" ht="15.6" customHeight="1" x14ac:dyDescent="0.2">
      <c r="A93" s="416"/>
      <c r="B93" s="436"/>
      <c r="C93" s="425"/>
      <c r="D93" s="425"/>
      <c r="E93" s="488"/>
      <c r="F93" s="423"/>
    </row>
    <row r="94" spans="1:6" ht="32.1" customHeight="1" x14ac:dyDescent="0.2">
      <c r="A94" s="416"/>
      <c r="B94" s="428" t="s">
        <v>1228</v>
      </c>
      <c r="C94" s="425" t="s">
        <v>169</v>
      </c>
      <c r="D94" s="425" t="s">
        <v>64</v>
      </c>
      <c r="E94" s="489"/>
      <c r="F94" s="423">
        <f>D94*E94</f>
        <v>0</v>
      </c>
    </row>
    <row r="95" spans="1:6" ht="15.6" customHeight="1" x14ac:dyDescent="0.2">
      <c r="A95" s="416"/>
      <c r="B95" s="428"/>
      <c r="C95" s="425"/>
      <c r="D95" s="435"/>
      <c r="E95" s="489"/>
      <c r="F95" s="423"/>
    </row>
    <row r="96" spans="1:6" ht="15.6" customHeight="1" x14ac:dyDescent="0.2">
      <c r="A96" s="416"/>
      <c r="B96" s="424" t="s">
        <v>1264</v>
      </c>
      <c r="C96" s="425"/>
      <c r="D96" s="425"/>
      <c r="E96" s="489"/>
      <c r="F96" s="423"/>
    </row>
    <row r="97" spans="1:6" ht="15.6" customHeight="1" x14ac:dyDescent="0.2">
      <c r="A97" s="416"/>
      <c r="B97" s="428"/>
      <c r="C97" s="425"/>
      <c r="D97" s="425"/>
      <c r="E97" s="489"/>
      <c r="F97" s="423"/>
    </row>
    <row r="98" spans="1:6" ht="15.6" customHeight="1" x14ac:dyDescent="0.2">
      <c r="A98" s="416"/>
      <c r="B98" s="427" t="s">
        <v>1188</v>
      </c>
      <c r="C98" s="425"/>
      <c r="D98" s="425"/>
      <c r="E98" s="489"/>
      <c r="F98" s="423"/>
    </row>
    <row r="99" spans="1:6" ht="15.6" customHeight="1" x14ac:dyDescent="0.2">
      <c r="A99" s="416"/>
      <c r="B99" s="428"/>
      <c r="C99" s="425"/>
      <c r="D99" s="425"/>
      <c r="E99" s="489"/>
      <c r="F99" s="423"/>
    </row>
    <row r="100" spans="1:6" ht="15.6" customHeight="1" x14ac:dyDescent="0.2">
      <c r="A100" s="416" t="s">
        <v>1265</v>
      </c>
      <c r="B100" s="417" t="s">
        <v>1266</v>
      </c>
      <c r="C100" s="418" t="s">
        <v>1185</v>
      </c>
      <c r="D100" s="418">
        <v>1</v>
      </c>
      <c r="E100" s="486"/>
      <c r="F100" s="419">
        <f>D100*E100</f>
        <v>0</v>
      </c>
    </row>
    <row r="101" spans="1:6" ht="15.6" customHeight="1" x14ac:dyDescent="0.2">
      <c r="A101" s="416"/>
      <c r="B101" s="431" t="s">
        <v>1267</v>
      </c>
      <c r="C101" s="418"/>
      <c r="D101" s="420"/>
      <c r="E101" s="487"/>
      <c r="F101" s="429"/>
    </row>
    <row r="102" spans="1:6" ht="15.6" customHeight="1" x14ac:dyDescent="0.2">
      <c r="A102" s="416"/>
      <c r="B102" s="430" t="s">
        <v>1268</v>
      </c>
      <c r="C102" s="418"/>
      <c r="D102" s="420"/>
      <c r="E102" s="487"/>
      <c r="F102" s="429"/>
    </row>
    <row r="103" spans="1:6" ht="15.6" customHeight="1" x14ac:dyDescent="0.2">
      <c r="A103" s="416"/>
      <c r="B103" s="430" t="s">
        <v>1269</v>
      </c>
      <c r="C103" s="418"/>
      <c r="D103" s="420"/>
      <c r="E103" s="487"/>
      <c r="F103" s="429"/>
    </row>
    <row r="104" spans="1:6" ht="15.6" customHeight="1" x14ac:dyDescent="0.2">
      <c r="A104" s="416"/>
      <c r="B104" s="417" t="s">
        <v>1270</v>
      </c>
      <c r="C104" s="418" t="s">
        <v>783</v>
      </c>
      <c r="D104" s="418">
        <v>4</v>
      </c>
      <c r="E104" s="486"/>
      <c r="F104" s="419">
        <f>D104*E104</f>
        <v>0</v>
      </c>
    </row>
    <row r="105" spans="1:6" ht="15.6" customHeight="1" x14ac:dyDescent="0.2">
      <c r="A105" s="416"/>
      <c r="B105" s="431" t="s">
        <v>1271</v>
      </c>
      <c r="C105" s="418" t="s">
        <v>1185</v>
      </c>
      <c r="D105" s="418">
        <v>1</v>
      </c>
      <c r="E105" s="486"/>
      <c r="F105" s="419">
        <f>D105*E105</f>
        <v>0</v>
      </c>
    </row>
    <row r="106" spans="1:6" ht="15.6" customHeight="1" x14ac:dyDescent="0.2">
      <c r="A106" s="416"/>
      <c r="B106" s="431" t="s">
        <v>1272</v>
      </c>
      <c r="C106" s="418" t="s">
        <v>1185</v>
      </c>
      <c r="D106" s="418">
        <v>2</v>
      </c>
      <c r="E106" s="486"/>
      <c r="F106" s="419">
        <f>D106*E106</f>
        <v>0</v>
      </c>
    </row>
    <row r="107" spans="1:6" ht="32.1" customHeight="1" x14ac:dyDescent="0.2">
      <c r="A107" s="416"/>
      <c r="B107" s="431" t="s">
        <v>1273</v>
      </c>
      <c r="C107" s="418" t="s">
        <v>1185</v>
      </c>
      <c r="D107" s="418">
        <v>1</v>
      </c>
      <c r="E107" s="486"/>
      <c r="F107" s="419">
        <f>D107*E107</f>
        <v>0</v>
      </c>
    </row>
    <row r="108" spans="1:6" ht="15.6" customHeight="1" x14ac:dyDescent="0.2">
      <c r="A108" s="416"/>
      <c r="B108" s="431" t="s">
        <v>1274</v>
      </c>
      <c r="C108" s="418"/>
      <c r="D108" s="420"/>
      <c r="E108" s="487"/>
      <c r="F108" s="429"/>
    </row>
    <row r="109" spans="1:6" ht="32.1" customHeight="1" x14ac:dyDescent="0.2">
      <c r="A109" s="416"/>
      <c r="B109" s="431" t="s">
        <v>1275</v>
      </c>
      <c r="C109" s="418" t="s">
        <v>1185</v>
      </c>
      <c r="D109" s="418">
        <v>1</v>
      </c>
      <c r="E109" s="486"/>
      <c r="F109" s="419">
        <f>D109*E109</f>
        <v>0</v>
      </c>
    </row>
    <row r="110" spans="1:6" ht="38.25" customHeight="1" x14ac:dyDescent="0.2">
      <c r="A110" s="416"/>
      <c r="B110" s="431" t="s">
        <v>2218</v>
      </c>
      <c r="C110" s="418"/>
      <c r="D110" s="420"/>
      <c r="E110" s="487"/>
      <c r="F110" s="429"/>
    </row>
    <row r="111" spans="1:6" ht="24" customHeight="1" x14ac:dyDescent="0.2">
      <c r="A111" s="416"/>
      <c r="B111" s="431" t="s">
        <v>2191</v>
      </c>
      <c r="C111" s="418"/>
      <c r="D111" s="420"/>
      <c r="E111" s="487"/>
      <c r="F111" s="421"/>
    </row>
    <row r="112" spans="1:6" ht="15.6" customHeight="1" x14ac:dyDescent="0.2">
      <c r="A112" s="416"/>
      <c r="B112" s="431" t="s">
        <v>1276</v>
      </c>
      <c r="C112" s="418"/>
      <c r="D112" s="420"/>
      <c r="E112" s="487"/>
      <c r="F112" s="421"/>
    </row>
    <row r="113" spans="1:6" ht="30.95" customHeight="1" x14ac:dyDescent="0.2">
      <c r="A113" s="416"/>
      <c r="B113" s="431" t="s">
        <v>1277</v>
      </c>
      <c r="C113" s="418"/>
      <c r="D113" s="420"/>
      <c r="E113" s="487"/>
      <c r="F113" s="421"/>
    </row>
    <row r="114" spans="1:6" ht="15.6" customHeight="1" x14ac:dyDescent="0.2">
      <c r="A114" s="416"/>
      <c r="B114" s="428"/>
      <c r="C114" s="425"/>
      <c r="D114" s="425"/>
      <c r="E114" s="489"/>
      <c r="F114" s="423"/>
    </row>
    <row r="115" spans="1:6" ht="30.95" customHeight="1" x14ac:dyDescent="0.2">
      <c r="A115" s="416" t="s">
        <v>1278</v>
      </c>
      <c r="B115" s="428" t="s">
        <v>1279</v>
      </c>
      <c r="C115" s="418" t="s">
        <v>783</v>
      </c>
      <c r="D115" s="418">
        <v>1</v>
      </c>
      <c r="E115" s="486"/>
      <c r="F115" s="419">
        <f>D115*E115</f>
        <v>0</v>
      </c>
    </row>
    <row r="116" spans="1:6" ht="30.95" customHeight="1" x14ac:dyDescent="0.2">
      <c r="A116" s="416"/>
      <c r="B116" s="428" t="s">
        <v>2192</v>
      </c>
      <c r="C116" s="418" t="s">
        <v>1185</v>
      </c>
      <c r="D116" s="418">
        <v>1</v>
      </c>
      <c r="E116" s="486"/>
      <c r="F116" s="419">
        <f>D116*E116</f>
        <v>0</v>
      </c>
    </row>
    <row r="117" spans="1:6" ht="15.6" customHeight="1" x14ac:dyDescent="0.2">
      <c r="A117" s="416"/>
      <c r="B117" s="428"/>
      <c r="C117" s="425"/>
      <c r="D117" s="425"/>
      <c r="E117" s="489"/>
      <c r="F117" s="423"/>
    </row>
    <row r="118" spans="1:6" ht="15.6" customHeight="1" x14ac:dyDescent="0.2">
      <c r="A118" s="416" t="s">
        <v>1280</v>
      </c>
      <c r="B118" s="430" t="s">
        <v>1281</v>
      </c>
      <c r="C118" s="418" t="s">
        <v>783</v>
      </c>
      <c r="D118" s="418">
        <v>2</v>
      </c>
      <c r="E118" s="486"/>
      <c r="F118" s="419">
        <f>D118*E118</f>
        <v>0</v>
      </c>
    </row>
    <row r="119" spans="1:6" ht="15.6" customHeight="1" x14ac:dyDescent="0.2">
      <c r="A119" s="416"/>
      <c r="B119" s="428"/>
      <c r="C119" s="425"/>
      <c r="D119" s="425"/>
      <c r="E119" s="489"/>
      <c r="F119" s="423"/>
    </row>
    <row r="120" spans="1:6" ht="15.6" customHeight="1" x14ac:dyDescent="0.2">
      <c r="A120" s="416" t="s">
        <v>1282</v>
      </c>
      <c r="B120" s="430" t="s">
        <v>1283</v>
      </c>
      <c r="C120" s="418" t="s">
        <v>783</v>
      </c>
      <c r="D120" s="418">
        <v>4</v>
      </c>
      <c r="E120" s="486"/>
      <c r="F120" s="419">
        <f>D120*E120</f>
        <v>0</v>
      </c>
    </row>
    <row r="121" spans="1:6" ht="15.6" customHeight="1" x14ac:dyDescent="0.2">
      <c r="A121" s="416"/>
      <c r="B121" s="428"/>
      <c r="C121" s="425"/>
      <c r="D121" s="425"/>
      <c r="E121" s="489"/>
      <c r="F121" s="423"/>
    </row>
    <row r="122" spans="1:6" ht="15.6" customHeight="1" x14ac:dyDescent="0.2">
      <c r="A122" s="416" t="s">
        <v>1284</v>
      </c>
      <c r="B122" s="430" t="s">
        <v>1220</v>
      </c>
      <c r="C122" s="418" t="s">
        <v>783</v>
      </c>
      <c r="D122" s="418">
        <v>1</v>
      </c>
      <c r="E122" s="486"/>
      <c r="F122" s="419">
        <f>D122*E122</f>
        <v>0</v>
      </c>
    </row>
    <row r="123" spans="1:6" ht="15.6" customHeight="1" x14ac:dyDescent="0.2">
      <c r="A123" s="416"/>
      <c r="B123" s="428"/>
      <c r="C123" s="425"/>
      <c r="D123" s="425"/>
      <c r="E123" s="489"/>
      <c r="F123" s="423"/>
    </row>
    <row r="124" spans="1:6" ht="15.6" customHeight="1" x14ac:dyDescent="0.2">
      <c r="A124" s="416" t="s">
        <v>1285</v>
      </c>
      <c r="B124" s="428" t="s">
        <v>1286</v>
      </c>
      <c r="C124" s="418" t="s">
        <v>783</v>
      </c>
      <c r="D124" s="418">
        <v>1</v>
      </c>
      <c r="E124" s="486"/>
      <c r="F124" s="419">
        <f>D124*E124</f>
        <v>0</v>
      </c>
    </row>
    <row r="125" spans="1:6" ht="15.6" customHeight="1" x14ac:dyDescent="0.2">
      <c r="A125" s="416"/>
      <c r="B125" s="428"/>
      <c r="C125" s="425"/>
      <c r="D125" s="425"/>
      <c r="E125" s="489"/>
      <c r="F125" s="423"/>
    </row>
    <row r="126" spans="1:6" ht="32.1" customHeight="1" x14ac:dyDescent="0.2">
      <c r="A126" s="416" t="s">
        <v>1287</v>
      </c>
      <c r="B126" s="432" t="s">
        <v>1288</v>
      </c>
      <c r="C126" s="418" t="s">
        <v>783</v>
      </c>
      <c r="D126" s="418">
        <v>1</v>
      </c>
      <c r="E126" s="490"/>
      <c r="F126" s="433">
        <f>D126*E126</f>
        <v>0</v>
      </c>
    </row>
    <row r="127" spans="1:6" ht="15.6" customHeight="1" x14ac:dyDescent="0.2">
      <c r="A127" s="416"/>
      <c r="B127" s="428"/>
      <c r="C127" s="425"/>
      <c r="D127" s="425"/>
      <c r="E127" s="489"/>
      <c r="F127" s="423"/>
    </row>
    <row r="128" spans="1:6" ht="32.1" customHeight="1" x14ac:dyDescent="0.2">
      <c r="A128" s="416" t="s">
        <v>1289</v>
      </c>
      <c r="B128" s="432" t="s">
        <v>1290</v>
      </c>
      <c r="C128" s="418" t="s">
        <v>783</v>
      </c>
      <c r="D128" s="418">
        <v>2</v>
      </c>
      <c r="E128" s="490"/>
      <c r="F128" s="433">
        <f>D128*E128</f>
        <v>0</v>
      </c>
    </row>
    <row r="129" spans="1:6" ht="15.6" customHeight="1" x14ac:dyDescent="0.2">
      <c r="A129" s="416"/>
      <c r="B129" s="428"/>
      <c r="C129" s="425"/>
      <c r="D129" s="425"/>
      <c r="E129" s="489"/>
      <c r="F129" s="423"/>
    </row>
    <row r="130" spans="1:6" ht="38.1" customHeight="1" x14ac:dyDescent="0.2">
      <c r="A130" s="416" t="s">
        <v>1291</v>
      </c>
      <c r="B130" s="428" t="s">
        <v>1292</v>
      </c>
      <c r="C130" s="418" t="s">
        <v>783</v>
      </c>
      <c r="D130" s="418">
        <v>16</v>
      </c>
      <c r="E130" s="486"/>
      <c r="F130" s="419">
        <f>D130*E130</f>
        <v>0</v>
      </c>
    </row>
    <row r="131" spans="1:6" ht="15.6" customHeight="1" x14ac:dyDescent="0.2">
      <c r="A131" s="416"/>
      <c r="B131" s="428"/>
      <c r="C131" s="418"/>
      <c r="D131" s="418"/>
      <c r="E131" s="486"/>
      <c r="F131" s="434"/>
    </row>
    <row r="132" spans="1:6" ht="15.6" customHeight="1" x14ac:dyDescent="0.2">
      <c r="A132" s="416" t="s">
        <v>1293</v>
      </c>
      <c r="B132" s="428" t="s">
        <v>1294</v>
      </c>
      <c r="C132" s="418" t="s">
        <v>783</v>
      </c>
      <c r="D132" s="418">
        <v>2</v>
      </c>
      <c r="E132" s="486"/>
      <c r="F132" s="419">
        <f>D132*E132</f>
        <v>0</v>
      </c>
    </row>
    <row r="133" spans="1:6" ht="15.6" customHeight="1" x14ac:dyDescent="0.2">
      <c r="A133" s="416"/>
      <c r="B133" s="428"/>
      <c r="C133" s="418"/>
      <c r="D133" s="418"/>
      <c r="E133" s="486"/>
      <c r="F133" s="434"/>
    </row>
    <row r="134" spans="1:6" ht="15.6" customHeight="1" x14ac:dyDescent="0.2">
      <c r="A134" s="416" t="s">
        <v>1295</v>
      </c>
      <c r="B134" s="428" t="s">
        <v>1209</v>
      </c>
      <c r="C134" s="418" t="s">
        <v>783</v>
      </c>
      <c r="D134" s="418">
        <v>7</v>
      </c>
      <c r="E134" s="486"/>
      <c r="F134" s="419">
        <f>D134*E134</f>
        <v>0</v>
      </c>
    </row>
    <row r="135" spans="1:6" ht="15.6" customHeight="1" x14ac:dyDescent="0.2">
      <c r="A135" s="416"/>
      <c r="B135" s="428"/>
      <c r="C135" s="425"/>
      <c r="D135" s="425"/>
      <c r="E135" s="489"/>
      <c r="F135" s="423"/>
    </row>
    <row r="136" spans="1:6" ht="15.6" customHeight="1" x14ac:dyDescent="0.2">
      <c r="A136" s="416" t="s">
        <v>1296</v>
      </c>
      <c r="B136" s="428" t="s">
        <v>1211</v>
      </c>
      <c r="C136" s="418" t="s">
        <v>783</v>
      </c>
      <c r="D136" s="418">
        <v>3</v>
      </c>
      <c r="E136" s="486"/>
      <c r="F136" s="419">
        <f>D136*E136</f>
        <v>0</v>
      </c>
    </row>
    <row r="137" spans="1:6" ht="15.6" customHeight="1" x14ac:dyDescent="0.2">
      <c r="A137" s="416"/>
      <c r="B137" s="428"/>
      <c r="C137" s="425"/>
      <c r="D137" s="425"/>
      <c r="E137" s="489"/>
      <c r="F137" s="423"/>
    </row>
    <row r="138" spans="1:6" ht="15.6" customHeight="1" x14ac:dyDescent="0.2">
      <c r="A138" s="416" t="s">
        <v>1297</v>
      </c>
      <c r="B138" s="428" t="s">
        <v>1218</v>
      </c>
      <c r="C138" s="418" t="s">
        <v>1214</v>
      </c>
      <c r="D138" s="418">
        <v>5</v>
      </c>
      <c r="E138" s="486"/>
      <c r="F138" s="419">
        <f>D138*E138</f>
        <v>0</v>
      </c>
    </row>
    <row r="139" spans="1:6" ht="15.6" customHeight="1" x14ac:dyDescent="0.2">
      <c r="A139" s="416"/>
      <c r="B139" s="428"/>
      <c r="C139" s="425"/>
      <c r="D139" s="425"/>
      <c r="E139" s="489"/>
      <c r="F139" s="423"/>
    </row>
    <row r="140" spans="1:6" ht="15.6" customHeight="1" x14ac:dyDescent="0.2">
      <c r="A140" s="416" t="s">
        <v>1298</v>
      </c>
      <c r="B140" s="428" t="s">
        <v>1222</v>
      </c>
      <c r="C140" s="425" t="s">
        <v>169</v>
      </c>
      <c r="D140" s="425" t="s">
        <v>78</v>
      </c>
      <c r="E140" s="489"/>
      <c r="F140" s="423">
        <f>D140*E140</f>
        <v>0</v>
      </c>
    </row>
    <row r="141" spans="1:6" ht="15.6" customHeight="1" x14ac:dyDescent="0.2">
      <c r="A141" s="416"/>
      <c r="B141" s="428"/>
      <c r="C141" s="425"/>
      <c r="D141" s="425"/>
      <c r="E141" s="489"/>
      <c r="F141" s="423"/>
    </row>
    <row r="142" spans="1:6" ht="15.6" customHeight="1" x14ac:dyDescent="0.2">
      <c r="A142" s="416" t="s">
        <v>1299</v>
      </c>
      <c r="B142" s="428" t="s">
        <v>2193</v>
      </c>
      <c r="C142" s="425" t="s">
        <v>1214</v>
      </c>
      <c r="D142" s="425" t="s">
        <v>1300</v>
      </c>
      <c r="E142" s="489"/>
      <c r="F142" s="423">
        <f>D142*E142</f>
        <v>0</v>
      </c>
    </row>
    <row r="143" spans="1:6" ht="15.6" customHeight="1" x14ac:dyDescent="0.2">
      <c r="A143" s="416"/>
      <c r="B143" s="428"/>
      <c r="C143" s="425"/>
      <c r="D143" s="425"/>
      <c r="E143" s="489"/>
      <c r="F143" s="423"/>
    </row>
    <row r="144" spans="1:6" ht="15.6" customHeight="1" x14ac:dyDescent="0.2">
      <c r="A144" s="416"/>
      <c r="B144" s="428" t="s">
        <v>1226</v>
      </c>
      <c r="C144" s="425" t="s">
        <v>169</v>
      </c>
      <c r="D144" s="425" t="s">
        <v>1301</v>
      </c>
      <c r="E144" s="489"/>
      <c r="F144" s="423">
        <f>D144*E144</f>
        <v>0</v>
      </c>
    </row>
    <row r="145" spans="1:6" ht="15.6" customHeight="1" x14ac:dyDescent="0.2">
      <c r="A145" s="416"/>
      <c r="B145" s="428"/>
      <c r="C145" s="425"/>
      <c r="D145" s="425"/>
      <c r="E145" s="489"/>
      <c r="F145" s="423"/>
    </row>
    <row r="146" spans="1:6" ht="32.1" customHeight="1" x14ac:dyDescent="0.2">
      <c r="A146" s="416"/>
      <c r="B146" s="428" t="s">
        <v>1228</v>
      </c>
      <c r="C146" s="425" t="s">
        <v>169</v>
      </c>
      <c r="D146" s="425" t="s">
        <v>64</v>
      </c>
      <c r="E146" s="489"/>
      <c r="F146" s="423">
        <f>D146*E146</f>
        <v>0</v>
      </c>
    </row>
    <row r="147" spans="1:6" ht="15.6" customHeight="1" x14ac:dyDescent="0.2">
      <c r="A147" s="416"/>
      <c r="B147" s="428"/>
      <c r="C147" s="425"/>
      <c r="D147" s="425"/>
      <c r="E147" s="489"/>
      <c r="F147" s="423"/>
    </row>
    <row r="148" spans="1:6" ht="15.6" customHeight="1" x14ac:dyDescent="0.2">
      <c r="A148" s="416"/>
      <c r="B148" s="428" t="s">
        <v>1302</v>
      </c>
      <c r="C148" s="425" t="s">
        <v>169</v>
      </c>
      <c r="D148" s="425" t="s">
        <v>1303</v>
      </c>
      <c r="E148" s="489"/>
      <c r="F148" s="423">
        <f>D148*E148</f>
        <v>0</v>
      </c>
    </row>
    <row r="149" spans="1:6" ht="15.6" customHeight="1" x14ac:dyDescent="0.2">
      <c r="A149" s="416"/>
      <c r="B149" s="428"/>
      <c r="C149" s="425"/>
      <c r="D149" s="425"/>
      <c r="E149" s="489"/>
      <c r="F149" s="423"/>
    </row>
    <row r="150" spans="1:6" ht="15.6" customHeight="1" x14ac:dyDescent="0.2">
      <c r="A150" s="416"/>
      <c r="B150" s="424" t="s">
        <v>1229</v>
      </c>
      <c r="C150" s="425"/>
      <c r="D150" s="425"/>
      <c r="E150" s="489"/>
      <c r="F150" s="423"/>
    </row>
    <row r="151" spans="1:6" ht="15.6" customHeight="1" x14ac:dyDescent="0.2">
      <c r="A151" s="416"/>
      <c r="B151" s="428"/>
      <c r="C151" s="425"/>
      <c r="D151" s="425"/>
      <c r="E151" s="489"/>
      <c r="F151" s="423"/>
    </row>
    <row r="152" spans="1:6" ht="30.95" customHeight="1" x14ac:dyDescent="0.2">
      <c r="A152" s="416" t="s">
        <v>1304</v>
      </c>
      <c r="B152" s="428" t="s">
        <v>1305</v>
      </c>
      <c r="C152" s="418" t="s">
        <v>783</v>
      </c>
      <c r="D152" s="418">
        <v>1</v>
      </c>
      <c r="E152" s="486"/>
      <c r="F152" s="419">
        <f>D152*E152</f>
        <v>0</v>
      </c>
    </row>
    <row r="153" spans="1:6" ht="30.95" customHeight="1" x14ac:dyDescent="0.2">
      <c r="A153" s="416"/>
      <c r="B153" s="428" t="s">
        <v>2194</v>
      </c>
      <c r="C153" s="418" t="s">
        <v>1185</v>
      </c>
      <c r="D153" s="418">
        <v>1</v>
      </c>
      <c r="E153" s="486"/>
      <c r="F153" s="419">
        <f>D153*E153</f>
        <v>0</v>
      </c>
    </row>
    <row r="154" spans="1:6" ht="15.6" customHeight="1" x14ac:dyDescent="0.2">
      <c r="A154" s="416"/>
      <c r="B154" s="428"/>
      <c r="C154" s="425"/>
      <c r="D154" s="425"/>
      <c r="E154" s="489"/>
      <c r="F154" s="423"/>
    </row>
    <row r="155" spans="1:6" ht="15.6" customHeight="1" x14ac:dyDescent="0.2">
      <c r="A155" s="416" t="s">
        <v>1306</v>
      </c>
      <c r="B155" s="430" t="s">
        <v>1281</v>
      </c>
      <c r="C155" s="418" t="s">
        <v>783</v>
      </c>
      <c r="D155" s="418">
        <v>2</v>
      </c>
      <c r="E155" s="486"/>
      <c r="F155" s="419">
        <f>D155*E155</f>
        <v>0</v>
      </c>
    </row>
    <row r="156" spans="1:6" ht="15.6" customHeight="1" x14ac:dyDescent="0.2">
      <c r="A156" s="416"/>
      <c r="B156" s="428"/>
      <c r="C156" s="425"/>
      <c r="D156" s="425"/>
      <c r="E156" s="489"/>
      <c r="F156" s="423"/>
    </row>
    <row r="157" spans="1:6" ht="15.6" customHeight="1" x14ac:dyDescent="0.2">
      <c r="A157" s="416" t="s">
        <v>1307</v>
      </c>
      <c r="B157" s="430" t="s">
        <v>1283</v>
      </c>
      <c r="C157" s="418" t="s">
        <v>783</v>
      </c>
      <c r="D157" s="418">
        <v>2</v>
      </c>
      <c r="E157" s="486"/>
      <c r="F157" s="419">
        <f>D157*E157</f>
        <v>0</v>
      </c>
    </row>
    <row r="158" spans="1:6" ht="15.6" customHeight="1" x14ac:dyDescent="0.2">
      <c r="A158" s="416"/>
      <c r="B158" s="428"/>
      <c r="C158" s="425"/>
      <c r="D158" s="425"/>
      <c r="E158" s="489"/>
      <c r="F158" s="423"/>
    </row>
    <row r="159" spans="1:6" ht="15.6" customHeight="1" x14ac:dyDescent="0.2">
      <c r="A159" s="416" t="s">
        <v>1308</v>
      </c>
      <c r="B159" s="430" t="s">
        <v>1309</v>
      </c>
      <c r="C159" s="418" t="s">
        <v>783</v>
      </c>
      <c r="D159" s="418">
        <v>2</v>
      </c>
      <c r="E159" s="486"/>
      <c r="F159" s="419">
        <f>D159*E159</f>
        <v>0</v>
      </c>
    </row>
    <row r="160" spans="1:6" ht="15.6" customHeight="1" x14ac:dyDescent="0.2">
      <c r="A160" s="416"/>
      <c r="B160" s="428"/>
      <c r="C160" s="425"/>
      <c r="D160" s="425"/>
      <c r="E160" s="489"/>
      <c r="F160" s="423"/>
    </row>
    <row r="161" spans="1:6" ht="15.6" customHeight="1" x14ac:dyDescent="0.2">
      <c r="A161" s="416" t="s">
        <v>1310</v>
      </c>
      <c r="B161" s="428" t="s">
        <v>1286</v>
      </c>
      <c r="C161" s="418" t="s">
        <v>783</v>
      </c>
      <c r="D161" s="418">
        <v>2</v>
      </c>
      <c r="E161" s="486"/>
      <c r="F161" s="419">
        <f>D161*E161</f>
        <v>0</v>
      </c>
    </row>
    <row r="162" spans="1:6" ht="15.6" customHeight="1" x14ac:dyDescent="0.2">
      <c r="A162" s="416"/>
      <c r="B162" s="428"/>
      <c r="C162" s="418"/>
      <c r="D162" s="418"/>
      <c r="E162" s="486"/>
      <c r="F162" s="434"/>
    </row>
    <row r="163" spans="1:6" ht="32.1" customHeight="1" x14ac:dyDescent="0.2">
      <c r="A163" s="416" t="s">
        <v>1311</v>
      </c>
      <c r="B163" s="432" t="s">
        <v>1288</v>
      </c>
      <c r="C163" s="418" t="s">
        <v>783</v>
      </c>
      <c r="D163" s="418">
        <v>1</v>
      </c>
      <c r="E163" s="490"/>
      <c r="F163" s="433">
        <f>D163*E163</f>
        <v>0</v>
      </c>
    </row>
    <row r="164" spans="1:6" ht="15.6" customHeight="1" x14ac:dyDescent="0.2">
      <c r="A164" s="416"/>
      <c r="B164" s="428"/>
      <c r="C164" s="425"/>
      <c r="D164" s="425"/>
      <c r="E164" s="489"/>
      <c r="F164" s="423"/>
    </row>
    <row r="165" spans="1:6" ht="32.1" customHeight="1" x14ac:dyDescent="0.2">
      <c r="A165" s="416" t="s">
        <v>1312</v>
      </c>
      <c r="B165" s="432" t="s">
        <v>1200</v>
      </c>
      <c r="C165" s="418" t="s">
        <v>783</v>
      </c>
      <c r="D165" s="418">
        <v>1</v>
      </c>
      <c r="E165" s="490"/>
      <c r="F165" s="433">
        <f>D165*E165</f>
        <v>0</v>
      </c>
    </row>
    <row r="166" spans="1:6" ht="15.6" customHeight="1" x14ac:dyDescent="0.2">
      <c r="A166" s="416"/>
      <c r="B166" s="428"/>
      <c r="C166" s="418"/>
      <c r="D166" s="418"/>
      <c r="E166" s="486"/>
      <c r="F166" s="434"/>
    </row>
    <row r="167" spans="1:6" ht="32.1" customHeight="1" x14ac:dyDescent="0.2">
      <c r="A167" s="416" t="s">
        <v>1313</v>
      </c>
      <c r="B167" s="432" t="s">
        <v>1290</v>
      </c>
      <c r="C167" s="418" t="s">
        <v>783</v>
      </c>
      <c r="D167" s="418">
        <v>1</v>
      </c>
      <c r="E167" s="490"/>
      <c r="F167" s="433">
        <f>D167*E167</f>
        <v>0</v>
      </c>
    </row>
    <row r="168" spans="1:6" ht="15.6" customHeight="1" x14ac:dyDescent="0.2">
      <c r="A168" s="416"/>
      <c r="B168" s="428"/>
      <c r="C168" s="418"/>
      <c r="D168" s="418"/>
      <c r="E168" s="486"/>
      <c r="F168" s="434"/>
    </row>
    <row r="169" spans="1:6" ht="15.6" customHeight="1" x14ac:dyDescent="0.2">
      <c r="A169" s="416" t="s">
        <v>1314</v>
      </c>
      <c r="B169" s="428" t="s">
        <v>1315</v>
      </c>
      <c r="C169" s="418" t="s">
        <v>783</v>
      </c>
      <c r="D169" s="418">
        <v>14</v>
      </c>
      <c r="E169" s="486"/>
      <c r="F169" s="419">
        <f>D169*E169</f>
        <v>0</v>
      </c>
    </row>
    <row r="170" spans="1:6" ht="15.6" customHeight="1" x14ac:dyDescent="0.2">
      <c r="A170" s="416"/>
      <c r="B170" s="428"/>
      <c r="C170" s="425"/>
      <c r="D170" s="425"/>
      <c r="E170" s="489"/>
      <c r="F170" s="423"/>
    </row>
    <row r="171" spans="1:6" ht="15.6" customHeight="1" x14ac:dyDescent="0.2">
      <c r="A171" s="416" t="s">
        <v>1316</v>
      </c>
      <c r="B171" s="428" t="s">
        <v>1249</v>
      </c>
      <c r="C171" s="418" t="s">
        <v>783</v>
      </c>
      <c r="D171" s="418">
        <v>3</v>
      </c>
      <c r="E171" s="486"/>
      <c r="F171" s="419">
        <f>D171*E171</f>
        <v>0</v>
      </c>
    </row>
    <row r="172" spans="1:6" ht="15.6" customHeight="1" x14ac:dyDescent="0.2">
      <c r="A172" s="416"/>
      <c r="B172" s="428"/>
      <c r="C172" s="425"/>
      <c r="D172" s="425"/>
      <c r="E172" s="489"/>
      <c r="F172" s="423"/>
    </row>
    <row r="173" spans="1:6" ht="15.6" customHeight="1" x14ac:dyDescent="0.2">
      <c r="A173" s="416" t="s">
        <v>1317</v>
      </c>
      <c r="B173" s="428" t="s">
        <v>1251</v>
      </c>
      <c r="C173" s="418" t="s">
        <v>783</v>
      </c>
      <c r="D173" s="418">
        <v>12</v>
      </c>
      <c r="E173" s="486"/>
      <c r="F173" s="419">
        <f>D173*E173</f>
        <v>0</v>
      </c>
    </row>
    <row r="174" spans="1:6" ht="15.6" customHeight="1" x14ac:dyDescent="0.2">
      <c r="A174" s="416"/>
      <c r="B174" s="428"/>
      <c r="C174" s="425"/>
      <c r="D174" s="425"/>
      <c r="E174" s="489"/>
      <c r="F174" s="423"/>
    </row>
    <row r="175" spans="1:6" ht="15.6" customHeight="1" x14ac:dyDescent="0.2">
      <c r="A175" s="416" t="s">
        <v>1318</v>
      </c>
      <c r="B175" s="428" t="s">
        <v>1216</v>
      </c>
      <c r="C175" s="418" t="s">
        <v>1214</v>
      </c>
      <c r="D175" s="418">
        <v>5</v>
      </c>
      <c r="E175" s="486"/>
      <c r="F175" s="419">
        <f>D175*E175</f>
        <v>0</v>
      </c>
    </row>
    <row r="176" spans="1:6" ht="15.6" customHeight="1" x14ac:dyDescent="0.2">
      <c r="A176" s="416"/>
      <c r="B176" s="428"/>
      <c r="C176" s="425"/>
      <c r="D176" s="425"/>
      <c r="E176" s="489"/>
      <c r="F176" s="423"/>
    </row>
    <row r="177" spans="1:6" ht="15.6" customHeight="1" x14ac:dyDescent="0.2">
      <c r="A177" s="416" t="s">
        <v>1319</v>
      </c>
      <c r="B177" s="428" t="s">
        <v>1218</v>
      </c>
      <c r="C177" s="418" t="s">
        <v>1214</v>
      </c>
      <c r="D177" s="418">
        <v>45</v>
      </c>
      <c r="E177" s="486"/>
      <c r="F177" s="419">
        <f>D177*E177</f>
        <v>0</v>
      </c>
    </row>
    <row r="178" spans="1:6" ht="15.6" customHeight="1" x14ac:dyDescent="0.2">
      <c r="A178" s="416"/>
      <c r="B178" s="428"/>
      <c r="C178" s="418"/>
      <c r="D178" s="418"/>
      <c r="E178" s="486"/>
      <c r="F178" s="434"/>
    </row>
    <row r="179" spans="1:6" ht="15.6" customHeight="1" x14ac:dyDescent="0.2">
      <c r="A179" s="416" t="s">
        <v>1320</v>
      </c>
      <c r="B179" s="428" t="s">
        <v>1222</v>
      </c>
      <c r="C179" s="425" t="s">
        <v>169</v>
      </c>
      <c r="D179" s="425" t="s">
        <v>1321</v>
      </c>
      <c r="E179" s="489"/>
      <c r="F179" s="423">
        <f>D179*E179</f>
        <v>0</v>
      </c>
    </row>
    <row r="180" spans="1:6" ht="15.6" customHeight="1" x14ac:dyDescent="0.2">
      <c r="A180" s="416"/>
      <c r="B180" s="428"/>
      <c r="C180" s="425"/>
      <c r="D180" s="425"/>
      <c r="E180" s="489"/>
      <c r="F180" s="423"/>
    </row>
    <row r="181" spans="1:6" ht="15.6" customHeight="1" x14ac:dyDescent="0.2">
      <c r="A181" s="416" t="s">
        <v>1322</v>
      </c>
      <c r="B181" s="428" t="s">
        <v>2195</v>
      </c>
      <c r="C181" s="425" t="s">
        <v>1214</v>
      </c>
      <c r="D181" s="425" t="s">
        <v>1303</v>
      </c>
      <c r="E181" s="489"/>
      <c r="F181" s="423">
        <f>D181*E181</f>
        <v>0</v>
      </c>
    </row>
    <row r="182" spans="1:6" ht="15.6" customHeight="1" x14ac:dyDescent="0.2">
      <c r="A182" s="416"/>
      <c r="B182" s="428"/>
      <c r="C182" s="425"/>
      <c r="D182" s="425"/>
      <c r="E182" s="489"/>
      <c r="F182" s="423"/>
    </row>
    <row r="183" spans="1:6" ht="15.6" customHeight="1" x14ac:dyDescent="0.2">
      <c r="A183" s="416"/>
      <c r="B183" s="428" t="s">
        <v>1262</v>
      </c>
      <c r="C183" s="425" t="s">
        <v>169</v>
      </c>
      <c r="D183" s="425" t="s">
        <v>1323</v>
      </c>
      <c r="E183" s="489"/>
      <c r="F183" s="423">
        <f>D183*E183</f>
        <v>0</v>
      </c>
    </row>
    <row r="184" spans="1:6" ht="15.6" customHeight="1" x14ac:dyDescent="0.2">
      <c r="A184" s="416"/>
      <c r="B184" s="436"/>
      <c r="C184" s="425"/>
      <c r="D184" s="425"/>
      <c r="E184" s="488"/>
      <c r="F184" s="423"/>
    </row>
    <row r="185" spans="1:6" ht="32.1" customHeight="1" x14ac:dyDescent="0.2">
      <c r="A185" s="416"/>
      <c r="B185" s="428" t="s">
        <v>1228</v>
      </c>
      <c r="C185" s="425" t="s">
        <v>169</v>
      </c>
      <c r="D185" s="425" t="s">
        <v>1324</v>
      </c>
      <c r="E185" s="489"/>
      <c r="F185" s="423">
        <f>D185*E185</f>
        <v>0</v>
      </c>
    </row>
    <row r="186" spans="1:6" ht="15.6" customHeight="1" x14ac:dyDescent="0.2">
      <c r="A186" s="416"/>
      <c r="B186" s="428"/>
      <c r="C186" s="425"/>
      <c r="D186" s="435"/>
      <c r="E186" s="489"/>
      <c r="F186" s="423"/>
    </row>
    <row r="187" spans="1:6" ht="15.95" customHeight="1" x14ac:dyDescent="0.2">
      <c r="A187" s="416"/>
      <c r="B187" s="424" t="s">
        <v>1325</v>
      </c>
      <c r="C187" s="440"/>
      <c r="D187" s="441"/>
      <c r="E187" s="488"/>
      <c r="F187" s="423"/>
    </row>
    <row r="188" spans="1:6" ht="15.95" customHeight="1" x14ac:dyDescent="0.2">
      <c r="A188" s="416"/>
      <c r="B188" s="436"/>
      <c r="C188" s="440"/>
      <c r="D188" s="441"/>
      <c r="E188" s="488"/>
      <c r="F188" s="423"/>
    </row>
    <row r="189" spans="1:6" ht="15.95" customHeight="1" x14ac:dyDescent="0.2">
      <c r="A189" s="442"/>
      <c r="B189" s="443" t="s">
        <v>1326</v>
      </c>
      <c r="C189" s="422"/>
      <c r="D189" s="444"/>
      <c r="E189" s="486"/>
      <c r="F189" s="434"/>
    </row>
    <row r="190" spans="1:6" ht="15.95" customHeight="1" x14ac:dyDescent="0.2">
      <c r="A190" s="442"/>
      <c r="B190" s="445"/>
      <c r="C190" s="418"/>
      <c r="D190" s="446"/>
      <c r="E190" s="486"/>
      <c r="F190" s="434"/>
    </row>
    <row r="191" spans="1:6" ht="15.95" customHeight="1" x14ac:dyDescent="0.2">
      <c r="A191" s="416" t="s">
        <v>1327</v>
      </c>
      <c r="B191" s="443" t="s">
        <v>1328</v>
      </c>
      <c r="C191" s="418" t="s">
        <v>1185</v>
      </c>
      <c r="D191" s="446">
        <v>1</v>
      </c>
      <c r="E191" s="486"/>
      <c r="F191" s="419">
        <f>D191*E191</f>
        <v>0</v>
      </c>
    </row>
    <row r="192" spans="1:6" ht="15.95" customHeight="1" x14ac:dyDescent="0.2">
      <c r="A192" s="416"/>
      <c r="B192" s="443" t="s">
        <v>1329</v>
      </c>
      <c r="C192" s="418"/>
      <c r="D192" s="446"/>
      <c r="E192" s="486"/>
      <c r="F192" s="434"/>
    </row>
    <row r="193" spans="1:6" ht="15.95" customHeight="1" x14ac:dyDescent="0.2">
      <c r="A193" s="416"/>
      <c r="B193" s="443"/>
      <c r="C193" s="418"/>
      <c r="D193" s="446"/>
      <c r="E193" s="486"/>
      <c r="F193" s="434"/>
    </row>
    <row r="194" spans="1:6" ht="15.95" customHeight="1" x14ac:dyDescent="0.2">
      <c r="A194" s="416" t="s">
        <v>1330</v>
      </c>
      <c r="B194" s="443" t="s">
        <v>1331</v>
      </c>
      <c r="C194" s="418" t="s">
        <v>1185</v>
      </c>
      <c r="D194" s="446">
        <v>3</v>
      </c>
      <c r="E194" s="486"/>
      <c r="F194" s="419">
        <f>D194*E194</f>
        <v>0</v>
      </c>
    </row>
    <row r="195" spans="1:6" ht="15.95" customHeight="1" x14ac:dyDescent="0.2">
      <c r="A195" s="416"/>
      <c r="B195" s="443" t="s">
        <v>1332</v>
      </c>
      <c r="C195" s="418"/>
      <c r="D195" s="446"/>
      <c r="E195" s="486"/>
      <c r="F195" s="434"/>
    </row>
    <row r="196" spans="1:6" ht="15.95" customHeight="1" x14ac:dyDescent="0.2">
      <c r="A196" s="416"/>
      <c r="B196" s="443" t="s">
        <v>1333</v>
      </c>
      <c r="C196" s="418"/>
      <c r="D196" s="446"/>
      <c r="E196" s="486"/>
      <c r="F196" s="434"/>
    </row>
    <row r="197" spans="1:6" ht="15.95" customHeight="1" x14ac:dyDescent="0.2">
      <c r="A197" s="416"/>
      <c r="B197" s="443" t="s">
        <v>1334</v>
      </c>
      <c r="C197" s="418" t="s">
        <v>1185</v>
      </c>
      <c r="D197" s="446">
        <v>3</v>
      </c>
      <c r="E197" s="486"/>
      <c r="F197" s="419">
        <f>D197*E197</f>
        <v>0</v>
      </c>
    </row>
    <row r="198" spans="1:6" ht="15.95" customHeight="1" x14ac:dyDescent="0.2">
      <c r="A198" s="416"/>
      <c r="B198" s="443" t="s">
        <v>1335</v>
      </c>
      <c r="C198" s="418"/>
      <c r="D198" s="446"/>
      <c r="E198" s="486"/>
      <c r="F198" s="434"/>
    </row>
    <row r="199" spans="1:6" ht="15.95" customHeight="1" x14ac:dyDescent="0.2">
      <c r="A199" s="416"/>
      <c r="B199" s="443"/>
      <c r="C199" s="418"/>
      <c r="D199" s="446"/>
      <c r="E199" s="486"/>
      <c r="F199" s="434"/>
    </row>
    <row r="200" spans="1:6" ht="15.95" customHeight="1" x14ac:dyDescent="0.2">
      <c r="A200" s="442"/>
      <c r="B200" s="443" t="s">
        <v>1336</v>
      </c>
      <c r="C200" s="418"/>
      <c r="D200" s="446"/>
      <c r="E200" s="486"/>
      <c r="F200" s="434"/>
    </row>
    <row r="201" spans="1:6" ht="30.95" customHeight="1" x14ac:dyDescent="0.2">
      <c r="A201" s="442"/>
      <c r="B201" s="447" t="s">
        <v>2196</v>
      </c>
      <c r="C201" s="418" t="s">
        <v>1214</v>
      </c>
      <c r="D201" s="446">
        <v>20</v>
      </c>
      <c r="E201" s="486"/>
      <c r="F201" s="419">
        <f>D201*E201</f>
        <v>0</v>
      </c>
    </row>
    <row r="202" spans="1:6" ht="32.1" customHeight="1" x14ac:dyDescent="0.2">
      <c r="A202" s="442"/>
      <c r="B202" s="447" t="s">
        <v>1337</v>
      </c>
      <c r="C202" s="418" t="s">
        <v>1214</v>
      </c>
      <c r="D202" s="446">
        <v>15</v>
      </c>
      <c r="E202" s="486"/>
      <c r="F202" s="419">
        <f>D202*E202</f>
        <v>0</v>
      </c>
    </row>
    <row r="203" spans="1:6" ht="15.95" customHeight="1" x14ac:dyDescent="0.2">
      <c r="A203" s="442"/>
      <c r="B203" s="443" t="s">
        <v>1338</v>
      </c>
      <c r="C203" s="418" t="s">
        <v>1185</v>
      </c>
      <c r="D203" s="446">
        <v>1</v>
      </c>
      <c r="E203" s="486"/>
      <c r="F203" s="419">
        <f>D203*E203</f>
        <v>0</v>
      </c>
    </row>
    <row r="204" spans="1:6" ht="15.95" customHeight="1" x14ac:dyDescent="0.2">
      <c r="A204" s="442"/>
      <c r="B204" s="443"/>
      <c r="C204" s="418"/>
      <c r="D204" s="446"/>
      <c r="E204" s="486"/>
      <c r="F204" s="434"/>
    </row>
    <row r="205" spans="1:6" ht="15.95" customHeight="1" x14ac:dyDescent="0.2">
      <c r="A205" s="442"/>
      <c r="B205" s="443" t="s">
        <v>1339</v>
      </c>
      <c r="C205" s="418" t="s">
        <v>1185</v>
      </c>
      <c r="D205" s="446">
        <v>1</v>
      </c>
      <c r="E205" s="486"/>
      <c r="F205" s="419">
        <f>D205*E205</f>
        <v>0</v>
      </c>
    </row>
    <row r="206" spans="1:6" ht="15.95" customHeight="1" x14ac:dyDescent="0.2">
      <c r="A206" s="442"/>
      <c r="B206" s="443"/>
      <c r="C206" s="418"/>
      <c r="D206" s="446"/>
      <c r="E206" s="486"/>
      <c r="F206" s="434"/>
    </row>
    <row r="207" spans="1:6" ht="15.95" customHeight="1" x14ac:dyDescent="0.2">
      <c r="A207" s="442"/>
      <c r="B207" s="444" t="s">
        <v>1340</v>
      </c>
      <c r="C207" s="418"/>
      <c r="D207" s="418"/>
      <c r="E207" s="489"/>
      <c r="F207" s="423"/>
    </row>
    <row r="208" spans="1:6" ht="15.95" customHeight="1" x14ac:dyDescent="0.2">
      <c r="A208" s="442"/>
      <c r="B208" s="444" t="s">
        <v>1341</v>
      </c>
      <c r="C208" s="418" t="s">
        <v>783</v>
      </c>
      <c r="D208" s="418">
        <v>3</v>
      </c>
      <c r="E208" s="489"/>
      <c r="F208" s="423">
        <f>D208*E208</f>
        <v>0</v>
      </c>
    </row>
    <row r="209" spans="1:6" ht="15.95" customHeight="1" x14ac:dyDescent="0.2">
      <c r="A209" s="442"/>
      <c r="B209" s="444" t="s">
        <v>1342</v>
      </c>
      <c r="C209" s="418" t="s">
        <v>1185</v>
      </c>
      <c r="D209" s="418">
        <v>1</v>
      </c>
      <c r="E209" s="489"/>
      <c r="F209" s="423">
        <f>D209*E209</f>
        <v>0</v>
      </c>
    </row>
    <row r="210" spans="1:6" ht="15.95" customHeight="1" x14ac:dyDescent="0.2">
      <c r="A210" s="442"/>
      <c r="B210" s="443"/>
      <c r="C210" s="418"/>
      <c r="D210" s="446"/>
      <c r="E210" s="486"/>
      <c r="F210" s="434"/>
    </row>
    <row r="211" spans="1:6" ht="15.95" customHeight="1" x14ac:dyDescent="0.2">
      <c r="A211" s="442"/>
      <c r="B211" s="443" t="s">
        <v>1343</v>
      </c>
      <c r="C211" s="418" t="s">
        <v>1214</v>
      </c>
      <c r="D211" s="446">
        <v>10</v>
      </c>
      <c r="E211" s="486"/>
      <c r="F211" s="419">
        <f>D211*E211</f>
        <v>0</v>
      </c>
    </row>
    <row r="212" spans="1:6" ht="15.95" customHeight="1" x14ac:dyDescent="0.2">
      <c r="A212" s="442"/>
      <c r="B212" s="443"/>
      <c r="C212" s="418"/>
      <c r="D212" s="446"/>
      <c r="E212" s="486"/>
      <c r="F212" s="434"/>
    </row>
    <row r="213" spans="1:6" ht="15.95" customHeight="1" x14ac:dyDescent="0.2">
      <c r="A213" s="442"/>
      <c r="B213" s="448" t="s">
        <v>1344</v>
      </c>
      <c r="C213" s="418"/>
      <c r="D213" s="446"/>
      <c r="E213" s="486"/>
      <c r="F213" s="434"/>
    </row>
    <row r="214" spans="1:6" ht="15.95" customHeight="1" x14ac:dyDescent="0.2">
      <c r="A214" s="442"/>
      <c r="B214" s="443" t="s">
        <v>1345</v>
      </c>
      <c r="C214" s="418" t="s">
        <v>783</v>
      </c>
      <c r="D214" s="418">
        <v>2</v>
      </c>
      <c r="E214" s="486"/>
      <c r="F214" s="419">
        <f>D214*E214</f>
        <v>0</v>
      </c>
    </row>
    <row r="215" spans="1:6" ht="15.95" customHeight="1" x14ac:dyDescent="0.2">
      <c r="A215" s="442"/>
      <c r="B215" s="443" t="s">
        <v>1346</v>
      </c>
      <c r="C215" s="418" t="s">
        <v>783</v>
      </c>
      <c r="D215" s="446">
        <v>4</v>
      </c>
      <c r="E215" s="486"/>
      <c r="F215" s="419">
        <f>D215*E215</f>
        <v>0</v>
      </c>
    </row>
    <row r="216" spans="1:6" ht="15.95" customHeight="1" x14ac:dyDescent="0.2">
      <c r="A216" s="442"/>
      <c r="B216" s="443" t="s">
        <v>1347</v>
      </c>
      <c r="C216" s="418" t="s">
        <v>783</v>
      </c>
      <c r="D216" s="446">
        <v>4</v>
      </c>
      <c r="E216" s="486"/>
      <c r="F216" s="419">
        <f>D216*E216</f>
        <v>0</v>
      </c>
    </row>
    <row r="217" spans="1:6" ht="15.95" customHeight="1" x14ac:dyDescent="0.2">
      <c r="A217" s="442"/>
      <c r="B217" s="443"/>
      <c r="C217" s="418"/>
      <c r="D217" s="418"/>
      <c r="E217" s="492"/>
      <c r="F217" s="434"/>
    </row>
    <row r="218" spans="1:6" ht="15.95" customHeight="1" x14ac:dyDescent="0.2">
      <c r="A218" s="442"/>
      <c r="B218" s="448" t="s">
        <v>1348</v>
      </c>
      <c r="C218" s="418"/>
      <c r="D218" s="446"/>
      <c r="E218" s="486"/>
      <c r="F218" s="434"/>
    </row>
    <row r="219" spans="1:6" ht="32.1" customHeight="1" x14ac:dyDescent="0.2">
      <c r="A219" s="442"/>
      <c r="B219" s="447" t="s">
        <v>1349</v>
      </c>
      <c r="C219" s="418" t="s">
        <v>1185</v>
      </c>
      <c r="D219" s="418">
        <v>3</v>
      </c>
      <c r="E219" s="486"/>
      <c r="F219" s="419">
        <f>D219*E219</f>
        <v>0</v>
      </c>
    </row>
    <row r="220" spans="1:6" ht="15.95" customHeight="1" x14ac:dyDescent="0.2">
      <c r="A220" s="442"/>
      <c r="B220" s="443" t="s">
        <v>1350</v>
      </c>
      <c r="C220" s="418"/>
      <c r="D220" s="446"/>
      <c r="E220" s="486"/>
      <c r="F220" s="434"/>
    </row>
    <row r="221" spans="1:6" ht="15.95" customHeight="1" x14ac:dyDescent="0.2">
      <c r="A221" s="442"/>
      <c r="B221" s="449"/>
      <c r="C221" s="418"/>
      <c r="D221" s="446"/>
      <c r="E221" s="486"/>
      <c r="F221" s="434"/>
    </row>
    <row r="222" spans="1:6" ht="15.95" customHeight="1" x14ac:dyDescent="0.2">
      <c r="A222" s="416"/>
      <c r="B222" s="424" t="s">
        <v>1351</v>
      </c>
      <c r="C222" s="440"/>
      <c r="D222" s="441"/>
      <c r="E222" s="488"/>
      <c r="F222" s="423"/>
    </row>
    <row r="223" spans="1:6" ht="15.95" customHeight="1" x14ac:dyDescent="0.2">
      <c r="A223" s="416"/>
      <c r="B223" s="436"/>
      <c r="C223" s="440"/>
      <c r="D223" s="441"/>
      <c r="E223" s="488"/>
      <c r="F223" s="423"/>
    </row>
    <row r="224" spans="1:6" ht="15.95" customHeight="1" x14ac:dyDescent="0.2">
      <c r="A224" s="442"/>
      <c r="B224" s="443" t="s">
        <v>1326</v>
      </c>
      <c r="C224" s="422"/>
      <c r="D224" s="444"/>
      <c r="E224" s="486"/>
      <c r="F224" s="434"/>
    </row>
    <row r="225" spans="1:6" ht="15.95" customHeight="1" x14ac:dyDescent="0.2">
      <c r="A225" s="442"/>
      <c r="B225" s="445"/>
      <c r="C225" s="418"/>
      <c r="D225" s="446"/>
      <c r="E225" s="486"/>
      <c r="F225" s="434"/>
    </row>
    <row r="226" spans="1:6" ht="15.95" customHeight="1" x14ac:dyDescent="0.2">
      <c r="A226" s="416" t="s">
        <v>1352</v>
      </c>
      <c r="B226" s="443" t="s">
        <v>1328</v>
      </c>
      <c r="C226" s="418" t="s">
        <v>1185</v>
      </c>
      <c r="D226" s="446">
        <v>1</v>
      </c>
      <c r="E226" s="486"/>
      <c r="F226" s="419">
        <f>D226*E226</f>
        <v>0</v>
      </c>
    </row>
    <row r="227" spans="1:6" ht="15.95" customHeight="1" x14ac:dyDescent="0.2">
      <c r="A227" s="416"/>
      <c r="B227" s="443" t="s">
        <v>1329</v>
      </c>
      <c r="C227" s="418"/>
      <c r="D227" s="446"/>
      <c r="E227" s="486"/>
      <c r="F227" s="434"/>
    </row>
    <row r="228" spans="1:6" ht="15.95" customHeight="1" x14ac:dyDescent="0.2">
      <c r="A228" s="416"/>
      <c r="B228" s="443"/>
      <c r="C228" s="418"/>
      <c r="D228" s="446"/>
      <c r="E228" s="486"/>
      <c r="F228" s="434"/>
    </row>
    <row r="229" spans="1:6" ht="15.95" customHeight="1" x14ac:dyDescent="0.2">
      <c r="A229" s="416" t="s">
        <v>1353</v>
      </c>
      <c r="B229" s="443" t="s">
        <v>1354</v>
      </c>
      <c r="C229" s="418" t="s">
        <v>1185</v>
      </c>
      <c r="D229" s="446">
        <v>3</v>
      </c>
      <c r="E229" s="486"/>
      <c r="F229" s="419">
        <f>D229*E229</f>
        <v>0</v>
      </c>
    </row>
    <row r="230" spans="1:6" ht="15.95" customHeight="1" x14ac:dyDescent="0.2">
      <c r="A230" s="416"/>
      <c r="B230" s="443" t="s">
        <v>1332</v>
      </c>
      <c r="C230" s="418"/>
      <c r="D230" s="446"/>
      <c r="E230" s="486"/>
      <c r="F230" s="434"/>
    </row>
    <row r="231" spans="1:6" ht="15.95" customHeight="1" x14ac:dyDescent="0.2">
      <c r="A231" s="416"/>
      <c r="B231" s="443" t="s">
        <v>1333</v>
      </c>
      <c r="C231" s="418"/>
      <c r="D231" s="446"/>
      <c r="E231" s="486"/>
      <c r="F231" s="434"/>
    </row>
    <row r="232" spans="1:6" ht="15.95" customHeight="1" x14ac:dyDescent="0.2">
      <c r="A232" s="416"/>
      <c r="B232" s="443" t="s">
        <v>1355</v>
      </c>
      <c r="C232" s="418" t="s">
        <v>1185</v>
      </c>
      <c r="D232" s="446">
        <v>3</v>
      </c>
      <c r="E232" s="486"/>
      <c r="F232" s="419">
        <f>D232*E232</f>
        <v>0</v>
      </c>
    </row>
    <row r="233" spans="1:6" ht="15.95" customHeight="1" x14ac:dyDescent="0.2">
      <c r="A233" s="416"/>
      <c r="B233" s="443"/>
      <c r="C233" s="418"/>
      <c r="D233" s="446"/>
      <c r="E233" s="486"/>
      <c r="F233" s="434"/>
    </row>
    <row r="234" spans="1:6" ht="15.95" customHeight="1" x14ac:dyDescent="0.2">
      <c r="A234" s="442"/>
      <c r="B234" s="443" t="s">
        <v>1356</v>
      </c>
      <c r="C234" s="418" t="s">
        <v>1185</v>
      </c>
      <c r="D234" s="446">
        <v>1</v>
      </c>
      <c r="E234" s="486"/>
      <c r="F234" s="419">
        <f>D234*E234</f>
        <v>0</v>
      </c>
    </row>
    <row r="235" spans="1:6" ht="15.95" customHeight="1" x14ac:dyDescent="0.2">
      <c r="A235" s="442"/>
      <c r="B235" s="443" t="s">
        <v>1357</v>
      </c>
      <c r="C235" s="418" t="s">
        <v>1214</v>
      </c>
      <c r="D235" s="446">
        <v>50</v>
      </c>
      <c r="E235" s="486"/>
      <c r="F235" s="419">
        <f>D235*E235</f>
        <v>0</v>
      </c>
    </row>
    <row r="236" spans="1:6" ht="15.95" customHeight="1" x14ac:dyDescent="0.2">
      <c r="A236" s="442"/>
      <c r="B236" s="443"/>
      <c r="C236" s="418"/>
      <c r="D236" s="446"/>
      <c r="E236" s="486"/>
      <c r="F236" s="434"/>
    </row>
    <row r="237" spans="1:6" ht="15.95" customHeight="1" x14ac:dyDescent="0.2">
      <c r="A237" s="442"/>
      <c r="B237" s="443" t="s">
        <v>1336</v>
      </c>
      <c r="C237" s="418"/>
      <c r="D237" s="446"/>
      <c r="E237" s="486"/>
      <c r="F237" s="434"/>
    </row>
    <row r="238" spans="1:6" ht="32.1" customHeight="1" x14ac:dyDescent="0.2">
      <c r="A238" s="442"/>
      <c r="B238" s="447" t="s">
        <v>2197</v>
      </c>
      <c r="C238" s="418" t="s">
        <v>1214</v>
      </c>
      <c r="D238" s="446">
        <v>25</v>
      </c>
      <c r="E238" s="486"/>
      <c r="F238" s="419">
        <f>D238*E238</f>
        <v>0</v>
      </c>
    </row>
    <row r="239" spans="1:6" ht="32.1" customHeight="1" x14ac:dyDescent="0.2">
      <c r="A239" s="442"/>
      <c r="B239" s="447" t="s">
        <v>1337</v>
      </c>
      <c r="C239" s="418" t="s">
        <v>1214</v>
      </c>
      <c r="D239" s="446">
        <v>15</v>
      </c>
      <c r="E239" s="486"/>
      <c r="F239" s="419">
        <f>D239*E239</f>
        <v>0</v>
      </c>
    </row>
    <row r="240" spans="1:6" ht="15.95" customHeight="1" x14ac:dyDescent="0.2">
      <c r="A240" s="442"/>
      <c r="B240" s="443" t="s">
        <v>1338</v>
      </c>
      <c r="C240" s="418" t="s">
        <v>1185</v>
      </c>
      <c r="D240" s="446">
        <v>1</v>
      </c>
      <c r="E240" s="486"/>
      <c r="F240" s="419">
        <f>D240*E240</f>
        <v>0</v>
      </c>
    </row>
    <row r="241" spans="1:6" ht="15.95" customHeight="1" x14ac:dyDescent="0.2">
      <c r="A241" s="442"/>
      <c r="B241" s="443"/>
      <c r="C241" s="418"/>
      <c r="D241" s="446"/>
      <c r="E241" s="486"/>
      <c r="F241" s="434"/>
    </row>
    <row r="242" spans="1:6" ht="15.95" customHeight="1" x14ac:dyDescent="0.2">
      <c r="A242" s="442"/>
      <c r="B242" s="443" t="s">
        <v>1339</v>
      </c>
      <c r="C242" s="418" t="s">
        <v>1185</v>
      </c>
      <c r="D242" s="446">
        <v>1</v>
      </c>
      <c r="E242" s="486"/>
      <c r="F242" s="419">
        <f>D242*E242</f>
        <v>0</v>
      </c>
    </row>
    <row r="243" spans="1:6" ht="15.95" customHeight="1" x14ac:dyDescent="0.2">
      <c r="A243" s="442"/>
      <c r="B243" s="443"/>
      <c r="C243" s="418"/>
      <c r="D243" s="446"/>
      <c r="E243" s="486"/>
      <c r="F243" s="434"/>
    </row>
    <row r="244" spans="1:6" ht="15.95" customHeight="1" x14ac:dyDescent="0.2">
      <c r="A244" s="442"/>
      <c r="B244" s="444" t="s">
        <v>1340</v>
      </c>
      <c r="C244" s="418"/>
      <c r="D244" s="418"/>
      <c r="E244" s="489"/>
      <c r="F244" s="423"/>
    </row>
    <row r="245" spans="1:6" ht="15.95" customHeight="1" x14ac:dyDescent="0.2">
      <c r="A245" s="442"/>
      <c r="B245" s="444" t="s">
        <v>1341</v>
      </c>
      <c r="C245" s="418" t="s">
        <v>783</v>
      </c>
      <c r="D245" s="418">
        <v>3</v>
      </c>
      <c r="E245" s="489"/>
      <c r="F245" s="423">
        <f>D245*E245</f>
        <v>0</v>
      </c>
    </row>
    <row r="246" spans="1:6" ht="15.95" customHeight="1" x14ac:dyDescent="0.2">
      <c r="A246" s="442"/>
      <c r="B246" s="444" t="s">
        <v>1342</v>
      </c>
      <c r="C246" s="418" t="s">
        <v>1185</v>
      </c>
      <c r="D246" s="418">
        <v>1</v>
      </c>
      <c r="E246" s="489"/>
      <c r="F246" s="423">
        <f>D246*E246</f>
        <v>0</v>
      </c>
    </row>
    <row r="247" spans="1:6" ht="15.95" customHeight="1" x14ac:dyDescent="0.2">
      <c r="A247" s="442"/>
      <c r="B247" s="443"/>
      <c r="C247" s="418"/>
      <c r="D247" s="446"/>
      <c r="E247" s="486"/>
      <c r="F247" s="434"/>
    </row>
    <row r="248" spans="1:6" ht="15.95" customHeight="1" x14ac:dyDescent="0.2">
      <c r="A248" s="442"/>
      <c r="B248" s="448" t="s">
        <v>1344</v>
      </c>
      <c r="C248" s="418"/>
      <c r="D248" s="446"/>
      <c r="E248" s="486"/>
      <c r="F248" s="434"/>
    </row>
    <row r="249" spans="1:6" ht="15.95" customHeight="1" x14ac:dyDescent="0.2">
      <c r="A249" s="442"/>
      <c r="B249" s="443" t="s">
        <v>1345</v>
      </c>
      <c r="C249" s="418" t="s">
        <v>783</v>
      </c>
      <c r="D249" s="418">
        <v>2</v>
      </c>
      <c r="E249" s="486"/>
      <c r="F249" s="419">
        <f>D249*E249</f>
        <v>0</v>
      </c>
    </row>
    <row r="250" spans="1:6" ht="15.95" customHeight="1" x14ac:dyDescent="0.2">
      <c r="A250" s="442"/>
      <c r="B250" s="443" t="s">
        <v>1346</v>
      </c>
      <c r="C250" s="418" t="s">
        <v>783</v>
      </c>
      <c r="D250" s="446">
        <v>4</v>
      </c>
      <c r="E250" s="486"/>
      <c r="F250" s="419">
        <f>D250*E250</f>
        <v>0</v>
      </c>
    </row>
    <row r="251" spans="1:6" ht="15.95" customHeight="1" x14ac:dyDescent="0.2">
      <c r="A251" s="442"/>
      <c r="B251" s="443" t="s">
        <v>1347</v>
      </c>
      <c r="C251" s="418" t="s">
        <v>783</v>
      </c>
      <c r="D251" s="446">
        <v>4</v>
      </c>
      <c r="E251" s="486"/>
      <c r="F251" s="419">
        <f>D251*E251</f>
        <v>0</v>
      </c>
    </row>
    <row r="252" spans="1:6" ht="15.95" customHeight="1" x14ac:dyDescent="0.2">
      <c r="A252" s="442"/>
      <c r="B252" s="443"/>
      <c r="C252" s="418"/>
      <c r="D252" s="418"/>
      <c r="E252" s="492"/>
      <c r="F252" s="434"/>
    </row>
    <row r="253" spans="1:6" ht="15.95" customHeight="1" x14ac:dyDescent="0.2">
      <c r="A253" s="442"/>
      <c r="B253" s="448" t="s">
        <v>1348</v>
      </c>
      <c r="C253" s="418"/>
      <c r="D253" s="446"/>
      <c r="E253" s="486"/>
      <c r="F253" s="434"/>
    </row>
    <row r="254" spans="1:6" ht="32.1" customHeight="1" x14ac:dyDescent="0.2">
      <c r="A254" s="442"/>
      <c r="B254" s="447" t="s">
        <v>1349</v>
      </c>
      <c r="C254" s="418" t="s">
        <v>1185</v>
      </c>
      <c r="D254" s="418">
        <v>3</v>
      </c>
      <c r="E254" s="486"/>
      <c r="F254" s="419">
        <f>D254*E254</f>
        <v>0</v>
      </c>
    </row>
    <row r="255" spans="1:6" ht="15.95" customHeight="1" x14ac:dyDescent="0.2">
      <c r="A255" s="442"/>
      <c r="B255" s="443" t="s">
        <v>1350</v>
      </c>
      <c r="C255" s="418"/>
      <c r="D255" s="446"/>
      <c r="E255" s="486"/>
      <c r="F255" s="434"/>
    </row>
    <row r="256" spans="1:6" ht="15.95" customHeight="1" x14ac:dyDescent="0.2">
      <c r="A256" s="442"/>
      <c r="B256" s="449"/>
      <c r="C256" s="418"/>
      <c r="D256" s="446"/>
      <c r="E256" s="486"/>
      <c r="F256" s="434"/>
    </row>
    <row r="257" spans="1:6" ht="15.95" customHeight="1" x14ac:dyDescent="0.2">
      <c r="A257" s="416"/>
      <c r="B257" s="424" t="s">
        <v>1358</v>
      </c>
      <c r="C257" s="440"/>
      <c r="D257" s="441"/>
      <c r="E257" s="488"/>
      <c r="F257" s="423"/>
    </row>
    <row r="258" spans="1:6" ht="15.95" customHeight="1" x14ac:dyDescent="0.2">
      <c r="A258" s="416"/>
      <c r="B258" s="436"/>
      <c r="C258" s="440"/>
      <c r="D258" s="441"/>
      <c r="E258" s="488"/>
      <c r="F258" s="423"/>
    </row>
    <row r="259" spans="1:6" ht="15.95" customHeight="1" x14ac:dyDescent="0.2">
      <c r="A259" s="442"/>
      <c r="B259" s="443" t="s">
        <v>1326</v>
      </c>
      <c r="C259" s="422"/>
      <c r="D259" s="444"/>
      <c r="E259" s="486"/>
      <c r="F259" s="434"/>
    </row>
    <row r="260" spans="1:6" ht="15.95" customHeight="1" x14ac:dyDescent="0.2">
      <c r="A260" s="442"/>
      <c r="B260" s="445"/>
      <c r="C260" s="418"/>
      <c r="D260" s="446"/>
      <c r="E260" s="486"/>
      <c r="F260" s="434"/>
    </row>
    <row r="261" spans="1:6" ht="15.95" customHeight="1" x14ac:dyDescent="0.2">
      <c r="A261" s="416" t="s">
        <v>1359</v>
      </c>
      <c r="B261" s="443" t="s">
        <v>1328</v>
      </c>
      <c r="C261" s="418" t="s">
        <v>1185</v>
      </c>
      <c r="D261" s="446">
        <v>1</v>
      </c>
      <c r="E261" s="486"/>
      <c r="F261" s="419">
        <f>D261*E261</f>
        <v>0</v>
      </c>
    </row>
    <row r="262" spans="1:6" ht="15.95" customHeight="1" x14ac:dyDescent="0.2">
      <c r="A262" s="416"/>
      <c r="B262" s="443" t="s">
        <v>1360</v>
      </c>
      <c r="C262" s="418"/>
      <c r="D262" s="446"/>
      <c r="E262" s="486"/>
      <c r="F262" s="434"/>
    </row>
    <row r="263" spans="1:6" ht="15.95" customHeight="1" x14ac:dyDescent="0.2">
      <c r="A263" s="416"/>
      <c r="B263" s="443"/>
      <c r="C263" s="418"/>
      <c r="D263" s="446"/>
      <c r="E263" s="486"/>
      <c r="F263" s="434"/>
    </row>
    <row r="264" spans="1:6" ht="15.95" customHeight="1" x14ac:dyDescent="0.2">
      <c r="A264" s="416" t="s">
        <v>1361</v>
      </c>
      <c r="B264" s="443" t="s">
        <v>1362</v>
      </c>
      <c r="C264" s="418" t="s">
        <v>1185</v>
      </c>
      <c r="D264" s="446">
        <v>4</v>
      </c>
      <c r="E264" s="486"/>
      <c r="F264" s="419">
        <f>D264*E264</f>
        <v>0</v>
      </c>
    </row>
    <row r="265" spans="1:6" ht="15.95" customHeight="1" x14ac:dyDescent="0.2">
      <c r="A265" s="416"/>
      <c r="B265" s="443" t="s">
        <v>1363</v>
      </c>
      <c r="C265" s="418"/>
      <c r="D265" s="446"/>
      <c r="E265" s="486"/>
      <c r="F265" s="434"/>
    </row>
    <row r="266" spans="1:6" ht="15.95" customHeight="1" x14ac:dyDescent="0.2">
      <c r="A266" s="416"/>
      <c r="B266" s="443"/>
      <c r="C266" s="418"/>
      <c r="D266" s="446"/>
      <c r="E266" s="486"/>
      <c r="F266" s="434"/>
    </row>
    <row r="267" spans="1:6" ht="15.95" customHeight="1" x14ac:dyDescent="0.2">
      <c r="A267" s="442"/>
      <c r="B267" s="443" t="s">
        <v>1364</v>
      </c>
      <c r="C267" s="418" t="s">
        <v>1185</v>
      </c>
      <c r="D267" s="446">
        <v>4</v>
      </c>
      <c r="E267" s="486"/>
      <c r="F267" s="419">
        <f>D267*E267</f>
        <v>0</v>
      </c>
    </row>
    <row r="268" spans="1:6" ht="15.95" customHeight="1" x14ac:dyDescent="0.2">
      <c r="A268" s="442"/>
      <c r="B268" s="443"/>
      <c r="C268" s="418"/>
      <c r="D268" s="446"/>
      <c r="E268" s="486"/>
      <c r="F268" s="434"/>
    </row>
    <row r="269" spans="1:6" ht="15.95" customHeight="1" x14ac:dyDescent="0.2">
      <c r="A269" s="442"/>
      <c r="B269" s="443" t="s">
        <v>1336</v>
      </c>
      <c r="C269" s="418"/>
      <c r="D269" s="446"/>
      <c r="E269" s="486"/>
      <c r="F269" s="434"/>
    </row>
    <row r="270" spans="1:6" ht="32.1" customHeight="1" x14ac:dyDescent="0.2">
      <c r="A270" s="442"/>
      <c r="B270" s="447" t="s">
        <v>2198</v>
      </c>
      <c r="C270" s="418" t="s">
        <v>1214</v>
      </c>
      <c r="D270" s="446">
        <v>30</v>
      </c>
      <c r="E270" s="486"/>
      <c r="F270" s="419">
        <f>D270*E270</f>
        <v>0</v>
      </c>
    </row>
    <row r="271" spans="1:6" ht="32.1" customHeight="1" x14ac:dyDescent="0.2">
      <c r="A271" s="442"/>
      <c r="B271" s="447" t="s">
        <v>1337</v>
      </c>
      <c r="C271" s="418" t="s">
        <v>1214</v>
      </c>
      <c r="D271" s="446">
        <v>20</v>
      </c>
      <c r="E271" s="486"/>
      <c r="F271" s="419">
        <f>D271*E271</f>
        <v>0</v>
      </c>
    </row>
    <row r="272" spans="1:6" ht="15.95" customHeight="1" x14ac:dyDescent="0.2">
      <c r="A272" s="442"/>
      <c r="B272" s="443" t="s">
        <v>1338</v>
      </c>
      <c r="C272" s="418" t="s">
        <v>1185</v>
      </c>
      <c r="D272" s="446">
        <v>1</v>
      </c>
      <c r="E272" s="486"/>
      <c r="F272" s="419">
        <f>D272*E272</f>
        <v>0</v>
      </c>
    </row>
    <row r="273" spans="1:6" ht="15.95" customHeight="1" x14ac:dyDescent="0.2">
      <c r="A273" s="442"/>
      <c r="B273" s="443"/>
      <c r="C273" s="418"/>
      <c r="D273" s="446"/>
      <c r="E273" s="486"/>
      <c r="F273" s="434"/>
    </row>
    <row r="274" spans="1:6" ht="15.95" customHeight="1" x14ac:dyDescent="0.2">
      <c r="A274" s="442"/>
      <c r="B274" s="443" t="s">
        <v>1339</v>
      </c>
      <c r="C274" s="418" t="s">
        <v>1185</v>
      </c>
      <c r="D274" s="446">
        <v>1</v>
      </c>
      <c r="E274" s="486"/>
      <c r="F274" s="419">
        <f>D274*E274</f>
        <v>0</v>
      </c>
    </row>
    <row r="275" spans="1:6" ht="15.95" customHeight="1" x14ac:dyDescent="0.2">
      <c r="A275" s="442"/>
      <c r="B275" s="443"/>
      <c r="C275" s="418"/>
      <c r="D275" s="446"/>
      <c r="E275" s="486"/>
      <c r="F275" s="434"/>
    </row>
    <row r="276" spans="1:6" ht="15.95" customHeight="1" x14ac:dyDescent="0.2">
      <c r="A276" s="442"/>
      <c r="B276" s="444" t="s">
        <v>1340</v>
      </c>
      <c r="C276" s="418"/>
      <c r="D276" s="418"/>
      <c r="E276" s="489"/>
      <c r="F276" s="423"/>
    </row>
    <row r="277" spans="1:6" ht="15.95" customHeight="1" x14ac:dyDescent="0.2">
      <c r="A277" s="442"/>
      <c r="B277" s="444" t="s">
        <v>1341</v>
      </c>
      <c r="C277" s="418" t="s">
        <v>783</v>
      </c>
      <c r="D277" s="418">
        <v>4</v>
      </c>
      <c r="E277" s="489"/>
      <c r="F277" s="423">
        <f>D277*E277</f>
        <v>0</v>
      </c>
    </row>
    <row r="278" spans="1:6" ht="15.95" customHeight="1" x14ac:dyDescent="0.2">
      <c r="A278" s="442"/>
      <c r="B278" s="444" t="s">
        <v>1342</v>
      </c>
      <c r="C278" s="418" t="s">
        <v>1185</v>
      </c>
      <c r="D278" s="418">
        <v>1</v>
      </c>
      <c r="E278" s="489"/>
      <c r="F278" s="423">
        <f>D278*E278</f>
        <v>0</v>
      </c>
    </row>
    <row r="279" spans="1:6" ht="15.95" customHeight="1" x14ac:dyDescent="0.2">
      <c r="A279" s="442"/>
      <c r="B279" s="443"/>
      <c r="C279" s="418"/>
      <c r="D279" s="446"/>
      <c r="E279" s="486"/>
      <c r="F279" s="434"/>
    </row>
    <row r="280" spans="1:6" ht="15.95" customHeight="1" x14ac:dyDescent="0.2">
      <c r="A280" s="442"/>
      <c r="B280" s="448" t="s">
        <v>1344</v>
      </c>
      <c r="C280" s="418"/>
      <c r="D280" s="446"/>
      <c r="E280" s="486"/>
      <c r="F280" s="434"/>
    </row>
    <row r="281" spans="1:6" ht="15.95" customHeight="1" x14ac:dyDescent="0.2">
      <c r="A281" s="442"/>
      <c r="B281" s="443" t="s">
        <v>1345</v>
      </c>
      <c r="C281" s="418" t="s">
        <v>783</v>
      </c>
      <c r="D281" s="418">
        <v>2</v>
      </c>
      <c r="E281" s="486"/>
      <c r="F281" s="419">
        <f>D281*E281</f>
        <v>0</v>
      </c>
    </row>
    <row r="282" spans="1:6" ht="15.95" customHeight="1" x14ac:dyDescent="0.2">
      <c r="A282" s="442"/>
      <c r="B282" s="443" t="s">
        <v>1346</v>
      </c>
      <c r="C282" s="418" t="s">
        <v>783</v>
      </c>
      <c r="D282" s="446">
        <v>4</v>
      </c>
      <c r="E282" s="486"/>
      <c r="F282" s="419">
        <f>D282*E282</f>
        <v>0</v>
      </c>
    </row>
    <row r="283" spans="1:6" ht="15.95" customHeight="1" x14ac:dyDescent="0.2">
      <c r="A283" s="442"/>
      <c r="B283" s="443" t="s">
        <v>1347</v>
      </c>
      <c r="C283" s="418" t="s">
        <v>783</v>
      </c>
      <c r="D283" s="446">
        <v>4</v>
      </c>
      <c r="E283" s="486"/>
      <c r="F283" s="419">
        <f>D283*E283</f>
        <v>0</v>
      </c>
    </row>
    <row r="284" spans="1:6" ht="15.95" customHeight="1" x14ac:dyDescent="0.2">
      <c r="A284" s="442"/>
      <c r="B284" s="443"/>
      <c r="C284" s="418"/>
      <c r="D284" s="418"/>
      <c r="E284" s="492"/>
      <c r="F284" s="434"/>
    </row>
    <row r="285" spans="1:6" ht="15.95" customHeight="1" x14ac:dyDescent="0.2">
      <c r="A285" s="442"/>
      <c r="B285" s="448" t="s">
        <v>1348</v>
      </c>
      <c r="C285" s="418"/>
      <c r="D285" s="446"/>
      <c r="E285" s="486"/>
      <c r="F285" s="434"/>
    </row>
    <row r="286" spans="1:6" ht="32.1" customHeight="1" x14ac:dyDescent="0.2">
      <c r="A286" s="442"/>
      <c r="B286" s="447" t="s">
        <v>1349</v>
      </c>
      <c r="C286" s="418" t="s">
        <v>1185</v>
      </c>
      <c r="D286" s="418">
        <v>4</v>
      </c>
      <c r="E286" s="486"/>
      <c r="F286" s="419">
        <f>D286*E286</f>
        <v>0</v>
      </c>
    </row>
    <row r="287" spans="1:6" ht="15.95" customHeight="1" x14ac:dyDescent="0.2">
      <c r="A287" s="442"/>
      <c r="B287" s="443" t="s">
        <v>1350</v>
      </c>
      <c r="C287" s="418"/>
      <c r="D287" s="446"/>
      <c r="E287" s="486"/>
      <c r="F287" s="434"/>
    </row>
    <row r="288" spans="1:6" ht="15.95" customHeight="1" x14ac:dyDescent="0.2">
      <c r="A288" s="442"/>
      <c r="B288" s="449"/>
      <c r="C288" s="418"/>
      <c r="D288" s="446"/>
      <c r="E288" s="486"/>
      <c r="F288" s="434"/>
    </row>
    <row r="289" spans="1:6" ht="15.95" customHeight="1" x14ac:dyDescent="0.2">
      <c r="A289" s="416"/>
      <c r="B289" s="424" t="s">
        <v>1365</v>
      </c>
      <c r="C289" s="440"/>
      <c r="D289" s="441"/>
      <c r="E289" s="488"/>
      <c r="F289" s="423"/>
    </row>
    <row r="290" spans="1:6" ht="15.95" customHeight="1" x14ac:dyDescent="0.2">
      <c r="A290" s="416"/>
      <c r="B290" s="436"/>
      <c r="C290" s="440"/>
      <c r="D290" s="441"/>
      <c r="E290" s="488"/>
      <c r="F290" s="423"/>
    </row>
    <row r="291" spans="1:6" ht="15.95" customHeight="1" x14ac:dyDescent="0.2">
      <c r="A291" s="442"/>
      <c r="B291" s="443" t="s">
        <v>1326</v>
      </c>
      <c r="C291" s="422"/>
      <c r="D291" s="444"/>
      <c r="E291" s="486"/>
      <c r="F291" s="434"/>
    </row>
    <row r="292" spans="1:6" ht="15.95" customHeight="1" x14ac:dyDescent="0.2">
      <c r="A292" s="442"/>
      <c r="B292" s="445"/>
      <c r="C292" s="418"/>
      <c r="D292" s="446"/>
      <c r="E292" s="486"/>
      <c r="F292" s="434"/>
    </row>
    <row r="293" spans="1:6" ht="15.95" customHeight="1" x14ac:dyDescent="0.2">
      <c r="A293" s="416" t="s">
        <v>1366</v>
      </c>
      <c r="B293" s="443" t="s">
        <v>1328</v>
      </c>
      <c r="C293" s="418" t="s">
        <v>1185</v>
      </c>
      <c r="D293" s="446">
        <v>1</v>
      </c>
      <c r="E293" s="486"/>
      <c r="F293" s="419">
        <f>D293*E293</f>
        <v>0</v>
      </c>
    </row>
    <row r="294" spans="1:6" ht="15.95" customHeight="1" x14ac:dyDescent="0.2">
      <c r="A294" s="416"/>
      <c r="B294" s="443" t="s">
        <v>1329</v>
      </c>
      <c r="C294" s="418"/>
      <c r="D294" s="446"/>
      <c r="E294" s="486"/>
      <c r="F294" s="434"/>
    </row>
    <row r="295" spans="1:6" ht="15.95" customHeight="1" x14ac:dyDescent="0.2">
      <c r="A295" s="416"/>
      <c r="B295" s="443"/>
      <c r="C295" s="418"/>
      <c r="D295" s="446"/>
      <c r="E295" s="486"/>
      <c r="F295" s="419"/>
    </row>
    <row r="296" spans="1:6" ht="15.95" customHeight="1" x14ac:dyDescent="0.2">
      <c r="A296" s="416" t="s">
        <v>1367</v>
      </c>
      <c r="B296" s="443" t="s">
        <v>1362</v>
      </c>
      <c r="C296" s="418" t="s">
        <v>1185</v>
      </c>
      <c r="D296" s="446">
        <v>4</v>
      </c>
      <c r="E296" s="486"/>
      <c r="F296" s="419">
        <f>D296*E296</f>
        <v>0</v>
      </c>
    </row>
    <row r="297" spans="1:6" ht="15.95" customHeight="1" x14ac:dyDescent="0.2">
      <c r="A297" s="416"/>
      <c r="B297" s="443" t="s">
        <v>1368</v>
      </c>
      <c r="C297" s="418"/>
      <c r="D297" s="446"/>
      <c r="E297" s="486"/>
      <c r="F297" s="434"/>
    </row>
    <row r="298" spans="1:6" ht="15.95" customHeight="1" x14ac:dyDescent="0.2">
      <c r="A298" s="416"/>
      <c r="B298" s="443"/>
      <c r="C298" s="418"/>
      <c r="D298" s="446"/>
      <c r="E298" s="486"/>
      <c r="F298" s="434"/>
    </row>
    <row r="299" spans="1:6" ht="15.95" customHeight="1" x14ac:dyDescent="0.2">
      <c r="A299" s="442"/>
      <c r="B299" s="443" t="s">
        <v>1369</v>
      </c>
      <c r="C299" s="418" t="s">
        <v>1185</v>
      </c>
      <c r="D299" s="446">
        <v>4</v>
      </c>
      <c r="E299" s="486"/>
      <c r="F299" s="419">
        <f>D299*E299</f>
        <v>0</v>
      </c>
    </row>
    <row r="300" spans="1:6" ht="15.95" customHeight="1" x14ac:dyDescent="0.2">
      <c r="A300" s="442"/>
      <c r="B300" s="443" t="s">
        <v>1357</v>
      </c>
      <c r="C300" s="418" t="s">
        <v>1214</v>
      </c>
      <c r="D300" s="446">
        <v>30</v>
      </c>
      <c r="E300" s="486"/>
      <c r="F300" s="419">
        <f>D300*E300</f>
        <v>0</v>
      </c>
    </row>
    <row r="301" spans="1:6" ht="15.95" customHeight="1" x14ac:dyDescent="0.2">
      <c r="A301" s="442"/>
      <c r="B301" s="443"/>
      <c r="C301" s="418"/>
      <c r="D301" s="450"/>
      <c r="E301" s="486"/>
      <c r="F301" s="434"/>
    </row>
    <row r="302" spans="1:6" ht="15.95" customHeight="1" x14ac:dyDescent="0.2">
      <c r="A302" s="442"/>
      <c r="B302" s="443" t="s">
        <v>1336</v>
      </c>
      <c r="C302" s="418"/>
      <c r="D302" s="446"/>
      <c r="E302" s="486"/>
      <c r="F302" s="434"/>
    </row>
    <row r="303" spans="1:6" ht="32.1" customHeight="1" x14ac:dyDescent="0.2">
      <c r="A303" s="442"/>
      <c r="B303" s="447" t="s">
        <v>2199</v>
      </c>
      <c r="C303" s="418" t="s">
        <v>1214</v>
      </c>
      <c r="D303" s="446">
        <v>20</v>
      </c>
      <c r="E303" s="486"/>
      <c r="F303" s="419">
        <f>D303*E303</f>
        <v>0</v>
      </c>
    </row>
    <row r="304" spans="1:6" ht="32.1" customHeight="1" x14ac:dyDescent="0.2">
      <c r="A304" s="442"/>
      <c r="B304" s="447" t="s">
        <v>1337</v>
      </c>
      <c r="C304" s="418" t="s">
        <v>1214</v>
      </c>
      <c r="D304" s="446">
        <v>30</v>
      </c>
      <c r="E304" s="486"/>
      <c r="F304" s="419">
        <f>D304*E304</f>
        <v>0</v>
      </c>
    </row>
    <row r="305" spans="1:6" ht="15.95" customHeight="1" x14ac:dyDescent="0.2">
      <c r="A305" s="442"/>
      <c r="B305" s="443" t="s">
        <v>1338</v>
      </c>
      <c r="C305" s="418" t="s">
        <v>1185</v>
      </c>
      <c r="D305" s="446">
        <v>1</v>
      </c>
      <c r="E305" s="486"/>
      <c r="F305" s="419">
        <f>D305*E305</f>
        <v>0</v>
      </c>
    </row>
    <row r="306" spans="1:6" ht="15.95" customHeight="1" x14ac:dyDescent="0.2">
      <c r="A306" s="442"/>
      <c r="B306" s="443"/>
      <c r="C306" s="418"/>
      <c r="D306" s="446"/>
      <c r="E306" s="486"/>
      <c r="F306" s="434"/>
    </row>
    <row r="307" spans="1:6" ht="15.95" customHeight="1" x14ac:dyDescent="0.2">
      <c r="A307" s="442"/>
      <c r="B307" s="443" t="s">
        <v>1339</v>
      </c>
      <c r="C307" s="418" t="s">
        <v>1185</v>
      </c>
      <c r="D307" s="446">
        <v>1</v>
      </c>
      <c r="E307" s="486"/>
      <c r="F307" s="419">
        <f>D307*E307</f>
        <v>0</v>
      </c>
    </row>
    <row r="308" spans="1:6" ht="15.95" customHeight="1" x14ac:dyDescent="0.2">
      <c r="A308" s="442"/>
      <c r="B308" s="443"/>
      <c r="C308" s="418"/>
      <c r="D308" s="446"/>
      <c r="E308" s="486"/>
      <c r="F308" s="434"/>
    </row>
    <row r="309" spans="1:6" ht="15.95" customHeight="1" x14ac:dyDescent="0.2">
      <c r="A309" s="442"/>
      <c r="B309" s="444" t="s">
        <v>1340</v>
      </c>
      <c r="C309" s="418"/>
      <c r="D309" s="418"/>
      <c r="E309" s="489"/>
      <c r="F309" s="423"/>
    </row>
    <row r="310" spans="1:6" ht="15.95" customHeight="1" x14ac:dyDescent="0.2">
      <c r="A310" s="442"/>
      <c r="B310" s="444" t="s">
        <v>1341</v>
      </c>
      <c r="C310" s="418" t="s">
        <v>783</v>
      </c>
      <c r="D310" s="418">
        <v>4</v>
      </c>
      <c r="E310" s="489"/>
      <c r="F310" s="423">
        <f>D310*E310</f>
        <v>0</v>
      </c>
    </row>
    <row r="311" spans="1:6" ht="15.95" customHeight="1" x14ac:dyDescent="0.2">
      <c r="A311" s="442"/>
      <c r="B311" s="444" t="s">
        <v>1342</v>
      </c>
      <c r="C311" s="418" t="s">
        <v>1185</v>
      </c>
      <c r="D311" s="418">
        <v>1</v>
      </c>
      <c r="E311" s="489"/>
      <c r="F311" s="423">
        <f>D311*E311</f>
        <v>0</v>
      </c>
    </row>
    <row r="312" spans="1:6" ht="15.95" customHeight="1" x14ac:dyDescent="0.2">
      <c r="A312" s="442"/>
      <c r="B312" s="443"/>
      <c r="C312" s="418"/>
      <c r="D312" s="446"/>
      <c r="E312" s="486"/>
      <c r="F312" s="434"/>
    </row>
    <row r="313" spans="1:6" ht="15.95" customHeight="1" x14ac:dyDescent="0.2">
      <c r="A313" s="442"/>
      <c r="B313" s="448" t="s">
        <v>1344</v>
      </c>
      <c r="C313" s="418"/>
      <c r="D313" s="446"/>
      <c r="E313" s="486"/>
      <c r="F313" s="434"/>
    </row>
    <row r="314" spans="1:6" ht="15.95" customHeight="1" x14ac:dyDescent="0.2">
      <c r="A314" s="442"/>
      <c r="B314" s="443" t="s">
        <v>1345</v>
      </c>
      <c r="C314" s="418" t="s">
        <v>783</v>
      </c>
      <c r="D314" s="418">
        <v>2</v>
      </c>
      <c r="E314" s="486"/>
      <c r="F314" s="419">
        <f>D314*E314</f>
        <v>0</v>
      </c>
    </row>
    <row r="315" spans="1:6" ht="15.95" customHeight="1" x14ac:dyDescent="0.2">
      <c r="A315" s="442"/>
      <c r="B315" s="443" t="s">
        <v>1346</v>
      </c>
      <c r="C315" s="418" t="s">
        <v>783</v>
      </c>
      <c r="D315" s="446">
        <v>4</v>
      </c>
      <c r="E315" s="486"/>
      <c r="F315" s="419">
        <f>D315*E315</f>
        <v>0</v>
      </c>
    </row>
    <row r="316" spans="1:6" ht="15.95" customHeight="1" x14ac:dyDescent="0.2">
      <c r="A316" s="442"/>
      <c r="B316" s="443" t="s">
        <v>1347</v>
      </c>
      <c r="C316" s="418" t="s">
        <v>783</v>
      </c>
      <c r="D316" s="446">
        <v>4</v>
      </c>
      <c r="E316" s="486"/>
      <c r="F316" s="419">
        <f>D316*E316</f>
        <v>0</v>
      </c>
    </row>
    <row r="317" spans="1:6" ht="15.95" customHeight="1" x14ac:dyDescent="0.2">
      <c r="A317" s="442"/>
      <c r="B317" s="443"/>
      <c r="C317" s="418"/>
      <c r="D317" s="418"/>
      <c r="E317" s="492"/>
      <c r="F317" s="434"/>
    </row>
    <row r="318" spans="1:6" ht="15.95" customHeight="1" x14ac:dyDescent="0.2">
      <c r="A318" s="442"/>
      <c r="B318" s="448" t="s">
        <v>1348</v>
      </c>
      <c r="C318" s="418"/>
      <c r="D318" s="446"/>
      <c r="E318" s="486"/>
      <c r="F318" s="434"/>
    </row>
    <row r="319" spans="1:6" ht="32.1" customHeight="1" x14ac:dyDescent="0.2">
      <c r="A319" s="442"/>
      <c r="B319" s="447" t="s">
        <v>1349</v>
      </c>
      <c r="C319" s="418" t="s">
        <v>1185</v>
      </c>
      <c r="D319" s="418">
        <v>4</v>
      </c>
      <c r="E319" s="486"/>
      <c r="F319" s="419">
        <f>D319*E319</f>
        <v>0</v>
      </c>
    </row>
    <row r="320" spans="1:6" ht="15.95" customHeight="1" x14ac:dyDescent="0.2">
      <c r="A320" s="442"/>
      <c r="B320" s="443" t="s">
        <v>1350</v>
      </c>
      <c r="C320" s="418"/>
      <c r="D320" s="446"/>
      <c r="E320" s="486"/>
      <c r="F320" s="434"/>
    </row>
    <row r="321" spans="1:6" ht="15.95" customHeight="1" x14ac:dyDescent="0.2">
      <c r="A321" s="442"/>
      <c r="B321" s="443"/>
      <c r="C321" s="418"/>
      <c r="D321" s="446"/>
      <c r="E321" s="486"/>
      <c r="F321" s="434"/>
    </row>
    <row r="322" spans="1:6" ht="15.95" customHeight="1" x14ac:dyDescent="0.2">
      <c r="A322" s="451"/>
      <c r="B322" s="427" t="s">
        <v>1370</v>
      </c>
      <c r="C322" s="425"/>
      <c r="D322" s="425"/>
      <c r="E322" s="489"/>
      <c r="F322" s="423"/>
    </row>
    <row r="323" spans="1:6" ht="15.95" customHeight="1" x14ac:dyDescent="0.2">
      <c r="A323" s="451"/>
      <c r="B323" s="426"/>
      <c r="C323" s="425"/>
      <c r="D323" s="425"/>
      <c r="E323" s="489"/>
      <c r="F323" s="423"/>
    </row>
    <row r="324" spans="1:6" ht="15.95" customHeight="1" x14ac:dyDescent="0.2">
      <c r="A324" s="451"/>
      <c r="B324" s="427" t="s">
        <v>1371</v>
      </c>
      <c r="C324" s="425" t="s">
        <v>1185</v>
      </c>
      <c r="D324" s="425">
        <v>1</v>
      </c>
      <c r="E324" s="489"/>
      <c r="F324" s="423">
        <f>D324*E324</f>
        <v>0</v>
      </c>
    </row>
    <row r="325" spans="1:6" ht="15.95" customHeight="1" x14ac:dyDescent="0.2">
      <c r="A325" s="451"/>
      <c r="B325" s="428" t="s">
        <v>1372</v>
      </c>
      <c r="C325" s="425"/>
      <c r="D325" s="425"/>
      <c r="E325" s="489"/>
      <c r="F325" s="423"/>
    </row>
    <row r="326" spans="1:6" ht="15.95" customHeight="1" x14ac:dyDescent="0.2">
      <c r="A326" s="451"/>
      <c r="B326" s="428" t="s">
        <v>1373</v>
      </c>
      <c r="C326" s="425"/>
      <c r="D326" s="425"/>
      <c r="E326" s="489"/>
      <c r="F326" s="423"/>
    </row>
    <row r="327" spans="1:6" ht="15.95" customHeight="1" x14ac:dyDescent="0.2">
      <c r="A327" s="451"/>
      <c r="B327" s="428" t="s">
        <v>1374</v>
      </c>
      <c r="C327" s="425"/>
      <c r="D327" s="425"/>
      <c r="E327" s="489"/>
      <c r="F327" s="423"/>
    </row>
    <row r="328" spans="1:6" ht="15.95" customHeight="1" x14ac:dyDescent="0.2">
      <c r="A328" s="451"/>
      <c r="B328" s="428" t="s">
        <v>1375</v>
      </c>
      <c r="C328" s="425"/>
      <c r="D328" s="425"/>
      <c r="E328" s="489"/>
      <c r="F328" s="423"/>
    </row>
    <row r="329" spans="1:6" ht="15.95" customHeight="1" x14ac:dyDescent="0.2">
      <c r="A329" s="451"/>
      <c r="B329" s="426"/>
      <c r="C329" s="425"/>
      <c r="D329" s="425"/>
      <c r="E329" s="489"/>
      <c r="F329" s="423"/>
    </row>
    <row r="330" spans="1:6" ht="15.95" customHeight="1" x14ac:dyDescent="0.2">
      <c r="A330" s="451"/>
      <c r="B330" s="452" t="s">
        <v>1376</v>
      </c>
      <c r="C330" s="425"/>
      <c r="D330" s="425"/>
      <c r="E330" s="489"/>
      <c r="F330" s="423"/>
    </row>
    <row r="331" spans="1:6" ht="15.95" customHeight="1" x14ac:dyDescent="0.2">
      <c r="A331" s="451"/>
      <c r="B331" s="453" t="s">
        <v>1377</v>
      </c>
      <c r="C331" s="425"/>
      <c r="D331" s="425"/>
      <c r="E331" s="489"/>
      <c r="F331" s="423"/>
    </row>
    <row r="332" spans="1:6" ht="15.95" customHeight="1" x14ac:dyDescent="0.2">
      <c r="A332" s="451"/>
      <c r="B332" s="453" t="s">
        <v>1378</v>
      </c>
      <c r="C332" s="425"/>
      <c r="D332" s="425"/>
      <c r="E332" s="489"/>
      <c r="F332" s="423"/>
    </row>
    <row r="333" spans="1:6" ht="15.95" customHeight="1" x14ac:dyDescent="0.2">
      <c r="A333" s="451"/>
      <c r="B333" s="453"/>
      <c r="C333" s="425"/>
      <c r="D333" s="425"/>
      <c r="E333" s="489"/>
      <c r="F333" s="423"/>
    </row>
    <row r="334" spans="1:6" ht="15.75" customHeight="1" x14ac:dyDescent="0.2">
      <c r="A334" s="451"/>
      <c r="B334" s="454" t="s">
        <v>1379</v>
      </c>
      <c r="C334" s="425"/>
      <c r="D334" s="425"/>
      <c r="E334" s="489"/>
      <c r="F334" s="423"/>
    </row>
    <row r="335" spans="1:6" ht="15.75" customHeight="1" x14ac:dyDescent="0.2">
      <c r="A335" s="451"/>
      <c r="B335" s="430" t="s">
        <v>1380</v>
      </c>
      <c r="C335" s="425"/>
      <c r="D335" s="425"/>
      <c r="E335" s="489"/>
      <c r="F335" s="423"/>
    </row>
    <row r="336" spans="1:6" ht="15.75" customHeight="1" x14ac:dyDescent="0.2">
      <c r="A336" s="451"/>
      <c r="B336" s="430" t="s">
        <v>1381</v>
      </c>
      <c r="C336" s="425"/>
      <c r="D336" s="425"/>
      <c r="E336" s="489"/>
      <c r="F336" s="423"/>
    </row>
    <row r="337" spans="1:6" ht="15.75" customHeight="1" x14ac:dyDescent="0.2">
      <c r="A337" s="451"/>
      <c r="B337" s="455"/>
      <c r="C337" s="425"/>
      <c r="D337" s="425"/>
      <c r="E337" s="489"/>
      <c r="F337" s="423"/>
    </row>
    <row r="338" spans="1:6" ht="15.75" customHeight="1" x14ac:dyDescent="0.2">
      <c r="A338" s="451"/>
      <c r="B338" s="456" t="s">
        <v>1382</v>
      </c>
      <c r="C338" s="425"/>
      <c r="D338" s="425"/>
      <c r="E338" s="489"/>
      <c r="F338" s="423"/>
    </row>
    <row r="339" spans="1:6" ht="15.75" customHeight="1" x14ac:dyDescent="0.2">
      <c r="A339" s="451"/>
      <c r="B339" s="453" t="s">
        <v>1383</v>
      </c>
      <c r="C339" s="425"/>
      <c r="D339" s="425"/>
      <c r="E339" s="489"/>
      <c r="F339" s="423"/>
    </row>
    <row r="340" spans="1:6" ht="30" customHeight="1" x14ac:dyDescent="0.2">
      <c r="A340" s="451"/>
      <c r="B340" s="457" t="s">
        <v>1384</v>
      </c>
      <c r="C340" s="425"/>
      <c r="D340" s="425"/>
      <c r="E340" s="489"/>
      <c r="F340" s="423"/>
    </row>
    <row r="341" spans="1:6" ht="15.75" customHeight="1" x14ac:dyDescent="0.2">
      <c r="A341" s="451"/>
      <c r="B341" s="430"/>
      <c r="C341" s="425"/>
      <c r="D341" s="425"/>
      <c r="E341" s="489"/>
      <c r="F341" s="423"/>
    </row>
    <row r="342" spans="1:6" ht="15.95" customHeight="1" x14ac:dyDescent="0.2">
      <c r="A342" s="451"/>
      <c r="B342" s="427" t="s">
        <v>1385</v>
      </c>
      <c r="C342" s="425"/>
      <c r="D342" s="425"/>
      <c r="E342" s="489"/>
      <c r="F342" s="423"/>
    </row>
    <row r="343" spans="1:6" ht="15.95" customHeight="1" x14ac:dyDescent="0.2">
      <c r="A343" s="451"/>
      <c r="B343" s="428" t="s">
        <v>1386</v>
      </c>
      <c r="C343" s="425"/>
      <c r="D343" s="425"/>
      <c r="E343" s="489"/>
      <c r="F343" s="423"/>
    </row>
    <row r="344" spans="1:6" ht="15.95" customHeight="1" x14ac:dyDescent="0.2">
      <c r="A344" s="451"/>
      <c r="B344" s="428" t="s">
        <v>2186</v>
      </c>
      <c r="C344" s="425"/>
      <c r="D344" s="425"/>
      <c r="E344" s="489"/>
      <c r="F344" s="423"/>
    </row>
    <row r="345" spans="1:6" ht="15.95" customHeight="1" x14ac:dyDescent="0.2">
      <c r="A345" s="451"/>
      <c r="B345" s="426"/>
      <c r="C345" s="425"/>
      <c r="D345" s="425"/>
      <c r="E345" s="489"/>
      <c r="F345" s="423"/>
    </row>
    <row r="346" spans="1:6" ht="15.95" customHeight="1" x14ac:dyDescent="0.2">
      <c r="A346" s="451"/>
      <c r="B346" s="426" t="s">
        <v>1387</v>
      </c>
      <c r="C346" s="425" t="s">
        <v>1185</v>
      </c>
      <c r="D346" s="425">
        <v>1</v>
      </c>
      <c r="E346" s="489"/>
      <c r="F346" s="423">
        <f>D346*E346</f>
        <v>0</v>
      </c>
    </row>
    <row r="347" spans="1:6" ht="15.95" customHeight="1" x14ac:dyDescent="0.2">
      <c r="A347" s="451"/>
      <c r="B347" s="426" t="s">
        <v>1388</v>
      </c>
      <c r="C347" s="425"/>
      <c r="D347" s="425"/>
      <c r="E347" s="489"/>
      <c r="F347" s="423"/>
    </row>
    <row r="348" spans="1:6" ht="15.95" customHeight="1" x14ac:dyDescent="0.2">
      <c r="A348" s="451"/>
      <c r="B348" s="426"/>
      <c r="C348" s="425"/>
      <c r="D348" s="425"/>
      <c r="E348" s="489"/>
      <c r="F348" s="423"/>
    </row>
    <row r="349" spans="1:6" ht="15.95" customHeight="1" x14ac:dyDescent="0.2">
      <c r="A349" s="451"/>
      <c r="B349" s="426" t="s">
        <v>1389</v>
      </c>
      <c r="C349" s="425" t="s">
        <v>1185</v>
      </c>
      <c r="D349" s="425">
        <v>1</v>
      </c>
      <c r="E349" s="489"/>
      <c r="F349" s="423">
        <f>D349*E349</f>
        <v>0</v>
      </c>
    </row>
    <row r="350" spans="1:6" ht="15.95" customHeight="1" x14ac:dyDescent="0.2">
      <c r="A350" s="451"/>
      <c r="B350" s="426"/>
      <c r="C350" s="425"/>
      <c r="D350" s="425"/>
      <c r="E350" s="489"/>
      <c r="F350" s="423"/>
    </row>
    <row r="351" spans="1:6" ht="15.95" customHeight="1" x14ac:dyDescent="0.2">
      <c r="A351" s="451"/>
      <c r="B351" s="426" t="s">
        <v>1390</v>
      </c>
      <c r="C351" s="425" t="s">
        <v>1185</v>
      </c>
      <c r="D351" s="425">
        <v>1</v>
      </c>
      <c r="E351" s="489"/>
      <c r="F351" s="423">
        <f>D351*E351</f>
        <v>0</v>
      </c>
    </row>
    <row r="352" spans="1:6" ht="15.95" customHeight="1" x14ac:dyDescent="0.2">
      <c r="A352" s="451"/>
      <c r="B352" s="426"/>
      <c r="C352" s="425"/>
      <c r="D352" s="425"/>
      <c r="E352" s="489"/>
      <c r="F352" s="423"/>
    </row>
    <row r="353" spans="1:6" ht="15.95" customHeight="1" x14ac:dyDescent="0.2">
      <c r="A353" s="451"/>
      <c r="B353" s="426" t="s">
        <v>1391</v>
      </c>
      <c r="C353" s="425" t="s">
        <v>1185</v>
      </c>
      <c r="D353" s="425">
        <v>1</v>
      </c>
      <c r="E353" s="489"/>
      <c r="F353" s="423">
        <f>D353*E353</f>
        <v>0</v>
      </c>
    </row>
    <row r="354" spans="1:6" ht="15.95" customHeight="1" x14ac:dyDescent="0.2">
      <c r="A354" s="451"/>
      <c r="B354" s="426"/>
      <c r="C354" s="425"/>
      <c r="D354" s="425"/>
      <c r="E354" s="489"/>
      <c r="F354" s="423"/>
    </row>
    <row r="355" spans="1:6" ht="30" customHeight="1" x14ac:dyDescent="0.2">
      <c r="A355" s="451"/>
      <c r="B355" s="426" t="s">
        <v>1392</v>
      </c>
      <c r="C355" s="425" t="s">
        <v>1185</v>
      </c>
      <c r="D355" s="425">
        <v>1</v>
      </c>
      <c r="E355" s="489"/>
      <c r="F355" s="423">
        <f>D355*E355</f>
        <v>0</v>
      </c>
    </row>
    <row r="356" spans="1:6" ht="15.95" customHeight="1" x14ac:dyDescent="0.2">
      <c r="A356" s="451"/>
      <c r="B356" s="426"/>
      <c r="C356" s="425"/>
      <c r="D356" s="425"/>
      <c r="E356" s="489"/>
      <c r="F356" s="423"/>
    </row>
    <row r="357" spans="1:6" ht="15.95" customHeight="1" x14ac:dyDescent="0.2">
      <c r="A357" s="451"/>
      <c r="B357" s="426" t="s">
        <v>1393</v>
      </c>
      <c r="C357" s="425" t="s">
        <v>1185</v>
      </c>
      <c r="D357" s="425">
        <v>1</v>
      </c>
      <c r="E357" s="489"/>
      <c r="F357" s="423">
        <f>D357*E357</f>
        <v>0</v>
      </c>
    </row>
    <row r="358" spans="1:6" ht="15.95" customHeight="1" x14ac:dyDescent="0.2">
      <c r="A358" s="451"/>
      <c r="B358" s="426"/>
      <c r="C358" s="425"/>
      <c r="D358" s="425"/>
      <c r="E358" s="489"/>
      <c r="F358" s="423"/>
    </row>
    <row r="359" spans="1:6" ht="15.95" customHeight="1" x14ac:dyDescent="0.2">
      <c r="A359" s="451"/>
      <c r="B359" s="426" t="s">
        <v>1394</v>
      </c>
      <c r="C359" s="425" t="s">
        <v>1185</v>
      </c>
      <c r="D359" s="425">
        <v>1</v>
      </c>
      <c r="E359" s="489"/>
      <c r="F359" s="423">
        <f>D359*E359</f>
        <v>0</v>
      </c>
    </row>
    <row r="360" spans="1:6" ht="15.95" customHeight="1" x14ac:dyDescent="0.2">
      <c r="A360" s="451"/>
      <c r="B360" s="426"/>
      <c r="C360" s="425"/>
      <c r="D360" s="425"/>
      <c r="E360" s="489"/>
      <c r="F360" s="423"/>
    </row>
    <row r="361" spans="1:6" ht="15.95" customHeight="1" x14ac:dyDescent="0.2">
      <c r="A361" s="451"/>
      <c r="B361" s="426" t="s">
        <v>1395</v>
      </c>
      <c r="C361" s="425" t="s">
        <v>1185</v>
      </c>
      <c r="D361" s="425">
        <v>1</v>
      </c>
      <c r="E361" s="489"/>
      <c r="F361" s="423">
        <f>D361*E361</f>
        <v>0</v>
      </c>
    </row>
    <row r="362" spans="1:6" ht="15.95" customHeight="1" x14ac:dyDescent="0.2">
      <c r="A362" s="451"/>
      <c r="B362" s="426"/>
      <c r="C362" s="425"/>
      <c r="D362" s="425"/>
      <c r="E362" s="489"/>
      <c r="F362" s="423"/>
    </row>
    <row r="363" spans="1:6" ht="15.95" customHeight="1" x14ac:dyDescent="0.2">
      <c r="A363" s="451"/>
      <c r="B363" s="426" t="s">
        <v>1396</v>
      </c>
      <c r="C363" s="425" t="s">
        <v>1185</v>
      </c>
      <c r="D363" s="425">
        <v>1</v>
      </c>
      <c r="E363" s="489"/>
      <c r="F363" s="423">
        <f>D363*E363</f>
        <v>0</v>
      </c>
    </row>
    <row r="364" spans="1:6" ht="15.75" customHeight="1" x14ac:dyDescent="0.2">
      <c r="A364" s="451"/>
      <c r="B364" s="428" t="s">
        <v>1397</v>
      </c>
      <c r="C364" s="425"/>
      <c r="D364" s="425"/>
      <c r="E364" s="489"/>
      <c r="F364" s="423"/>
    </row>
    <row r="365" spans="1:6" ht="15.95" customHeight="1" x14ac:dyDescent="0.25">
      <c r="A365" s="458"/>
      <c r="B365" s="426"/>
      <c r="C365" s="425"/>
      <c r="D365" s="425"/>
      <c r="E365" s="489"/>
      <c r="F365" s="423"/>
    </row>
    <row r="366" spans="1:6" ht="15.95" customHeight="1" x14ac:dyDescent="0.25">
      <c r="A366" s="458"/>
      <c r="B366" s="426" t="s">
        <v>1398</v>
      </c>
      <c r="C366" s="425" t="s">
        <v>1185</v>
      </c>
      <c r="D366" s="425">
        <v>1</v>
      </c>
      <c r="E366" s="489"/>
      <c r="F366" s="423">
        <f>D366*E366</f>
        <v>0</v>
      </c>
    </row>
    <row r="367" spans="1:6" ht="15.95" customHeight="1" thickBot="1" x14ac:dyDescent="0.25">
      <c r="A367" s="459"/>
      <c r="B367" s="460"/>
      <c r="C367" s="461"/>
      <c r="D367" s="461"/>
      <c r="E367" s="462"/>
      <c r="F367" s="463"/>
    </row>
    <row r="368" spans="1:6" s="468" customFormat="1" ht="20.100000000000001" customHeight="1" thickBot="1" x14ac:dyDescent="0.3">
      <c r="A368" s="464" t="s">
        <v>1399</v>
      </c>
      <c r="B368" s="465"/>
      <c r="C368" s="465"/>
      <c r="D368" s="465"/>
      <c r="E368" s="466">
        <f>SUM(F6:F366)</f>
        <v>0</v>
      </c>
      <c r="F368" s="467"/>
    </row>
    <row r="369" spans="1:6" ht="15.95" customHeight="1" x14ac:dyDescent="0.2">
      <c r="A369" s="469"/>
      <c r="B369" s="470"/>
      <c r="C369" s="446"/>
      <c r="D369" s="446"/>
      <c r="E369" s="471"/>
      <c r="F369" s="471"/>
    </row>
    <row r="370" spans="1:6" ht="15.95" customHeight="1" x14ac:dyDescent="0.2">
      <c r="A370" s="469"/>
      <c r="B370" s="470"/>
      <c r="C370" s="446"/>
      <c r="D370" s="446"/>
      <c r="E370" s="471"/>
      <c r="F370" s="471"/>
    </row>
    <row r="371" spans="1:6" x14ac:dyDescent="0.2">
      <c r="B371" s="472"/>
      <c r="C371" s="404"/>
      <c r="D371" s="404"/>
    </row>
    <row r="372" spans="1:6" x14ac:dyDescent="0.2">
      <c r="C372" s="404"/>
      <c r="D372" s="404"/>
    </row>
    <row r="373" spans="1:6" x14ac:dyDescent="0.2">
      <c r="C373" s="404"/>
      <c r="D373" s="404"/>
    </row>
    <row r="374" spans="1:6" x14ac:dyDescent="0.2">
      <c r="C374" s="404"/>
      <c r="D374" s="404"/>
    </row>
    <row r="375" spans="1:6" x14ac:dyDescent="0.2">
      <c r="C375" s="404"/>
      <c r="D375" s="404"/>
    </row>
    <row r="377" spans="1:6" x14ac:dyDescent="0.2">
      <c r="B377" s="474"/>
      <c r="C377" s="475"/>
      <c r="D377" s="475"/>
    </row>
    <row r="378" spans="1:6" x14ac:dyDescent="0.2">
      <c r="A378" s="476"/>
      <c r="B378" s="477"/>
      <c r="C378" s="478"/>
      <c r="D378" s="478"/>
    </row>
    <row r="379" spans="1:6" x14ac:dyDescent="0.2">
      <c r="B379" s="478"/>
    </row>
    <row r="380" spans="1:6" x14ac:dyDescent="0.2">
      <c r="B380" s="478"/>
      <c r="C380" s="473"/>
    </row>
    <row r="381" spans="1:6" x14ac:dyDescent="0.2">
      <c r="A381" s="403"/>
      <c r="B381" s="405"/>
      <c r="C381" s="473"/>
    </row>
    <row r="383" spans="1:6" ht="15.75" x14ac:dyDescent="0.2">
      <c r="A383" s="479"/>
      <c r="B383" s="480"/>
      <c r="C383" s="481"/>
      <c r="D383" s="480"/>
    </row>
    <row r="384" spans="1:6" x14ac:dyDescent="0.2">
      <c r="C384" s="404"/>
      <c r="D384" s="404"/>
    </row>
    <row r="385" spans="2:4" x14ac:dyDescent="0.2">
      <c r="C385" s="404"/>
      <c r="D385" s="404"/>
    </row>
    <row r="386" spans="2:4" x14ac:dyDescent="0.2">
      <c r="C386" s="404"/>
      <c r="D386" s="404"/>
    </row>
    <row r="387" spans="2:4" x14ac:dyDescent="0.2">
      <c r="C387" s="404"/>
      <c r="D387" s="404"/>
    </row>
    <row r="388" spans="2:4" x14ac:dyDescent="0.2">
      <c r="C388" s="404"/>
      <c r="D388" s="404"/>
    </row>
    <row r="389" spans="2:4" x14ac:dyDescent="0.2">
      <c r="C389" s="404"/>
      <c r="D389" s="404"/>
    </row>
    <row r="390" spans="2:4" x14ac:dyDescent="0.2">
      <c r="B390" s="478"/>
      <c r="C390" s="404"/>
      <c r="D390" s="404"/>
    </row>
    <row r="391" spans="2:4" x14ac:dyDescent="0.2">
      <c r="C391" s="404"/>
      <c r="D391" s="404"/>
    </row>
    <row r="392" spans="2:4" x14ac:dyDescent="0.2">
      <c r="C392" s="404"/>
      <c r="D392" s="404"/>
    </row>
    <row r="393" spans="2:4" x14ac:dyDescent="0.2">
      <c r="C393" s="404"/>
      <c r="D393" s="404"/>
    </row>
    <row r="394" spans="2:4" x14ac:dyDescent="0.2">
      <c r="C394" s="404"/>
      <c r="D394" s="404"/>
    </row>
    <row r="395" spans="2:4" x14ac:dyDescent="0.2">
      <c r="C395" s="404"/>
      <c r="D395" s="404"/>
    </row>
    <row r="396" spans="2:4" x14ac:dyDescent="0.2">
      <c r="C396" s="404"/>
      <c r="D396" s="404"/>
    </row>
    <row r="397" spans="2:4" x14ac:dyDescent="0.2">
      <c r="B397" s="482"/>
      <c r="C397" s="404"/>
      <c r="D397" s="404"/>
    </row>
    <row r="398" spans="2:4" x14ac:dyDescent="0.2">
      <c r="C398" s="404"/>
      <c r="D398" s="404"/>
    </row>
    <row r="399" spans="2:4" x14ac:dyDescent="0.2">
      <c r="C399" s="404"/>
      <c r="D399" s="404"/>
    </row>
    <row r="400" spans="2:4" x14ac:dyDescent="0.2">
      <c r="C400" s="404"/>
      <c r="D400" s="404"/>
    </row>
    <row r="401" spans="2:4" x14ac:dyDescent="0.2">
      <c r="B401" s="478"/>
      <c r="C401" s="404"/>
      <c r="D401" s="404"/>
    </row>
    <row r="402" spans="2:4" x14ac:dyDescent="0.2">
      <c r="C402" s="404"/>
      <c r="D402" s="404"/>
    </row>
    <row r="403" spans="2:4" x14ac:dyDescent="0.2">
      <c r="C403" s="404"/>
      <c r="D403" s="404"/>
    </row>
    <row r="404" spans="2:4" x14ac:dyDescent="0.2">
      <c r="B404" s="478"/>
      <c r="C404" s="404"/>
      <c r="D404" s="404"/>
    </row>
    <row r="405" spans="2:4" x14ac:dyDescent="0.2">
      <c r="C405" s="404"/>
      <c r="D405" s="404"/>
    </row>
    <row r="406" spans="2:4" x14ac:dyDescent="0.2">
      <c r="B406" s="472"/>
      <c r="C406" s="404"/>
      <c r="D406" s="404"/>
    </row>
    <row r="407" spans="2:4" x14ac:dyDescent="0.2">
      <c r="C407" s="404"/>
      <c r="D407" s="404"/>
    </row>
    <row r="408" spans="2:4" x14ac:dyDescent="0.2">
      <c r="C408" s="404"/>
      <c r="D408" s="404"/>
    </row>
    <row r="409" spans="2:4" x14ac:dyDescent="0.2">
      <c r="C409" s="404"/>
      <c r="D409" s="404"/>
    </row>
    <row r="410" spans="2:4" x14ac:dyDescent="0.2">
      <c r="C410" s="404"/>
      <c r="D410" s="404"/>
    </row>
    <row r="411" spans="2:4" x14ac:dyDescent="0.2">
      <c r="B411" s="483"/>
      <c r="C411" s="404"/>
      <c r="D411" s="404"/>
    </row>
    <row r="412" spans="2:4" x14ac:dyDescent="0.2">
      <c r="C412" s="404"/>
      <c r="D412" s="404"/>
    </row>
    <row r="413" spans="2:4" x14ac:dyDescent="0.2">
      <c r="C413" s="404"/>
      <c r="D413" s="404"/>
    </row>
    <row r="414" spans="2:4" x14ac:dyDescent="0.2">
      <c r="C414" s="404"/>
      <c r="D414" s="404"/>
    </row>
    <row r="415" spans="2:4" x14ac:dyDescent="0.2">
      <c r="C415" s="404"/>
      <c r="D415" s="404"/>
    </row>
    <row r="416" spans="2:4" x14ac:dyDescent="0.2">
      <c r="C416" s="404"/>
      <c r="D416" s="404"/>
    </row>
    <row r="417" spans="1:4" x14ac:dyDescent="0.2">
      <c r="C417" s="404"/>
      <c r="D417" s="404"/>
    </row>
    <row r="418" spans="1:4" x14ac:dyDescent="0.2">
      <c r="C418" s="404"/>
      <c r="D418" s="404"/>
    </row>
    <row r="419" spans="1:4" x14ac:dyDescent="0.2">
      <c r="C419" s="404"/>
      <c r="D419" s="404"/>
    </row>
    <row r="420" spans="1:4" x14ac:dyDescent="0.2">
      <c r="C420" s="404"/>
      <c r="D420" s="404"/>
    </row>
    <row r="421" spans="1:4" x14ac:dyDescent="0.2">
      <c r="C421" s="404"/>
      <c r="D421" s="404"/>
    </row>
    <row r="422" spans="1:4" x14ac:dyDescent="0.2">
      <c r="C422" s="404"/>
      <c r="D422" s="404"/>
    </row>
    <row r="423" spans="1:4" x14ac:dyDescent="0.2">
      <c r="C423" s="404"/>
      <c r="D423" s="404"/>
    </row>
    <row r="425" spans="1:4" x14ac:dyDescent="0.2">
      <c r="B425" s="474"/>
      <c r="C425" s="475"/>
      <c r="D425" s="475"/>
    </row>
    <row r="426" spans="1:4" x14ac:dyDescent="0.2">
      <c r="A426" s="476"/>
      <c r="B426" s="477"/>
      <c r="C426" s="478"/>
      <c r="D426" s="478"/>
    </row>
    <row r="427" spans="1:4" x14ac:dyDescent="0.2">
      <c r="B427" s="478"/>
    </row>
    <row r="428" spans="1:4" x14ac:dyDescent="0.2">
      <c r="B428" s="478"/>
      <c r="C428" s="473"/>
    </row>
    <row r="429" spans="1:4" x14ac:dyDescent="0.2">
      <c r="A429" s="403"/>
      <c r="B429" s="405"/>
      <c r="C429" s="473"/>
    </row>
    <row r="431" spans="1:4" ht="15.75" x14ac:dyDescent="0.2">
      <c r="A431" s="479"/>
      <c r="B431" s="480"/>
      <c r="C431" s="481"/>
      <c r="D431" s="480"/>
    </row>
    <row r="432" spans="1:4" x14ac:dyDescent="0.2">
      <c r="C432" s="404"/>
      <c r="D432" s="404"/>
    </row>
    <row r="433" spans="2:4" x14ac:dyDescent="0.2">
      <c r="C433" s="404"/>
      <c r="D433" s="404"/>
    </row>
    <row r="434" spans="2:4" x14ac:dyDescent="0.2">
      <c r="C434" s="404"/>
      <c r="D434" s="404"/>
    </row>
    <row r="435" spans="2:4" x14ac:dyDescent="0.2">
      <c r="C435" s="404"/>
      <c r="D435" s="404"/>
    </row>
    <row r="436" spans="2:4" x14ac:dyDescent="0.2">
      <c r="C436" s="404"/>
      <c r="D436" s="404"/>
    </row>
    <row r="437" spans="2:4" x14ac:dyDescent="0.2">
      <c r="C437" s="404"/>
      <c r="D437" s="404"/>
    </row>
    <row r="438" spans="2:4" x14ac:dyDescent="0.2">
      <c r="C438" s="404"/>
      <c r="D438" s="404"/>
    </row>
    <row r="439" spans="2:4" ht="15.75" x14ac:dyDescent="0.25">
      <c r="B439" s="484"/>
      <c r="C439" s="404"/>
      <c r="D439" s="404"/>
    </row>
    <row r="440" spans="2:4" x14ac:dyDescent="0.2">
      <c r="C440" s="404"/>
      <c r="D440" s="404"/>
    </row>
    <row r="441" spans="2:4" x14ac:dyDescent="0.2">
      <c r="C441" s="404"/>
      <c r="D441" s="404"/>
    </row>
    <row r="442" spans="2:4" x14ac:dyDescent="0.2">
      <c r="C442" s="404"/>
      <c r="D442" s="404"/>
    </row>
    <row r="443" spans="2:4" x14ac:dyDescent="0.2">
      <c r="B443" s="472"/>
      <c r="C443" s="404"/>
      <c r="D443" s="404"/>
    </row>
    <row r="444" spans="2:4" x14ac:dyDescent="0.2">
      <c r="B444" s="482"/>
      <c r="C444" s="404"/>
      <c r="D444" s="404"/>
    </row>
    <row r="445" spans="2:4" x14ac:dyDescent="0.2">
      <c r="B445" s="482"/>
      <c r="C445" s="404"/>
      <c r="D445" s="404"/>
    </row>
    <row r="446" spans="2:4" x14ac:dyDescent="0.2">
      <c r="C446" s="404"/>
      <c r="D446" s="404"/>
    </row>
    <row r="447" spans="2:4" x14ac:dyDescent="0.2">
      <c r="C447" s="404"/>
      <c r="D447" s="404"/>
    </row>
    <row r="448" spans="2:4" x14ac:dyDescent="0.2">
      <c r="C448" s="404"/>
      <c r="D448" s="404"/>
    </row>
    <row r="449" spans="2:4" x14ac:dyDescent="0.2">
      <c r="C449" s="404"/>
      <c r="D449" s="404"/>
    </row>
    <row r="450" spans="2:4" x14ac:dyDescent="0.2">
      <c r="B450" s="483"/>
      <c r="C450" s="404"/>
      <c r="D450" s="404"/>
    </row>
    <row r="451" spans="2:4" x14ac:dyDescent="0.2">
      <c r="C451" s="404"/>
      <c r="D451" s="404"/>
    </row>
    <row r="452" spans="2:4" x14ac:dyDescent="0.2">
      <c r="C452" s="404"/>
      <c r="D452" s="404"/>
    </row>
    <row r="453" spans="2:4" x14ac:dyDescent="0.2">
      <c r="C453" s="404"/>
      <c r="D453" s="404"/>
    </row>
    <row r="454" spans="2:4" x14ac:dyDescent="0.2">
      <c r="C454" s="404"/>
      <c r="D454" s="404"/>
    </row>
    <row r="455" spans="2:4" x14ac:dyDescent="0.2">
      <c r="C455" s="404"/>
      <c r="D455" s="404"/>
    </row>
    <row r="456" spans="2:4" x14ac:dyDescent="0.2">
      <c r="C456" s="404"/>
      <c r="D456" s="404"/>
    </row>
    <row r="457" spans="2:4" x14ac:dyDescent="0.2">
      <c r="C457" s="404"/>
      <c r="D457" s="404"/>
    </row>
    <row r="458" spans="2:4" x14ac:dyDescent="0.2">
      <c r="C458" s="404"/>
      <c r="D458" s="404"/>
    </row>
    <row r="459" spans="2:4" x14ac:dyDescent="0.2">
      <c r="C459" s="404"/>
      <c r="D459" s="404"/>
    </row>
    <row r="460" spans="2:4" x14ac:dyDescent="0.2">
      <c r="C460" s="404"/>
      <c r="D460" s="404"/>
    </row>
    <row r="461" spans="2:4" x14ac:dyDescent="0.2">
      <c r="C461" s="404"/>
      <c r="D461" s="404"/>
    </row>
    <row r="462" spans="2:4" x14ac:dyDescent="0.2">
      <c r="C462" s="404"/>
      <c r="D462" s="404"/>
    </row>
    <row r="463" spans="2:4" x14ac:dyDescent="0.2">
      <c r="C463" s="404"/>
      <c r="D463" s="404"/>
    </row>
    <row r="464" spans="2:4" x14ac:dyDescent="0.2">
      <c r="C464" s="404"/>
      <c r="D464" s="404"/>
    </row>
    <row r="465" spans="1:4" x14ac:dyDescent="0.2">
      <c r="C465" s="404"/>
      <c r="D465" s="404"/>
    </row>
    <row r="466" spans="1:4" x14ac:dyDescent="0.2">
      <c r="C466" s="404"/>
      <c r="D466" s="404"/>
    </row>
    <row r="467" spans="1:4" x14ac:dyDescent="0.2">
      <c r="C467" s="404"/>
      <c r="D467" s="404"/>
    </row>
    <row r="468" spans="1:4" x14ac:dyDescent="0.2">
      <c r="C468" s="404"/>
      <c r="D468" s="404"/>
    </row>
    <row r="469" spans="1:4" x14ac:dyDescent="0.2">
      <c r="C469" s="404"/>
      <c r="D469" s="404"/>
    </row>
    <row r="470" spans="1:4" x14ac:dyDescent="0.2">
      <c r="C470" s="404"/>
      <c r="D470" s="404"/>
    </row>
    <row r="471" spans="1:4" x14ac:dyDescent="0.2">
      <c r="B471" s="478"/>
      <c r="C471" s="404"/>
      <c r="D471" s="404"/>
    </row>
    <row r="472" spans="1:4" x14ac:dyDescent="0.2">
      <c r="C472" s="404"/>
      <c r="D472" s="404"/>
    </row>
    <row r="474" spans="1:4" x14ac:dyDescent="0.2">
      <c r="B474" s="474"/>
      <c r="C474" s="475"/>
      <c r="D474" s="475"/>
    </row>
    <row r="475" spans="1:4" x14ac:dyDescent="0.2">
      <c r="A475" s="476"/>
      <c r="B475" s="477"/>
      <c r="C475" s="478"/>
      <c r="D475" s="478"/>
    </row>
    <row r="476" spans="1:4" x14ac:dyDescent="0.2">
      <c r="B476" s="478"/>
    </row>
    <row r="477" spans="1:4" x14ac:dyDescent="0.2">
      <c r="B477" s="478"/>
      <c r="C477" s="473"/>
    </row>
    <row r="478" spans="1:4" x14ac:dyDescent="0.2">
      <c r="A478" s="403"/>
      <c r="B478" s="405"/>
      <c r="C478" s="473"/>
    </row>
    <row r="480" spans="1:4" ht="15.75" x14ac:dyDescent="0.2">
      <c r="A480" s="479"/>
      <c r="B480" s="480"/>
      <c r="C480" s="481"/>
      <c r="D480" s="480"/>
    </row>
    <row r="481" spans="2:4" x14ac:dyDescent="0.2">
      <c r="C481" s="404"/>
      <c r="D481" s="404"/>
    </row>
    <row r="482" spans="2:4" ht="15.75" x14ac:dyDescent="0.25">
      <c r="B482" s="484"/>
      <c r="C482" s="404"/>
      <c r="D482" s="404"/>
    </row>
    <row r="483" spans="2:4" x14ac:dyDescent="0.2">
      <c r="B483" s="472"/>
      <c r="C483" s="404"/>
      <c r="D483" s="404"/>
    </row>
    <row r="484" spans="2:4" x14ac:dyDescent="0.2">
      <c r="B484" s="472"/>
      <c r="C484" s="404"/>
      <c r="D484" s="404"/>
    </row>
    <row r="485" spans="2:4" x14ac:dyDescent="0.2">
      <c r="C485" s="404"/>
      <c r="D485" s="404"/>
    </row>
    <row r="486" spans="2:4" x14ac:dyDescent="0.2">
      <c r="C486" s="404"/>
      <c r="D486" s="404"/>
    </row>
    <row r="487" spans="2:4" x14ac:dyDescent="0.2">
      <c r="C487" s="404"/>
      <c r="D487" s="404"/>
    </row>
    <row r="488" spans="2:4" x14ac:dyDescent="0.2">
      <c r="C488" s="404"/>
      <c r="D488" s="404"/>
    </row>
    <row r="489" spans="2:4" x14ac:dyDescent="0.2">
      <c r="C489" s="404"/>
      <c r="D489" s="404"/>
    </row>
    <row r="490" spans="2:4" x14ac:dyDescent="0.2">
      <c r="C490" s="404"/>
      <c r="D490" s="404"/>
    </row>
    <row r="491" spans="2:4" x14ac:dyDescent="0.2">
      <c r="B491" s="478"/>
      <c r="C491" s="404"/>
      <c r="D491" s="404"/>
    </row>
    <row r="492" spans="2:4" x14ac:dyDescent="0.2">
      <c r="C492" s="404"/>
      <c r="D492" s="404"/>
    </row>
    <row r="493" spans="2:4" x14ac:dyDescent="0.2">
      <c r="B493" s="482"/>
      <c r="C493" s="404"/>
      <c r="D493" s="404"/>
    </row>
    <row r="494" spans="2:4" x14ac:dyDescent="0.2">
      <c r="C494" s="404"/>
      <c r="D494" s="404"/>
    </row>
    <row r="495" spans="2:4" x14ac:dyDescent="0.2">
      <c r="B495" s="482"/>
      <c r="C495" s="404"/>
      <c r="D495" s="404"/>
    </row>
    <row r="496" spans="2:4" x14ac:dyDescent="0.2">
      <c r="C496" s="404"/>
      <c r="D496" s="404"/>
    </row>
    <row r="497" spans="2:4" x14ac:dyDescent="0.2">
      <c r="C497" s="404"/>
      <c r="D497" s="404"/>
    </row>
    <row r="498" spans="2:4" x14ac:dyDescent="0.2">
      <c r="C498" s="404"/>
      <c r="D498" s="404"/>
    </row>
    <row r="499" spans="2:4" x14ac:dyDescent="0.2">
      <c r="C499" s="404"/>
      <c r="D499" s="404"/>
    </row>
    <row r="500" spans="2:4" x14ac:dyDescent="0.2">
      <c r="B500" s="483"/>
      <c r="C500" s="404"/>
      <c r="D500" s="404"/>
    </row>
    <row r="501" spans="2:4" x14ac:dyDescent="0.2">
      <c r="C501" s="404"/>
      <c r="D501" s="404"/>
    </row>
    <row r="502" spans="2:4" x14ac:dyDescent="0.2">
      <c r="C502" s="404"/>
      <c r="D502" s="404"/>
    </row>
    <row r="503" spans="2:4" x14ac:dyDescent="0.2">
      <c r="C503" s="404"/>
      <c r="D503" s="404"/>
    </row>
    <row r="504" spans="2:4" x14ac:dyDescent="0.2">
      <c r="C504" s="404"/>
      <c r="D504" s="404"/>
    </row>
    <row r="505" spans="2:4" x14ac:dyDescent="0.2">
      <c r="C505" s="404"/>
      <c r="D505" s="404"/>
    </row>
    <row r="506" spans="2:4" x14ac:dyDescent="0.2">
      <c r="B506" s="478"/>
      <c r="C506" s="404"/>
      <c r="D506" s="404"/>
    </row>
    <row r="507" spans="2:4" x14ac:dyDescent="0.2">
      <c r="C507" s="404"/>
      <c r="D507" s="404"/>
    </row>
    <row r="508" spans="2:4" ht="15.75" x14ac:dyDescent="0.25">
      <c r="B508" s="484"/>
      <c r="C508" s="404"/>
      <c r="D508" s="404"/>
    </row>
    <row r="509" spans="2:4" x14ac:dyDescent="0.2">
      <c r="C509" s="404"/>
      <c r="D509" s="404"/>
    </row>
    <row r="510" spans="2:4" x14ac:dyDescent="0.2">
      <c r="C510" s="404"/>
      <c r="D510" s="404"/>
    </row>
    <row r="511" spans="2:4" x14ac:dyDescent="0.2">
      <c r="C511" s="404"/>
      <c r="D511" s="404"/>
    </row>
    <row r="512" spans="2:4" x14ac:dyDescent="0.2">
      <c r="C512" s="404"/>
      <c r="D512" s="404"/>
    </row>
    <row r="513" spans="1:4" x14ac:dyDescent="0.2">
      <c r="C513" s="404"/>
      <c r="D513" s="404"/>
    </row>
    <row r="514" spans="1:4" x14ac:dyDescent="0.2">
      <c r="C514" s="404"/>
      <c r="D514" s="404"/>
    </row>
    <row r="515" spans="1:4" x14ac:dyDescent="0.2">
      <c r="C515" s="404"/>
      <c r="D515" s="404"/>
    </row>
    <row r="516" spans="1:4" x14ac:dyDescent="0.2">
      <c r="B516" s="478"/>
      <c r="C516" s="404"/>
      <c r="D516" s="404"/>
    </row>
    <row r="517" spans="1:4" x14ac:dyDescent="0.2">
      <c r="C517" s="404"/>
      <c r="D517" s="404"/>
    </row>
    <row r="518" spans="1:4" x14ac:dyDescent="0.2">
      <c r="C518" s="404"/>
      <c r="D518" s="404"/>
    </row>
    <row r="519" spans="1:4" x14ac:dyDescent="0.2">
      <c r="C519" s="404"/>
      <c r="D519" s="404"/>
    </row>
    <row r="520" spans="1:4" x14ac:dyDescent="0.2">
      <c r="C520" s="404"/>
      <c r="D520" s="404"/>
    </row>
    <row r="522" spans="1:4" x14ac:dyDescent="0.2">
      <c r="B522" s="474"/>
      <c r="C522" s="475"/>
      <c r="D522" s="475"/>
    </row>
    <row r="523" spans="1:4" x14ac:dyDescent="0.2">
      <c r="A523" s="476"/>
      <c r="B523" s="477"/>
      <c r="C523" s="478"/>
      <c r="D523" s="478"/>
    </row>
    <row r="524" spans="1:4" x14ac:dyDescent="0.2">
      <c r="B524" s="478"/>
    </row>
    <row r="525" spans="1:4" x14ac:dyDescent="0.2">
      <c r="B525" s="478"/>
      <c r="C525" s="473"/>
    </row>
    <row r="526" spans="1:4" x14ac:dyDescent="0.2">
      <c r="A526" s="403"/>
      <c r="B526" s="405"/>
      <c r="C526" s="473"/>
    </row>
    <row r="528" spans="1:4" ht="15.75" x14ac:dyDescent="0.2">
      <c r="A528" s="479"/>
      <c r="B528" s="480"/>
      <c r="C528" s="481"/>
      <c r="D528" s="480"/>
    </row>
    <row r="529" spans="3:4" x14ac:dyDescent="0.2">
      <c r="C529" s="404"/>
      <c r="D529" s="404"/>
    </row>
    <row r="530" spans="3:4" x14ac:dyDescent="0.2">
      <c r="C530" s="404"/>
      <c r="D530" s="404"/>
    </row>
    <row r="531" spans="3:4" x14ac:dyDescent="0.2">
      <c r="C531" s="404"/>
      <c r="D531" s="404"/>
    </row>
    <row r="532" spans="3:4" x14ac:dyDescent="0.2">
      <c r="C532" s="404"/>
      <c r="D532" s="404"/>
    </row>
    <row r="533" spans="3:4" x14ac:dyDescent="0.2">
      <c r="C533" s="404"/>
      <c r="D533" s="404"/>
    </row>
    <row r="534" spans="3:4" x14ac:dyDescent="0.2">
      <c r="C534" s="404"/>
      <c r="D534" s="404"/>
    </row>
    <row r="535" spans="3:4" x14ac:dyDescent="0.2">
      <c r="C535" s="404"/>
      <c r="D535" s="404"/>
    </row>
    <row r="536" spans="3:4" x14ac:dyDescent="0.2">
      <c r="C536" s="404"/>
      <c r="D536" s="404"/>
    </row>
    <row r="537" spans="3:4" x14ac:dyDescent="0.2">
      <c r="C537" s="404"/>
      <c r="D537" s="404"/>
    </row>
    <row r="538" spans="3:4" x14ac:dyDescent="0.2">
      <c r="C538" s="404"/>
      <c r="D538" s="404"/>
    </row>
    <row r="539" spans="3:4" x14ac:dyDescent="0.2">
      <c r="C539" s="404"/>
      <c r="D539" s="404"/>
    </row>
    <row r="540" spans="3:4" x14ac:dyDescent="0.2">
      <c r="C540" s="404"/>
      <c r="D540" s="404"/>
    </row>
    <row r="541" spans="3:4" x14ac:dyDescent="0.2">
      <c r="C541" s="404"/>
      <c r="D541" s="404"/>
    </row>
    <row r="542" spans="3:4" x14ac:dyDescent="0.2">
      <c r="C542" s="404"/>
      <c r="D542" s="404"/>
    </row>
    <row r="543" spans="3:4" x14ac:dyDescent="0.2">
      <c r="C543" s="404"/>
      <c r="D543" s="404"/>
    </row>
    <row r="544" spans="3:4" x14ac:dyDescent="0.2">
      <c r="C544" s="404"/>
      <c r="D544" s="404"/>
    </row>
    <row r="545" spans="2:4" x14ac:dyDescent="0.2">
      <c r="B545" s="482"/>
      <c r="C545" s="404"/>
      <c r="D545" s="404"/>
    </row>
    <row r="546" spans="2:4" ht="15.75" x14ac:dyDescent="0.25">
      <c r="B546" s="485"/>
      <c r="C546" s="404"/>
      <c r="D546" s="404"/>
    </row>
    <row r="547" spans="2:4" x14ac:dyDescent="0.2">
      <c r="B547" s="482"/>
      <c r="C547" s="404"/>
      <c r="D547" s="404"/>
    </row>
    <row r="548" spans="2:4" x14ac:dyDescent="0.2">
      <c r="C548" s="404"/>
      <c r="D548" s="404"/>
    </row>
    <row r="549" spans="2:4" x14ac:dyDescent="0.2">
      <c r="C549" s="404"/>
      <c r="D549" s="404"/>
    </row>
    <row r="550" spans="2:4" x14ac:dyDescent="0.2">
      <c r="B550" s="472"/>
      <c r="C550" s="404"/>
      <c r="D550" s="404"/>
    </row>
    <row r="551" spans="2:4" x14ac:dyDescent="0.2">
      <c r="C551" s="404"/>
      <c r="D551" s="404"/>
    </row>
    <row r="552" spans="2:4" x14ac:dyDescent="0.2">
      <c r="B552" s="483"/>
      <c r="C552" s="404"/>
      <c r="D552" s="404"/>
    </row>
    <row r="553" spans="2:4" x14ac:dyDescent="0.2">
      <c r="C553" s="404"/>
      <c r="D553" s="404"/>
    </row>
    <row r="554" spans="2:4" x14ac:dyDescent="0.2">
      <c r="C554" s="404"/>
      <c r="D554" s="404"/>
    </row>
    <row r="555" spans="2:4" x14ac:dyDescent="0.2">
      <c r="C555" s="404"/>
      <c r="D555" s="404"/>
    </row>
    <row r="556" spans="2:4" x14ac:dyDescent="0.2">
      <c r="C556" s="404"/>
      <c r="D556" s="404"/>
    </row>
    <row r="557" spans="2:4" x14ac:dyDescent="0.2">
      <c r="C557" s="404"/>
      <c r="D557" s="404"/>
    </row>
    <row r="558" spans="2:4" x14ac:dyDescent="0.2">
      <c r="B558" s="472"/>
      <c r="C558" s="404"/>
      <c r="D558" s="404"/>
    </row>
    <row r="559" spans="2:4" x14ac:dyDescent="0.2">
      <c r="C559" s="404"/>
      <c r="D559" s="404"/>
    </row>
    <row r="560" spans="2:4" x14ac:dyDescent="0.2">
      <c r="C560" s="404"/>
      <c r="D560" s="404"/>
    </row>
    <row r="561" spans="1:4" x14ac:dyDescent="0.2">
      <c r="C561" s="404"/>
      <c r="D561" s="404"/>
    </row>
    <row r="562" spans="1:4" x14ac:dyDescent="0.2">
      <c r="C562" s="404"/>
      <c r="D562" s="404"/>
    </row>
    <row r="563" spans="1:4" x14ac:dyDescent="0.2">
      <c r="C563" s="404"/>
      <c r="D563" s="404"/>
    </row>
    <row r="564" spans="1:4" x14ac:dyDescent="0.2">
      <c r="C564" s="404"/>
      <c r="D564" s="404"/>
    </row>
    <row r="565" spans="1:4" x14ac:dyDescent="0.2">
      <c r="C565" s="404"/>
      <c r="D565" s="404"/>
    </row>
    <row r="566" spans="1:4" x14ac:dyDescent="0.2">
      <c r="C566" s="404"/>
      <c r="D566" s="404"/>
    </row>
    <row r="567" spans="1:4" x14ac:dyDescent="0.2">
      <c r="C567" s="404"/>
      <c r="D567" s="404"/>
    </row>
    <row r="568" spans="1:4" x14ac:dyDescent="0.2">
      <c r="C568" s="404"/>
      <c r="D568" s="404"/>
    </row>
    <row r="570" spans="1:4" x14ac:dyDescent="0.2">
      <c r="B570" s="474"/>
      <c r="C570" s="475"/>
      <c r="D570" s="475"/>
    </row>
    <row r="571" spans="1:4" x14ac:dyDescent="0.2">
      <c r="A571" s="476"/>
      <c r="B571" s="477"/>
      <c r="C571" s="478"/>
      <c r="D571" s="478"/>
    </row>
    <row r="572" spans="1:4" x14ac:dyDescent="0.2">
      <c r="B572" s="478"/>
    </row>
    <row r="573" spans="1:4" x14ac:dyDescent="0.2">
      <c r="B573" s="478"/>
      <c r="C573" s="473"/>
    </row>
    <row r="574" spans="1:4" x14ac:dyDescent="0.2">
      <c r="A574" s="403"/>
      <c r="B574" s="405"/>
      <c r="C574" s="473"/>
    </row>
    <row r="576" spans="1:4" ht="15.75" x14ac:dyDescent="0.2">
      <c r="A576" s="479"/>
      <c r="B576" s="480"/>
      <c r="C576" s="481"/>
      <c r="D576" s="480"/>
    </row>
    <row r="577" spans="2:4" x14ac:dyDescent="0.2">
      <c r="C577" s="404"/>
      <c r="D577" s="404"/>
    </row>
    <row r="578" spans="2:4" x14ac:dyDescent="0.2">
      <c r="B578" s="472"/>
      <c r="C578" s="404"/>
      <c r="D578" s="404"/>
    </row>
    <row r="579" spans="2:4" x14ac:dyDescent="0.2">
      <c r="C579" s="404"/>
      <c r="D579" s="404"/>
    </row>
    <row r="580" spans="2:4" x14ac:dyDescent="0.2">
      <c r="C580" s="404"/>
      <c r="D580" s="404"/>
    </row>
    <row r="581" spans="2:4" x14ac:dyDescent="0.2">
      <c r="C581" s="404"/>
      <c r="D581" s="404"/>
    </row>
    <row r="582" spans="2:4" x14ac:dyDescent="0.2">
      <c r="C582" s="404"/>
      <c r="D582" s="404"/>
    </row>
    <row r="583" spans="2:4" x14ac:dyDescent="0.2">
      <c r="C583" s="404"/>
      <c r="D583" s="404"/>
    </row>
    <row r="584" spans="2:4" x14ac:dyDescent="0.2">
      <c r="B584" s="472"/>
      <c r="C584" s="404"/>
      <c r="D584" s="404"/>
    </row>
    <row r="585" spans="2:4" x14ac:dyDescent="0.2">
      <c r="C585" s="404"/>
      <c r="D585" s="404"/>
    </row>
    <row r="586" spans="2:4" x14ac:dyDescent="0.2">
      <c r="C586" s="404"/>
      <c r="D586" s="404"/>
    </row>
    <row r="587" spans="2:4" x14ac:dyDescent="0.2">
      <c r="B587" s="478"/>
      <c r="C587" s="404"/>
      <c r="D587" s="404"/>
    </row>
    <row r="588" spans="2:4" x14ac:dyDescent="0.2">
      <c r="C588" s="404"/>
      <c r="D588" s="404"/>
    </row>
    <row r="589" spans="2:4" x14ac:dyDescent="0.2">
      <c r="B589" s="482"/>
      <c r="C589" s="404"/>
      <c r="D589" s="404"/>
    </row>
    <row r="590" spans="2:4" x14ac:dyDescent="0.2">
      <c r="B590" s="482"/>
      <c r="C590" s="404"/>
      <c r="D590" s="404"/>
    </row>
    <row r="591" spans="2:4" x14ac:dyDescent="0.2">
      <c r="B591" s="482"/>
      <c r="C591" s="404"/>
      <c r="D591" s="404"/>
    </row>
    <row r="592" spans="2:4" x14ac:dyDescent="0.2">
      <c r="C592" s="404"/>
      <c r="D592" s="404"/>
    </row>
    <row r="593" spans="2:4" x14ac:dyDescent="0.2">
      <c r="B593" s="472"/>
      <c r="C593" s="404"/>
      <c r="D593" s="404"/>
    </row>
    <row r="594" spans="2:4" x14ac:dyDescent="0.2">
      <c r="C594" s="404"/>
      <c r="D594" s="404"/>
    </row>
    <row r="595" spans="2:4" x14ac:dyDescent="0.2">
      <c r="C595" s="404"/>
      <c r="D595" s="404"/>
    </row>
    <row r="596" spans="2:4" x14ac:dyDescent="0.2">
      <c r="B596" s="483"/>
      <c r="C596" s="404"/>
      <c r="D596" s="404"/>
    </row>
    <row r="597" spans="2:4" x14ac:dyDescent="0.2">
      <c r="B597" s="472"/>
      <c r="C597" s="404"/>
      <c r="D597" s="404"/>
    </row>
    <row r="598" spans="2:4" x14ac:dyDescent="0.2">
      <c r="C598" s="404"/>
      <c r="D598" s="404"/>
    </row>
    <row r="599" spans="2:4" x14ac:dyDescent="0.2">
      <c r="C599" s="404"/>
      <c r="D599" s="404"/>
    </row>
    <row r="600" spans="2:4" x14ac:dyDescent="0.2">
      <c r="C600" s="404"/>
      <c r="D600" s="404"/>
    </row>
    <row r="601" spans="2:4" x14ac:dyDescent="0.2">
      <c r="B601" s="472"/>
      <c r="C601" s="404"/>
      <c r="D601" s="404"/>
    </row>
    <row r="602" spans="2:4" x14ac:dyDescent="0.2">
      <c r="C602" s="404"/>
      <c r="D602" s="404"/>
    </row>
    <row r="603" spans="2:4" x14ac:dyDescent="0.2">
      <c r="C603" s="404"/>
      <c r="D603" s="404"/>
    </row>
    <row r="604" spans="2:4" x14ac:dyDescent="0.2">
      <c r="C604" s="404"/>
      <c r="D604" s="404"/>
    </row>
    <row r="605" spans="2:4" x14ac:dyDescent="0.2">
      <c r="B605" s="472"/>
      <c r="C605" s="404"/>
      <c r="D605" s="404"/>
    </row>
    <row r="606" spans="2:4" x14ac:dyDescent="0.2">
      <c r="C606" s="404"/>
      <c r="D606" s="404"/>
    </row>
    <row r="607" spans="2:4" x14ac:dyDescent="0.2">
      <c r="C607" s="404"/>
      <c r="D607" s="404"/>
    </row>
    <row r="608" spans="2:4" x14ac:dyDescent="0.2">
      <c r="C608" s="404"/>
      <c r="D608" s="404"/>
    </row>
    <row r="609" spans="1:4" x14ac:dyDescent="0.2">
      <c r="C609" s="404"/>
      <c r="D609" s="404"/>
    </row>
    <row r="610" spans="1:4" x14ac:dyDescent="0.2">
      <c r="C610" s="404"/>
      <c r="D610" s="404"/>
    </row>
    <row r="611" spans="1:4" x14ac:dyDescent="0.2">
      <c r="B611" s="472"/>
      <c r="C611" s="404"/>
      <c r="D611" s="404"/>
    </row>
    <row r="612" spans="1:4" x14ac:dyDescent="0.2">
      <c r="C612" s="404"/>
      <c r="D612" s="404"/>
    </row>
    <row r="613" spans="1:4" x14ac:dyDescent="0.2">
      <c r="C613" s="404"/>
      <c r="D613" s="404"/>
    </row>
    <row r="614" spans="1:4" x14ac:dyDescent="0.2">
      <c r="C614" s="404"/>
      <c r="D614" s="404"/>
    </row>
    <row r="615" spans="1:4" x14ac:dyDescent="0.2">
      <c r="C615" s="404"/>
      <c r="D615" s="404"/>
    </row>
    <row r="616" spans="1:4" x14ac:dyDescent="0.2">
      <c r="C616" s="404"/>
      <c r="D616" s="404"/>
    </row>
    <row r="618" spans="1:4" x14ac:dyDescent="0.2">
      <c r="B618" s="474"/>
      <c r="C618" s="475"/>
      <c r="D618" s="475"/>
    </row>
    <row r="619" spans="1:4" x14ac:dyDescent="0.2">
      <c r="A619" s="476"/>
      <c r="B619" s="477"/>
      <c r="C619" s="478"/>
      <c r="D619" s="478"/>
    </row>
    <row r="620" spans="1:4" x14ac:dyDescent="0.2">
      <c r="B620" s="478"/>
    </row>
    <row r="621" spans="1:4" x14ac:dyDescent="0.2">
      <c r="B621" s="478"/>
      <c r="D621" s="473"/>
    </row>
    <row r="622" spans="1:4" x14ac:dyDescent="0.2">
      <c r="B622" s="478"/>
      <c r="D622" s="473"/>
    </row>
    <row r="624" spans="1:4" ht="15.75" x14ac:dyDescent="0.2">
      <c r="A624" s="479"/>
      <c r="B624" s="480"/>
      <c r="C624" s="481"/>
      <c r="D624" s="480"/>
    </row>
    <row r="625" spans="2:4" x14ac:dyDescent="0.2">
      <c r="C625" s="404"/>
      <c r="D625" s="404"/>
    </row>
    <row r="626" spans="2:4" x14ac:dyDescent="0.2">
      <c r="C626" s="404"/>
      <c r="D626" s="404"/>
    </row>
    <row r="627" spans="2:4" x14ac:dyDescent="0.2">
      <c r="C627" s="404"/>
      <c r="D627" s="404"/>
    </row>
    <row r="628" spans="2:4" x14ac:dyDescent="0.2">
      <c r="B628" s="472"/>
      <c r="C628" s="404"/>
      <c r="D628" s="404"/>
    </row>
    <row r="629" spans="2:4" x14ac:dyDescent="0.2">
      <c r="C629" s="404"/>
      <c r="D629" s="404"/>
    </row>
    <row r="630" spans="2:4" x14ac:dyDescent="0.2">
      <c r="C630" s="404"/>
      <c r="D630" s="404"/>
    </row>
    <row r="631" spans="2:4" x14ac:dyDescent="0.2">
      <c r="C631" s="404"/>
      <c r="D631" s="404"/>
    </row>
    <row r="632" spans="2:4" x14ac:dyDescent="0.2">
      <c r="C632" s="404"/>
      <c r="D632" s="404"/>
    </row>
    <row r="633" spans="2:4" x14ac:dyDescent="0.2">
      <c r="C633" s="404"/>
      <c r="D633" s="404"/>
    </row>
    <row r="634" spans="2:4" x14ac:dyDescent="0.2">
      <c r="C634" s="404"/>
      <c r="D634" s="404"/>
    </row>
    <row r="635" spans="2:4" x14ac:dyDescent="0.2">
      <c r="C635" s="404"/>
      <c r="D635" s="404"/>
    </row>
    <row r="636" spans="2:4" x14ac:dyDescent="0.2">
      <c r="C636" s="404"/>
      <c r="D636" s="404"/>
    </row>
    <row r="637" spans="2:4" x14ac:dyDescent="0.2">
      <c r="B637" s="482"/>
      <c r="C637" s="404"/>
      <c r="D637" s="404"/>
    </row>
    <row r="638" spans="2:4" x14ac:dyDescent="0.2">
      <c r="B638" s="482"/>
      <c r="C638" s="404"/>
      <c r="D638" s="404"/>
    </row>
    <row r="639" spans="2:4" x14ac:dyDescent="0.2">
      <c r="B639" s="482"/>
      <c r="C639" s="404"/>
      <c r="D639" s="404"/>
    </row>
    <row r="640" spans="2:4" x14ac:dyDescent="0.2">
      <c r="C640" s="404"/>
      <c r="D640" s="404"/>
    </row>
    <row r="641" spans="2:4" x14ac:dyDescent="0.2">
      <c r="C641" s="404"/>
      <c r="D641" s="404"/>
    </row>
    <row r="642" spans="2:4" x14ac:dyDescent="0.2">
      <c r="B642" s="472"/>
      <c r="C642" s="404"/>
      <c r="D642" s="404"/>
    </row>
    <row r="643" spans="2:4" x14ac:dyDescent="0.2">
      <c r="C643" s="404"/>
      <c r="D643" s="404"/>
    </row>
    <row r="644" spans="2:4" x14ac:dyDescent="0.2">
      <c r="B644" s="483"/>
      <c r="C644" s="404"/>
      <c r="D644" s="404"/>
    </row>
    <row r="645" spans="2:4" x14ac:dyDescent="0.2">
      <c r="C645" s="404"/>
      <c r="D645" s="404"/>
    </row>
    <row r="646" spans="2:4" x14ac:dyDescent="0.2">
      <c r="C646" s="404"/>
      <c r="D646" s="404"/>
    </row>
    <row r="647" spans="2:4" x14ac:dyDescent="0.2">
      <c r="C647" s="404"/>
      <c r="D647" s="404"/>
    </row>
    <row r="648" spans="2:4" x14ac:dyDescent="0.2">
      <c r="C648" s="404"/>
      <c r="D648" s="404"/>
    </row>
    <row r="649" spans="2:4" x14ac:dyDescent="0.2">
      <c r="C649" s="404"/>
      <c r="D649" s="404"/>
    </row>
    <row r="650" spans="2:4" x14ac:dyDescent="0.2">
      <c r="C650" s="404"/>
      <c r="D650" s="404"/>
    </row>
    <row r="651" spans="2:4" x14ac:dyDescent="0.2">
      <c r="C651" s="404"/>
      <c r="D651" s="404"/>
    </row>
    <row r="652" spans="2:4" x14ac:dyDescent="0.2">
      <c r="C652" s="404"/>
      <c r="D652" s="404"/>
    </row>
    <row r="653" spans="2:4" x14ac:dyDescent="0.2">
      <c r="C653" s="404"/>
      <c r="D653" s="404"/>
    </row>
    <row r="654" spans="2:4" x14ac:dyDescent="0.2">
      <c r="C654" s="404"/>
      <c r="D654" s="404"/>
    </row>
    <row r="655" spans="2:4" x14ac:dyDescent="0.2">
      <c r="C655" s="404"/>
      <c r="D655" s="404"/>
    </row>
    <row r="656" spans="2:4" x14ac:dyDescent="0.2">
      <c r="C656" s="404"/>
      <c r="D656" s="404"/>
    </row>
    <row r="657" spans="1:4" x14ac:dyDescent="0.2">
      <c r="C657" s="404"/>
      <c r="D657" s="404"/>
    </row>
    <row r="658" spans="1:4" x14ac:dyDescent="0.2">
      <c r="C658" s="404"/>
      <c r="D658" s="404"/>
    </row>
    <row r="659" spans="1:4" x14ac:dyDescent="0.2">
      <c r="C659" s="404"/>
      <c r="D659" s="404"/>
    </row>
    <row r="660" spans="1:4" x14ac:dyDescent="0.2">
      <c r="C660" s="404"/>
      <c r="D660" s="404"/>
    </row>
    <row r="661" spans="1:4" x14ac:dyDescent="0.2">
      <c r="C661" s="404"/>
      <c r="D661" s="404"/>
    </row>
    <row r="662" spans="1:4" x14ac:dyDescent="0.2">
      <c r="C662" s="404"/>
      <c r="D662" s="404"/>
    </row>
    <row r="663" spans="1:4" x14ac:dyDescent="0.2">
      <c r="C663" s="404"/>
      <c r="D663" s="404"/>
    </row>
    <row r="664" spans="1:4" x14ac:dyDescent="0.2">
      <c r="C664" s="404"/>
      <c r="D664" s="404"/>
    </row>
    <row r="665" spans="1:4" x14ac:dyDescent="0.2">
      <c r="C665" s="404"/>
      <c r="D665" s="404"/>
    </row>
    <row r="667" spans="1:4" x14ac:dyDescent="0.2">
      <c r="B667" s="474"/>
      <c r="C667" s="475"/>
      <c r="D667" s="475"/>
    </row>
    <row r="668" spans="1:4" x14ac:dyDescent="0.2">
      <c r="A668" s="476"/>
      <c r="B668" s="477"/>
      <c r="C668" s="478"/>
      <c r="D668" s="478"/>
    </row>
    <row r="669" spans="1:4" x14ac:dyDescent="0.2">
      <c r="B669" s="478"/>
    </row>
    <row r="670" spans="1:4" x14ac:dyDescent="0.2">
      <c r="B670" s="478"/>
      <c r="D670" s="473"/>
    </row>
    <row r="671" spans="1:4" x14ac:dyDescent="0.2">
      <c r="B671" s="478"/>
      <c r="D671" s="473"/>
    </row>
    <row r="673" spans="1:4" ht="15.75" x14ac:dyDescent="0.2">
      <c r="A673" s="479"/>
      <c r="B673" s="480"/>
      <c r="C673" s="481"/>
      <c r="D673" s="480"/>
    </row>
    <row r="674" spans="1:4" x14ac:dyDescent="0.2">
      <c r="C674" s="404"/>
      <c r="D674" s="404"/>
    </row>
    <row r="675" spans="1:4" x14ac:dyDescent="0.2">
      <c r="C675" s="404"/>
      <c r="D675" s="404"/>
    </row>
    <row r="676" spans="1:4" x14ac:dyDescent="0.2">
      <c r="C676" s="404"/>
      <c r="D676" s="404"/>
    </row>
    <row r="677" spans="1:4" x14ac:dyDescent="0.2">
      <c r="B677" s="472"/>
      <c r="C677" s="404"/>
      <c r="D677" s="404"/>
    </row>
    <row r="678" spans="1:4" x14ac:dyDescent="0.2">
      <c r="C678" s="404"/>
      <c r="D678" s="404"/>
    </row>
    <row r="679" spans="1:4" x14ac:dyDescent="0.2">
      <c r="C679" s="404"/>
      <c r="D679" s="404"/>
    </row>
    <row r="680" spans="1:4" x14ac:dyDescent="0.2">
      <c r="C680" s="404"/>
      <c r="D680" s="404"/>
    </row>
    <row r="681" spans="1:4" x14ac:dyDescent="0.2">
      <c r="C681" s="404"/>
      <c r="D681" s="404"/>
    </row>
    <row r="682" spans="1:4" x14ac:dyDescent="0.2">
      <c r="C682" s="404"/>
      <c r="D682" s="404"/>
    </row>
    <row r="683" spans="1:4" x14ac:dyDescent="0.2">
      <c r="C683" s="404"/>
      <c r="D683" s="404"/>
    </row>
    <row r="684" spans="1:4" x14ac:dyDescent="0.2">
      <c r="C684" s="404"/>
      <c r="D684" s="404"/>
    </row>
    <row r="685" spans="1:4" x14ac:dyDescent="0.2">
      <c r="C685" s="404"/>
      <c r="D685" s="404"/>
    </row>
    <row r="686" spans="1:4" x14ac:dyDescent="0.2">
      <c r="B686" s="482"/>
      <c r="C686" s="404"/>
      <c r="D686" s="404"/>
    </row>
    <row r="687" spans="1:4" x14ac:dyDescent="0.2">
      <c r="B687" s="482"/>
      <c r="C687" s="404"/>
      <c r="D687" s="404"/>
    </row>
    <row r="688" spans="1:4" x14ac:dyDescent="0.2">
      <c r="B688" s="482"/>
      <c r="C688" s="404"/>
      <c r="D688" s="404"/>
    </row>
    <row r="689" spans="2:4" x14ac:dyDescent="0.2">
      <c r="C689" s="404"/>
      <c r="D689" s="404"/>
    </row>
    <row r="690" spans="2:4" x14ac:dyDescent="0.2">
      <c r="C690" s="404"/>
      <c r="D690" s="404"/>
    </row>
    <row r="691" spans="2:4" x14ac:dyDescent="0.2">
      <c r="B691" s="472"/>
      <c r="C691" s="404"/>
      <c r="D691" s="404"/>
    </row>
    <row r="692" spans="2:4" x14ac:dyDescent="0.2">
      <c r="C692" s="404"/>
      <c r="D692" s="404"/>
    </row>
    <row r="693" spans="2:4" x14ac:dyDescent="0.2">
      <c r="B693" s="483"/>
      <c r="C693" s="404"/>
      <c r="D693" s="404"/>
    </row>
    <row r="694" spans="2:4" x14ac:dyDescent="0.2">
      <c r="C694" s="404"/>
      <c r="D694" s="404"/>
    </row>
    <row r="695" spans="2:4" x14ac:dyDescent="0.2">
      <c r="C695" s="404"/>
      <c r="D695" s="404"/>
    </row>
    <row r="696" spans="2:4" x14ac:dyDescent="0.2">
      <c r="C696" s="404"/>
      <c r="D696" s="404"/>
    </row>
    <row r="697" spans="2:4" x14ac:dyDescent="0.2">
      <c r="C697" s="404"/>
      <c r="D697" s="404"/>
    </row>
    <row r="698" spans="2:4" x14ac:dyDescent="0.2">
      <c r="C698" s="404"/>
      <c r="D698" s="404"/>
    </row>
    <row r="699" spans="2:4" x14ac:dyDescent="0.2">
      <c r="C699" s="404"/>
      <c r="D699" s="404"/>
    </row>
    <row r="700" spans="2:4" x14ac:dyDescent="0.2">
      <c r="C700" s="404"/>
      <c r="D700" s="404"/>
    </row>
    <row r="701" spans="2:4" x14ac:dyDescent="0.2">
      <c r="C701" s="404"/>
      <c r="D701" s="404"/>
    </row>
    <row r="702" spans="2:4" x14ac:dyDescent="0.2">
      <c r="C702" s="404"/>
      <c r="D702" s="404"/>
    </row>
    <row r="703" spans="2:4" x14ac:dyDescent="0.2">
      <c r="C703" s="404"/>
      <c r="D703" s="404"/>
    </row>
    <row r="704" spans="2:4" x14ac:dyDescent="0.2">
      <c r="C704" s="404"/>
      <c r="D704" s="404"/>
    </row>
    <row r="705" spans="1:4" x14ac:dyDescent="0.2">
      <c r="C705" s="404"/>
      <c r="D705" s="404"/>
    </row>
    <row r="706" spans="1:4" x14ac:dyDescent="0.2">
      <c r="C706" s="404"/>
      <c r="D706" s="404"/>
    </row>
    <row r="707" spans="1:4" x14ac:dyDescent="0.2">
      <c r="C707" s="404"/>
      <c r="D707" s="404"/>
    </row>
    <row r="708" spans="1:4" x14ac:dyDescent="0.2">
      <c r="C708" s="404"/>
      <c r="D708" s="404"/>
    </row>
    <row r="709" spans="1:4" x14ac:dyDescent="0.2">
      <c r="C709" s="404"/>
      <c r="D709" s="404"/>
    </row>
    <row r="710" spans="1:4" x14ac:dyDescent="0.2">
      <c r="C710" s="404"/>
      <c r="D710" s="404"/>
    </row>
    <row r="711" spans="1:4" x14ac:dyDescent="0.2">
      <c r="C711" s="404"/>
      <c r="D711" s="404"/>
    </row>
    <row r="712" spans="1:4" x14ac:dyDescent="0.2">
      <c r="C712" s="404"/>
      <c r="D712" s="404"/>
    </row>
    <row r="713" spans="1:4" x14ac:dyDescent="0.2">
      <c r="C713" s="404"/>
      <c r="D713" s="404"/>
    </row>
    <row r="714" spans="1:4" x14ac:dyDescent="0.2">
      <c r="C714" s="404"/>
      <c r="D714" s="404"/>
    </row>
    <row r="716" spans="1:4" x14ac:dyDescent="0.2">
      <c r="B716" s="474"/>
      <c r="C716" s="475"/>
      <c r="D716" s="475"/>
    </row>
    <row r="717" spans="1:4" x14ac:dyDescent="0.2">
      <c r="A717" s="476"/>
      <c r="B717" s="477"/>
      <c r="C717" s="478"/>
      <c r="D717" s="478"/>
    </row>
    <row r="718" spans="1:4" x14ac:dyDescent="0.2">
      <c r="B718" s="478"/>
    </row>
    <row r="719" spans="1:4" x14ac:dyDescent="0.2">
      <c r="B719" s="478"/>
      <c r="D719" s="473"/>
    </row>
    <row r="720" spans="1:4" x14ac:dyDescent="0.2">
      <c r="B720" s="478"/>
      <c r="D720" s="473"/>
    </row>
    <row r="722" spans="1:4" ht="15.75" x14ac:dyDescent="0.2">
      <c r="A722" s="479"/>
      <c r="B722" s="480"/>
      <c r="C722" s="481"/>
      <c r="D722" s="480"/>
    </row>
    <row r="723" spans="1:4" x14ac:dyDescent="0.2">
      <c r="C723" s="404"/>
      <c r="D723" s="404"/>
    </row>
    <row r="724" spans="1:4" x14ac:dyDescent="0.2">
      <c r="C724" s="404"/>
      <c r="D724" s="404"/>
    </row>
    <row r="725" spans="1:4" x14ac:dyDescent="0.2">
      <c r="C725" s="404"/>
      <c r="D725" s="404"/>
    </row>
    <row r="726" spans="1:4" x14ac:dyDescent="0.2">
      <c r="B726" s="472"/>
      <c r="C726" s="404"/>
      <c r="D726" s="404"/>
    </row>
    <row r="727" spans="1:4" x14ac:dyDescent="0.2">
      <c r="C727" s="404"/>
      <c r="D727" s="404"/>
    </row>
    <row r="728" spans="1:4" x14ac:dyDescent="0.2">
      <c r="C728" s="404"/>
      <c r="D728" s="404"/>
    </row>
    <row r="729" spans="1:4" x14ac:dyDescent="0.2">
      <c r="C729" s="404"/>
      <c r="D729" s="404"/>
    </row>
    <row r="730" spans="1:4" x14ac:dyDescent="0.2">
      <c r="C730" s="404"/>
      <c r="D730" s="404"/>
    </row>
    <row r="731" spans="1:4" x14ac:dyDescent="0.2">
      <c r="C731" s="404"/>
      <c r="D731" s="404"/>
    </row>
    <row r="732" spans="1:4" x14ac:dyDescent="0.2">
      <c r="C732" s="404"/>
      <c r="D732" s="404"/>
    </row>
    <row r="733" spans="1:4" x14ac:dyDescent="0.2">
      <c r="C733" s="404"/>
      <c r="D733" s="404"/>
    </row>
    <row r="734" spans="1:4" x14ac:dyDescent="0.2">
      <c r="C734" s="404"/>
      <c r="D734" s="404"/>
    </row>
    <row r="735" spans="1:4" x14ac:dyDescent="0.2">
      <c r="B735" s="482"/>
      <c r="C735" s="404"/>
      <c r="D735" s="404"/>
    </row>
    <row r="736" spans="1:4" x14ac:dyDescent="0.2">
      <c r="B736" s="482"/>
      <c r="C736" s="404"/>
      <c r="D736" s="404"/>
    </row>
    <row r="737" spans="2:4" x14ac:dyDescent="0.2">
      <c r="B737" s="482"/>
      <c r="C737" s="404"/>
      <c r="D737" s="404"/>
    </row>
    <row r="738" spans="2:4" x14ac:dyDescent="0.2">
      <c r="C738" s="404"/>
      <c r="D738" s="404"/>
    </row>
    <row r="739" spans="2:4" x14ac:dyDescent="0.2">
      <c r="C739" s="404"/>
      <c r="D739" s="404"/>
    </row>
    <row r="740" spans="2:4" x14ac:dyDescent="0.2">
      <c r="B740" s="472"/>
      <c r="C740" s="404"/>
      <c r="D740" s="404"/>
    </row>
    <row r="741" spans="2:4" x14ac:dyDescent="0.2">
      <c r="C741" s="404"/>
      <c r="D741" s="404"/>
    </row>
    <row r="742" spans="2:4" x14ac:dyDescent="0.2">
      <c r="B742" s="483"/>
      <c r="C742" s="404"/>
      <c r="D742" s="404"/>
    </row>
    <row r="743" spans="2:4" x14ac:dyDescent="0.2">
      <c r="C743" s="404"/>
      <c r="D743" s="404"/>
    </row>
    <row r="744" spans="2:4" x14ac:dyDescent="0.2">
      <c r="C744" s="404"/>
      <c r="D744" s="404"/>
    </row>
    <row r="745" spans="2:4" x14ac:dyDescent="0.2">
      <c r="C745" s="404"/>
      <c r="D745" s="404"/>
    </row>
    <row r="746" spans="2:4" x14ac:dyDescent="0.2">
      <c r="C746" s="404"/>
      <c r="D746" s="404"/>
    </row>
    <row r="747" spans="2:4" x14ac:dyDescent="0.2">
      <c r="C747" s="404"/>
      <c r="D747" s="404"/>
    </row>
    <row r="748" spans="2:4" x14ac:dyDescent="0.2">
      <c r="C748" s="404"/>
      <c r="D748" s="404"/>
    </row>
    <row r="749" spans="2:4" x14ac:dyDescent="0.2">
      <c r="C749" s="404"/>
      <c r="D749" s="404"/>
    </row>
    <row r="750" spans="2:4" x14ac:dyDescent="0.2">
      <c r="C750" s="404"/>
      <c r="D750" s="404"/>
    </row>
    <row r="751" spans="2:4" x14ac:dyDescent="0.2">
      <c r="C751" s="404"/>
      <c r="D751" s="404"/>
    </row>
    <row r="752" spans="2:4" x14ac:dyDescent="0.2">
      <c r="C752" s="404"/>
      <c r="D752" s="404"/>
    </row>
    <row r="753" spans="1:4" x14ac:dyDescent="0.2">
      <c r="C753" s="404"/>
      <c r="D753" s="404"/>
    </row>
    <row r="754" spans="1:4" x14ac:dyDescent="0.2">
      <c r="C754" s="404"/>
      <c r="D754" s="404"/>
    </row>
    <row r="755" spans="1:4" x14ac:dyDescent="0.2">
      <c r="C755" s="404"/>
      <c r="D755" s="404"/>
    </row>
    <row r="756" spans="1:4" x14ac:dyDescent="0.2">
      <c r="C756" s="404"/>
      <c r="D756" s="404"/>
    </row>
    <row r="757" spans="1:4" x14ac:dyDescent="0.2">
      <c r="C757" s="404"/>
      <c r="D757" s="404"/>
    </row>
    <row r="758" spans="1:4" x14ac:dyDescent="0.2">
      <c r="C758" s="404"/>
      <c r="D758" s="404"/>
    </row>
    <row r="759" spans="1:4" x14ac:dyDescent="0.2">
      <c r="C759" s="404"/>
      <c r="D759" s="404"/>
    </row>
    <row r="760" spans="1:4" x14ac:dyDescent="0.2">
      <c r="C760" s="404"/>
      <c r="D760" s="404"/>
    </row>
    <row r="761" spans="1:4" x14ac:dyDescent="0.2">
      <c r="C761" s="404"/>
      <c r="D761" s="404"/>
    </row>
    <row r="762" spans="1:4" x14ac:dyDescent="0.2">
      <c r="C762" s="404"/>
      <c r="D762" s="404"/>
    </row>
    <row r="763" spans="1:4" x14ac:dyDescent="0.2">
      <c r="C763" s="404"/>
      <c r="D763" s="404"/>
    </row>
    <row r="765" spans="1:4" x14ac:dyDescent="0.2">
      <c r="B765" s="474"/>
      <c r="C765" s="475"/>
      <c r="D765" s="475"/>
    </row>
    <row r="766" spans="1:4" x14ac:dyDescent="0.2">
      <c r="A766" s="476"/>
      <c r="B766" s="477"/>
      <c r="C766" s="478"/>
      <c r="D766" s="478"/>
    </row>
    <row r="767" spans="1:4" x14ac:dyDescent="0.2">
      <c r="B767" s="478"/>
    </row>
    <row r="768" spans="1:4" x14ac:dyDescent="0.2">
      <c r="B768" s="478"/>
      <c r="D768" s="473"/>
    </row>
    <row r="769" spans="1:4" x14ac:dyDescent="0.2">
      <c r="B769" s="478"/>
      <c r="D769" s="473"/>
    </row>
    <row r="771" spans="1:4" ht="15.75" x14ac:dyDescent="0.2">
      <c r="A771" s="479"/>
      <c r="B771" s="480"/>
      <c r="C771" s="481"/>
      <c r="D771" s="480"/>
    </row>
    <row r="772" spans="1:4" x14ac:dyDescent="0.2">
      <c r="C772" s="404"/>
      <c r="D772" s="404"/>
    </row>
    <row r="773" spans="1:4" x14ac:dyDescent="0.2">
      <c r="C773" s="404"/>
      <c r="D773" s="404"/>
    </row>
    <row r="774" spans="1:4" x14ac:dyDescent="0.2">
      <c r="C774" s="404"/>
      <c r="D774" s="404"/>
    </row>
    <row r="775" spans="1:4" x14ac:dyDescent="0.2">
      <c r="B775" s="472"/>
      <c r="C775" s="404"/>
      <c r="D775" s="404"/>
    </row>
    <row r="776" spans="1:4" x14ac:dyDescent="0.2">
      <c r="C776" s="404"/>
      <c r="D776" s="404"/>
    </row>
    <row r="777" spans="1:4" x14ac:dyDescent="0.2">
      <c r="C777" s="404"/>
      <c r="D777" s="404"/>
    </row>
    <row r="778" spans="1:4" x14ac:dyDescent="0.2">
      <c r="C778" s="404"/>
      <c r="D778" s="404"/>
    </row>
    <row r="779" spans="1:4" x14ac:dyDescent="0.2">
      <c r="C779" s="404"/>
      <c r="D779" s="404"/>
    </row>
    <row r="780" spans="1:4" x14ac:dyDescent="0.2">
      <c r="C780" s="404"/>
      <c r="D780" s="404"/>
    </row>
    <row r="781" spans="1:4" x14ac:dyDescent="0.2">
      <c r="C781" s="404"/>
      <c r="D781" s="404"/>
    </row>
    <row r="782" spans="1:4" x14ac:dyDescent="0.2">
      <c r="C782" s="404"/>
      <c r="D782" s="404"/>
    </row>
    <row r="783" spans="1:4" x14ac:dyDescent="0.2">
      <c r="C783" s="404"/>
      <c r="D783" s="404"/>
    </row>
    <row r="784" spans="1:4" x14ac:dyDescent="0.2">
      <c r="B784" s="482"/>
      <c r="C784" s="404"/>
      <c r="D784" s="404"/>
    </row>
    <row r="785" spans="2:4" x14ac:dyDescent="0.2">
      <c r="B785" s="482"/>
      <c r="C785" s="404"/>
      <c r="D785" s="404"/>
    </row>
    <row r="786" spans="2:4" x14ac:dyDescent="0.2">
      <c r="B786" s="482"/>
      <c r="C786" s="404"/>
      <c r="D786" s="404"/>
    </row>
    <row r="787" spans="2:4" x14ac:dyDescent="0.2">
      <c r="C787" s="404"/>
      <c r="D787" s="404"/>
    </row>
    <row r="788" spans="2:4" x14ac:dyDescent="0.2">
      <c r="C788" s="404"/>
      <c r="D788" s="404"/>
    </row>
    <row r="789" spans="2:4" x14ac:dyDescent="0.2">
      <c r="B789" s="472"/>
      <c r="C789" s="404"/>
      <c r="D789" s="404"/>
    </row>
    <row r="790" spans="2:4" x14ac:dyDescent="0.2">
      <c r="C790" s="404"/>
      <c r="D790" s="404"/>
    </row>
    <row r="791" spans="2:4" x14ac:dyDescent="0.2">
      <c r="B791" s="483"/>
      <c r="C791" s="404"/>
      <c r="D791" s="404"/>
    </row>
    <row r="792" spans="2:4" x14ac:dyDescent="0.2">
      <c r="C792" s="404"/>
      <c r="D792" s="404"/>
    </row>
    <row r="793" spans="2:4" x14ac:dyDescent="0.2">
      <c r="C793" s="404"/>
      <c r="D793" s="404"/>
    </row>
    <row r="794" spans="2:4" x14ac:dyDescent="0.2">
      <c r="C794" s="404"/>
      <c r="D794" s="404"/>
    </row>
    <row r="795" spans="2:4" x14ac:dyDescent="0.2">
      <c r="C795" s="404"/>
      <c r="D795" s="404"/>
    </row>
    <row r="796" spans="2:4" x14ac:dyDescent="0.2">
      <c r="C796" s="404"/>
      <c r="D796" s="404"/>
    </row>
    <row r="797" spans="2:4" x14ac:dyDescent="0.2">
      <c r="C797" s="404"/>
      <c r="D797" s="404"/>
    </row>
    <row r="798" spans="2:4" x14ac:dyDescent="0.2">
      <c r="C798" s="404"/>
      <c r="D798" s="404"/>
    </row>
    <row r="799" spans="2:4" x14ac:dyDescent="0.2">
      <c r="C799" s="404"/>
      <c r="D799" s="404"/>
    </row>
    <row r="800" spans="2:4" x14ac:dyDescent="0.2">
      <c r="C800" s="404"/>
      <c r="D800" s="404"/>
    </row>
    <row r="801" spans="3:4" x14ac:dyDescent="0.2">
      <c r="C801" s="404"/>
      <c r="D801" s="404"/>
    </row>
    <row r="802" spans="3:4" x14ac:dyDescent="0.2">
      <c r="C802" s="404"/>
      <c r="D802" s="404"/>
    </row>
    <row r="803" spans="3:4" x14ac:dyDescent="0.2">
      <c r="C803" s="404"/>
      <c r="D803" s="404"/>
    </row>
    <row r="804" spans="3:4" x14ac:dyDescent="0.2">
      <c r="C804" s="404"/>
      <c r="D804" s="404"/>
    </row>
    <row r="805" spans="3:4" x14ac:dyDescent="0.2">
      <c r="C805" s="404"/>
      <c r="D805" s="404"/>
    </row>
    <row r="806" spans="3:4" x14ac:dyDescent="0.2">
      <c r="C806" s="404"/>
      <c r="D806" s="404"/>
    </row>
    <row r="807" spans="3:4" x14ac:dyDescent="0.2">
      <c r="C807" s="404"/>
      <c r="D807" s="404"/>
    </row>
    <row r="808" spans="3:4" x14ac:dyDescent="0.2">
      <c r="C808" s="404"/>
      <c r="D808" s="404"/>
    </row>
    <row r="809" spans="3:4" x14ac:dyDescent="0.2">
      <c r="C809" s="404"/>
      <c r="D809" s="404"/>
    </row>
    <row r="810" spans="3:4" x14ac:dyDescent="0.2">
      <c r="C810" s="404"/>
      <c r="D810" s="404"/>
    </row>
    <row r="811" spans="3:4" x14ac:dyDescent="0.2">
      <c r="C811" s="404"/>
      <c r="D811" s="404"/>
    </row>
    <row r="812" spans="3:4" x14ac:dyDescent="0.2">
      <c r="C812" s="404"/>
      <c r="D812" s="404"/>
    </row>
  </sheetData>
  <sheetProtection algorithmName="SHA-512" hashValue="aPvfjQS7k3F4OUdvbP42RX1VygGGxGWe7GxII++j5oJuN84ul3kVHAXPhDIqZSh6crv+ej0VhGd6J9sX4zEI2Q==" saltValue="vpcS4PuluD9NXQ9yT5vGLA==" spinCount="100000" sheet="1" objects="1" scenarios="1"/>
  <autoFilter ref="A1:F5623" xr:uid="{41B06E84-D051-4A91-A347-A0BAF08BE5F8}"/>
  <mergeCells count="2">
    <mergeCell ref="A368:D368"/>
    <mergeCell ref="E368:F368"/>
  </mergeCells>
  <printOptions horizontalCentered="1"/>
  <pageMargins left="0.59055118110236227" right="0.39370078740157483" top="0.39370078740157483" bottom="0.59055118110236227" header="0.11811023622047245" footer="0.31496062992125984"/>
  <pageSetup paperSize="9" scale="80" fitToHeight="8" orientation="portrait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D612-2F2E-4B7B-ADA6-AEA666142535}">
  <sheetPr>
    <pageSetUpPr fitToPage="1"/>
  </sheetPr>
  <dimension ref="A1:CM103"/>
  <sheetViews>
    <sheetView showGridLines="0" topLeftCell="A4" workbookViewId="0">
      <selection activeCell="A4" sqref="A1:XFD1048576"/>
    </sheetView>
  </sheetViews>
  <sheetFormatPr defaultColWidth="9.85546875" defaultRowHeight="11.25" x14ac:dyDescent="0.2"/>
  <cols>
    <col min="1" max="1" width="7" style="128" customWidth="1"/>
    <col min="2" max="2" width="1.5703125" style="128" customWidth="1"/>
    <col min="3" max="3" width="3.5703125" style="128" customWidth="1"/>
    <col min="4" max="33" width="2.42578125" style="128" customWidth="1"/>
    <col min="34" max="34" width="2.7109375" style="128" customWidth="1"/>
    <col min="35" max="35" width="27.28515625" style="128" customWidth="1"/>
    <col min="36" max="37" width="2.140625" style="128" customWidth="1"/>
    <col min="38" max="38" width="7" style="128" customWidth="1"/>
    <col min="39" max="39" width="2.7109375" style="128" customWidth="1"/>
    <col min="40" max="40" width="12.85546875" style="128" customWidth="1"/>
    <col min="41" max="41" width="6.42578125" style="128" customWidth="1"/>
    <col min="42" max="42" width="3.5703125" style="128" customWidth="1"/>
    <col min="43" max="43" width="13.5703125" style="128" hidden="1" customWidth="1"/>
    <col min="44" max="44" width="11.85546875" style="128" customWidth="1"/>
    <col min="45" max="47" width="22.140625" style="128" hidden="1" customWidth="1"/>
    <col min="48" max="49" width="18.7109375" style="128" hidden="1" customWidth="1"/>
    <col min="50" max="51" width="21.42578125" style="128" hidden="1" customWidth="1"/>
    <col min="52" max="52" width="18.7109375" style="128" hidden="1" customWidth="1"/>
    <col min="53" max="53" width="16.42578125" style="128" hidden="1" customWidth="1"/>
    <col min="54" max="54" width="21.42578125" style="128" hidden="1" customWidth="1"/>
    <col min="55" max="55" width="18.7109375" style="128" hidden="1" customWidth="1"/>
    <col min="56" max="56" width="16.42578125" style="128" hidden="1" customWidth="1"/>
    <col min="57" max="57" width="57" style="128" customWidth="1"/>
    <col min="58" max="16384" width="9.85546875" style="128"/>
  </cols>
  <sheetData>
    <row r="1" spans="1:74" x14ac:dyDescent="0.2">
      <c r="A1" s="127" t="s">
        <v>1531</v>
      </c>
      <c r="AZ1" s="127" t="s">
        <v>1532</v>
      </c>
      <c r="BA1" s="127" t="s">
        <v>1533</v>
      </c>
      <c r="BB1" s="127" t="s">
        <v>1532</v>
      </c>
      <c r="BT1" s="127" t="s">
        <v>1534</v>
      </c>
      <c r="BU1" s="127" t="s">
        <v>1534</v>
      </c>
      <c r="BV1" s="127" t="s">
        <v>1535</v>
      </c>
    </row>
    <row r="2" spans="1:74" ht="36.950000000000003" customHeight="1" x14ac:dyDescent="0.2">
      <c r="AR2" s="241" t="s">
        <v>1536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29" t="s">
        <v>1537</v>
      </c>
      <c r="BT2" s="129" t="s">
        <v>1538</v>
      </c>
    </row>
    <row r="3" spans="1:74" ht="6.95" customHeight="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2"/>
      <c r="BS3" s="129" t="s">
        <v>1537</v>
      </c>
      <c r="BT3" s="129" t="s">
        <v>1324</v>
      </c>
    </row>
    <row r="4" spans="1:74" ht="24.95" customHeight="1" x14ac:dyDescent="0.2">
      <c r="B4" s="132"/>
      <c r="D4" s="133" t="s">
        <v>2200</v>
      </c>
      <c r="AR4" s="132"/>
      <c r="AS4" s="134" t="s">
        <v>1005</v>
      </c>
      <c r="BS4" s="129" t="s">
        <v>1539</v>
      </c>
    </row>
    <row r="5" spans="1:74" ht="12" customHeight="1" x14ac:dyDescent="0.2">
      <c r="B5" s="132"/>
      <c r="D5" s="135" t="s">
        <v>1540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132"/>
      <c r="BS5" s="129" t="s">
        <v>1537</v>
      </c>
    </row>
    <row r="6" spans="1:74" ht="36.950000000000003" customHeight="1" x14ac:dyDescent="0.2">
      <c r="B6" s="132"/>
      <c r="D6" s="137" t="s">
        <v>24</v>
      </c>
      <c r="K6" s="244" t="s">
        <v>2201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132"/>
      <c r="BS6" s="129" t="s">
        <v>1537</v>
      </c>
    </row>
    <row r="7" spans="1:74" ht="12" customHeight="1" x14ac:dyDescent="0.2">
      <c r="B7" s="132"/>
      <c r="D7" s="138" t="s">
        <v>1541</v>
      </c>
      <c r="K7" s="136" t="s">
        <v>1532</v>
      </c>
      <c r="AK7" s="138" t="s">
        <v>1542</v>
      </c>
      <c r="AN7" s="136" t="s">
        <v>1532</v>
      </c>
      <c r="AR7" s="132"/>
      <c r="BS7" s="129" t="s">
        <v>1537</v>
      </c>
    </row>
    <row r="8" spans="1:74" ht="12" customHeight="1" x14ac:dyDescent="0.2">
      <c r="B8" s="132"/>
      <c r="D8" s="138" t="s">
        <v>1010</v>
      </c>
      <c r="K8" s="136" t="s">
        <v>1543</v>
      </c>
      <c r="AK8" s="138" t="s">
        <v>749</v>
      </c>
      <c r="AN8" s="139"/>
      <c r="AR8" s="132"/>
      <c r="BS8" s="129" t="s">
        <v>1537</v>
      </c>
    </row>
    <row r="9" spans="1:74" ht="14.45" customHeight="1" x14ac:dyDescent="0.2">
      <c r="B9" s="132"/>
      <c r="AR9" s="132"/>
      <c r="BS9" s="129" t="s">
        <v>1537</v>
      </c>
    </row>
    <row r="10" spans="1:74" ht="12" customHeight="1" x14ac:dyDescent="0.2">
      <c r="B10" s="132"/>
      <c r="D10" s="138" t="s">
        <v>1544</v>
      </c>
      <c r="AK10" s="138" t="s">
        <v>1545</v>
      </c>
      <c r="AN10" s="136" t="s">
        <v>50</v>
      </c>
      <c r="AR10" s="132"/>
      <c r="BS10" s="129" t="s">
        <v>1537</v>
      </c>
    </row>
    <row r="11" spans="1:74" ht="18.600000000000001" customHeight="1" x14ac:dyDescent="0.2">
      <c r="B11" s="132"/>
      <c r="E11" s="136" t="s">
        <v>1546</v>
      </c>
      <c r="AK11" s="138" t="s">
        <v>36</v>
      </c>
      <c r="AN11" s="136" t="s">
        <v>51</v>
      </c>
      <c r="AR11" s="132"/>
      <c r="BS11" s="129" t="s">
        <v>1537</v>
      </c>
    </row>
    <row r="12" spans="1:74" ht="6.95" customHeight="1" x14ac:dyDescent="0.2">
      <c r="B12" s="132"/>
      <c r="AR12" s="132"/>
      <c r="BS12" s="129" t="s">
        <v>1537</v>
      </c>
    </row>
    <row r="13" spans="1:74" ht="12" customHeight="1" x14ac:dyDescent="0.2">
      <c r="B13" s="132"/>
      <c r="D13" s="138" t="s">
        <v>20</v>
      </c>
      <c r="AK13" s="138" t="s">
        <v>1545</v>
      </c>
      <c r="AN13" s="136" t="s">
        <v>1532</v>
      </c>
      <c r="AR13" s="132"/>
      <c r="BS13" s="129" t="s">
        <v>1537</v>
      </c>
    </row>
    <row r="14" spans="1:74" ht="12.75" x14ac:dyDescent="0.2">
      <c r="B14" s="132"/>
      <c r="E14" s="136" t="s">
        <v>1547</v>
      </c>
      <c r="AK14" s="138" t="s">
        <v>36</v>
      </c>
      <c r="AN14" s="136" t="s">
        <v>1532</v>
      </c>
      <c r="AR14" s="132"/>
      <c r="BS14" s="129" t="s">
        <v>1537</v>
      </c>
    </row>
    <row r="15" spans="1:74" ht="6.95" customHeight="1" x14ac:dyDescent="0.2">
      <c r="B15" s="132"/>
      <c r="AR15" s="132"/>
      <c r="BS15" s="129" t="s">
        <v>1534</v>
      </c>
    </row>
    <row r="16" spans="1:74" ht="12" customHeight="1" x14ac:dyDescent="0.2">
      <c r="B16" s="132"/>
      <c r="D16" s="138" t="s">
        <v>21</v>
      </c>
      <c r="AK16" s="138" t="s">
        <v>1545</v>
      </c>
      <c r="AN16" s="136" t="s">
        <v>1532</v>
      </c>
      <c r="AR16" s="132"/>
      <c r="BS16" s="129" t="s">
        <v>1534</v>
      </c>
    </row>
    <row r="17" spans="2:71" ht="18.600000000000001" customHeight="1" x14ac:dyDescent="0.2">
      <c r="B17" s="132"/>
      <c r="E17" s="136" t="s">
        <v>1547</v>
      </c>
      <c r="AK17" s="138" t="s">
        <v>36</v>
      </c>
      <c r="AN17" s="136" t="s">
        <v>1532</v>
      </c>
      <c r="AR17" s="132"/>
      <c r="BS17" s="129" t="s">
        <v>1548</v>
      </c>
    </row>
    <row r="18" spans="2:71" ht="6.95" customHeight="1" x14ac:dyDescent="0.2">
      <c r="B18" s="132"/>
      <c r="AR18" s="132"/>
      <c r="BS18" s="129" t="s">
        <v>1537</v>
      </c>
    </row>
    <row r="19" spans="2:71" ht="12" customHeight="1" x14ac:dyDescent="0.2">
      <c r="B19" s="132"/>
      <c r="D19" s="138" t="s">
        <v>1549</v>
      </c>
      <c r="AK19" s="138" t="s">
        <v>1545</v>
      </c>
      <c r="AN19" s="136" t="s">
        <v>1532</v>
      </c>
      <c r="AR19" s="132"/>
      <c r="BS19" s="129" t="s">
        <v>1537</v>
      </c>
    </row>
    <row r="20" spans="2:71" ht="18.600000000000001" customHeight="1" x14ac:dyDescent="0.2">
      <c r="B20" s="132"/>
      <c r="E20" s="136" t="s">
        <v>1547</v>
      </c>
      <c r="AK20" s="138" t="s">
        <v>36</v>
      </c>
      <c r="AN20" s="136" t="s">
        <v>1532</v>
      </c>
      <c r="AR20" s="132"/>
      <c r="BS20" s="129" t="s">
        <v>1548</v>
      </c>
    </row>
    <row r="21" spans="2:71" ht="6.95" customHeight="1" x14ac:dyDescent="0.2">
      <c r="B21" s="132"/>
      <c r="AR21" s="132"/>
    </row>
    <row r="22" spans="2:71" ht="12" customHeight="1" x14ac:dyDescent="0.2">
      <c r="B22" s="132"/>
      <c r="D22" s="138" t="s">
        <v>1015</v>
      </c>
      <c r="AR22" s="132"/>
    </row>
    <row r="23" spans="2:71" ht="16.5" customHeight="1" x14ac:dyDescent="0.2">
      <c r="B23" s="132"/>
      <c r="E23" s="245" t="s">
        <v>1532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32"/>
    </row>
    <row r="24" spans="2:71" ht="6.95" customHeight="1" x14ac:dyDescent="0.2">
      <c r="B24" s="132"/>
      <c r="AR24" s="132"/>
    </row>
    <row r="25" spans="2:71" ht="6.95" customHeight="1" x14ac:dyDescent="0.2">
      <c r="B25" s="132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R25" s="132"/>
    </row>
    <row r="26" spans="2:71" s="142" customFormat="1" ht="26.1" customHeight="1" x14ac:dyDescent="0.2">
      <c r="B26" s="141"/>
      <c r="D26" s="143" t="s">
        <v>1021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246">
        <f>ROUND(AG94,2)</f>
        <v>0</v>
      </c>
      <c r="AL26" s="247"/>
      <c r="AM26" s="247"/>
      <c r="AN26" s="247"/>
      <c r="AO26" s="247"/>
      <c r="AR26" s="141"/>
    </row>
    <row r="27" spans="2:71" s="142" customFormat="1" ht="6.95" customHeight="1" x14ac:dyDescent="0.2">
      <c r="B27" s="141"/>
      <c r="AR27" s="141"/>
    </row>
    <row r="28" spans="2:71" s="142" customFormat="1" ht="12.75" x14ac:dyDescent="0.2">
      <c r="B28" s="141"/>
      <c r="L28" s="240" t="s">
        <v>1550</v>
      </c>
      <c r="M28" s="240"/>
      <c r="N28" s="240"/>
      <c r="O28" s="240"/>
      <c r="P28" s="240"/>
      <c r="W28" s="240" t="s">
        <v>1551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1552</v>
      </c>
      <c r="AL28" s="240"/>
      <c r="AM28" s="240"/>
      <c r="AN28" s="240"/>
      <c r="AO28" s="240"/>
      <c r="AR28" s="141"/>
    </row>
    <row r="29" spans="2:71" s="146" customFormat="1" ht="14.45" customHeight="1" x14ac:dyDescent="0.2">
      <c r="B29" s="145"/>
      <c r="D29" s="138" t="s">
        <v>135</v>
      </c>
      <c r="F29" s="138" t="s">
        <v>1122</v>
      </c>
      <c r="L29" s="233">
        <v>0.21</v>
      </c>
      <c r="M29" s="234"/>
      <c r="N29" s="234"/>
      <c r="O29" s="234"/>
      <c r="P29" s="234"/>
      <c r="W29" s="235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5">
        <f>ROUND(AV94, 2)</f>
        <v>0</v>
      </c>
      <c r="AL29" s="234"/>
      <c r="AM29" s="234"/>
      <c r="AN29" s="234"/>
      <c r="AO29" s="234"/>
      <c r="AR29" s="145"/>
    </row>
    <row r="30" spans="2:71" s="146" customFormat="1" ht="14.45" customHeight="1" x14ac:dyDescent="0.2">
      <c r="B30" s="145"/>
      <c r="F30" s="138" t="s">
        <v>1553</v>
      </c>
      <c r="L30" s="233">
        <v>0.15</v>
      </c>
      <c r="M30" s="234"/>
      <c r="N30" s="234"/>
      <c r="O30" s="234"/>
      <c r="P30" s="234"/>
      <c r="W30" s="235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5">
        <f>ROUND(AW94, 2)</f>
        <v>0</v>
      </c>
      <c r="AL30" s="234"/>
      <c r="AM30" s="234"/>
      <c r="AN30" s="234"/>
      <c r="AO30" s="234"/>
      <c r="AR30" s="145"/>
    </row>
    <row r="31" spans="2:71" s="146" customFormat="1" ht="14.45" hidden="1" customHeight="1" x14ac:dyDescent="0.2">
      <c r="B31" s="145"/>
      <c r="F31" s="138" t="s">
        <v>1554</v>
      </c>
      <c r="L31" s="233">
        <v>0.21</v>
      </c>
      <c r="M31" s="234"/>
      <c r="N31" s="234"/>
      <c r="O31" s="234"/>
      <c r="P31" s="234"/>
      <c r="W31" s="235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5">
        <v>0</v>
      </c>
      <c r="AL31" s="234"/>
      <c r="AM31" s="234"/>
      <c r="AN31" s="234"/>
      <c r="AO31" s="234"/>
      <c r="AR31" s="145"/>
    </row>
    <row r="32" spans="2:71" s="146" customFormat="1" ht="14.45" hidden="1" customHeight="1" x14ac:dyDescent="0.2">
      <c r="B32" s="145"/>
      <c r="F32" s="138" t="s">
        <v>1555</v>
      </c>
      <c r="L32" s="233">
        <v>0.15</v>
      </c>
      <c r="M32" s="234"/>
      <c r="N32" s="234"/>
      <c r="O32" s="234"/>
      <c r="P32" s="234"/>
      <c r="W32" s="235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5">
        <v>0</v>
      </c>
      <c r="AL32" s="234"/>
      <c r="AM32" s="234"/>
      <c r="AN32" s="234"/>
      <c r="AO32" s="234"/>
      <c r="AR32" s="145"/>
    </row>
    <row r="33" spans="2:44" s="146" customFormat="1" ht="14.45" hidden="1" customHeight="1" x14ac:dyDescent="0.2">
      <c r="B33" s="145"/>
      <c r="F33" s="138" t="s">
        <v>1556</v>
      </c>
      <c r="L33" s="233">
        <v>0</v>
      </c>
      <c r="M33" s="234"/>
      <c r="N33" s="234"/>
      <c r="O33" s="234"/>
      <c r="P33" s="234"/>
      <c r="W33" s="235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5">
        <v>0</v>
      </c>
      <c r="AL33" s="234"/>
      <c r="AM33" s="234"/>
      <c r="AN33" s="234"/>
      <c r="AO33" s="234"/>
      <c r="AR33" s="145"/>
    </row>
    <row r="34" spans="2:44" s="142" customFormat="1" ht="6.95" customHeight="1" x14ac:dyDescent="0.2">
      <c r="B34" s="141"/>
      <c r="AR34" s="141"/>
    </row>
    <row r="35" spans="2:44" s="142" customFormat="1" ht="26.1" customHeight="1" x14ac:dyDescent="0.2">
      <c r="B35" s="141"/>
      <c r="C35" s="147"/>
      <c r="D35" s="148" t="s">
        <v>136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 t="s">
        <v>12</v>
      </c>
      <c r="U35" s="149"/>
      <c r="V35" s="149"/>
      <c r="W35" s="149"/>
      <c r="X35" s="236" t="s">
        <v>61</v>
      </c>
      <c r="Y35" s="237"/>
      <c r="Z35" s="237"/>
      <c r="AA35" s="237"/>
      <c r="AB35" s="237"/>
      <c r="AC35" s="149"/>
      <c r="AD35" s="149"/>
      <c r="AE35" s="149"/>
      <c r="AF35" s="149"/>
      <c r="AG35" s="149"/>
      <c r="AH35" s="149"/>
      <c r="AI35" s="149"/>
      <c r="AJ35" s="149"/>
      <c r="AK35" s="238">
        <f>SUM(AK26:AK33)</f>
        <v>0</v>
      </c>
      <c r="AL35" s="237"/>
      <c r="AM35" s="237"/>
      <c r="AN35" s="237"/>
      <c r="AO35" s="239"/>
      <c r="AP35" s="147"/>
      <c r="AQ35" s="147"/>
      <c r="AR35" s="141"/>
    </row>
    <row r="36" spans="2:44" s="142" customFormat="1" ht="6.95" customHeight="1" x14ac:dyDescent="0.2">
      <c r="B36" s="141"/>
      <c r="AR36" s="141"/>
    </row>
    <row r="37" spans="2:44" s="142" customFormat="1" ht="14.45" customHeight="1" x14ac:dyDescent="0.2">
      <c r="B37" s="141"/>
      <c r="AR37" s="141"/>
    </row>
    <row r="38" spans="2:44" ht="14.45" customHeight="1" x14ac:dyDescent="0.2">
      <c r="B38" s="132"/>
      <c r="AR38" s="132"/>
    </row>
    <row r="39" spans="2:44" ht="14.45" customHeight="1" x14ac:dyDescent="0.2">
      <c r="B39" s="132"/>
      <c r="AR39" s="132"/>
    </row>
    <row r="40" spans="2:44" ht="14.45" customHeight="1" x14ac:dyDescent="0.2">
      <c r="B40" s="132"/>
      <c r="AR40" s="132"/>
    </row>
    <row r="41" spans="2:44" ht="14.45" customHeight="1" x14ac:dyDescent="0.2">
      <c r="B41" s="132"/>
      <c r="AR41" s="132"/>
    </row>
    <row r="42" spans="2:44" ht="14.45" customHeight="1" x14ac:dyDescent="0.2">
      <c r="B42" s="132"/>
      <c r="AR42" s="132"/>
    </row>
    <row r="43" spans="2:44" ht="14.45" customHeight="1" x14ac:dyDescent="0.2">
      <c r="B43" s="132"/>
      <c r="AR43" s="132"/>
    </row>
    <row r="44" spans="2:44" ht="14.45" customHeight="1" x14ac:dyDescent="0.2">
      <c r="B44" s="132"/>
      <c r="AR44" s="132"/>
    </row>
    <row r="45" spans="2:44" ht="14.45" customHeight="1" x14ac:dyDescent="0.2">
      <c r="B45" s="132"/>
      <c r="AR45" s="132"/>
    </row>
    <row r="46" spans="2:44" ht="14.45" customHeight="1" x14ac:dyDescent="0.2">
      <c r="B46" s="132"/>
      <c r="AR46" s="132"/>
    </row>
    <row r="47" spans="2:44" ht="14.45" customHeight="1" x14ac:dyDescent="0.2">
      <c r="B47" s="132"/>
      <c r="AR47" s="132"/>
    </row>
    <row r="48" spans="2:44" ht="14.45" customHeight="1" x14ac:dyDescent="0.2">
      <c r="B48" s="132"/>
      <c r="AR48" s="132"/>
    </row>
    <row r="49" spans="2:44" s="142" customFormat="1" ht="14.45" customHeight="1" x14ac:dyDescent="0.2">
      <c r="B49" s="141"/>
      <c r="D49" s="151" t="s">
        <v>1557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1" t="s">
        <v>1558</v>
      </c>
      <c r="AI49" s="152"/>
      <c r="AJ49" s="152"/>
      <c r="AK49" s="152"/>
      <c r="AL49" s="152"/>
      <c r="AM49" s="152"/>
      <c r="AN49" s="152"/>
      <c r="AO49" s="152"/>
      <c r="AR49" s="141"/>
    </row>
    <row r="50" spans="2:44" x14ac:dyDescent="0.2">
      <c r="B50" s="132"/>
      <c r="AR50" s="132"/>
    </row>
    <row r="51" spans="2:44" x14ac:dyDescent="0.2">
      <c r="B51" s="132"/>
      <c r="AR51" s="132"/>
    </row>
    <row r="52" spans="2:44" x14ac:dyDescent="0.2">
      <c r="B52" s="132"/>
      <c r="AR52" s="132"/>
    </row>
    <row r="53" spans="2:44" x14ac:dyDescent="0.2">
      <c r="B53" s="132"/>
      <c r="AR53" s="132"/>
    </row>
    <row r="54" spans="2:44" x14ac:dyDescent="0.2">
      <c r="B54" s="132"/>
      <c r="AR54" s="132"/>
    </row>
    <row r="55" spans="2:44" x14ac:dyDescent="0.2">
      <c r="B55" s="132"/>
      <c r="AR55" s="132"/>
    </row>
    <row r="56" spans="2:44" x14ac:dyDescent="0.2">
      <c r="B56" s="132"/>
      <c r="AR56" s="132"/>
    </row>
    <row r="57" spans="2:44" x14ac:dyDescent="0.2">
      <c r="B57" s="132"/>
      <c r="AR57" s="132"/>
    </row>
    <row r="58" spans="2:44" x14ac:dyDescent="0.2">
      <c r="B58" s="132"/>
      <c r="AR58" s="132"/>
    </row>
    <row r="59" spans="2:44" x14ac:dyDescent="0.2">
      <c r="B59" s="132"/>
      <c r="AR59" s="132"/>
    </row>
    <row r="60" spans="2:44" s="142" customFormat="1" ht="12.75" x14ac:dyDescent="0.2">
      <c r="B60" s="141"/>
      <c r="D60" s="153" t="s">
        <v>1559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53" t="s">
        <v>1560</v>
      </c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53" t="s">
        <v>1559</v>
      </c>
      <c r="AI60" s="144"/>
      <c r="AJ60" s="144"/>
      <c r="AK60" s="144"/>
      <c r="AL60" s="144"/>
      <c r="AM60" s="153" t="s">
        <v>1560</v>
      </c>
      <c r="AN60" s="144"/>
      <c r="AO60" s="144"/>
      <c r="AR60" s="141"/>
    </row>
    <row r="61" spans="2:44" x14ac:dyDescent="0.2">
      <c r="B61" s="132"/>
      <c r="AR61" s="132"/>
    </row>
    <row r="62" spans="2:44" x14ac:dyDescent="0.2">
      <c r="B62" s="132"/>
      <c r="AR62" s="132"/>
    </row>
    <row r="63" spans="2:44" x14ac:dyDescent="0.2">
      <c r="B63" s="132"/>
      <c r="AR63" s="132"/>
    </row>
    <row r="64" spans="2:44" s="142" customFormat="1" ht="12.75" x14ac:dyDescent="0.2">
      <c r="B64" s="141"/>
      <c r="D64" s="151" t="s">
        <v>1561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1" t="s">
        <v>1562</v>
      </c>
      <c r="AI64" s="152"/>
      <c r="AJ64" s="152"/>
      <c r="AK64" s="152"/>
      <c r="AL64" s="152"/>
      <c r="AM64" s="152"/>
      <c r="AN64" s="152"/>
      <c r="AO64" s="152"/>
      <c r="AR64" s="141"/>
    </row>
    <row r="65" spans="2:44" x14ac:dyDescent="0.2">
      <c r="B65" s="132"/>
      <c r="AR65" s="132"/>
    </row>
    <row r="66" spans="2:44" x14ac:dyDescent="0.2">
      <c r="B66" s="132"/>
      <c r="AR66" s="132"/>
    </row>
    <row r="67" spans="2:44" x14ac:dyDescent="0.2">
      <c r="B67" s="132"/>
      <c r="AR67" s="132"/>
    </row>
    <row r="68" spans="2:44" x14ac:dyDescent="0.2">
      <c r="B68" s="132"/>
      <c r="AR68" s="132"/>
    </row>
    <row r="69" spans="2:44" x14ac:dyDescent="0.2">
      <c r="B69" s="132"/>
      <c r="AR69" s="132"/>
    </row>
    <row r="70" spans="2:44" x14ac:dyDescent="0.2">
      <c r="B70" s="132"/>
      <c r="AR70" s="132"/>
    </row>
    <row r="71" spans="2:44" x14ac:dyDescent="0.2">
      <c r="B71" s="132"/>
      <c r="AR71" s="132"/>
    </row>
    <row r="72" spans="2:44" x14ac:dyDescent="0.2">
      <c r="B72" s="132"/>
      <c r="AR72" s="132"/>
    </row>
    <row r="73" spans="2:44" x14ac:dyDescent="0.2">
      <c r="B73" s="132"/>
      <c r="AR73" s="132"/>
    </row>
    <row r="74" spans="2:44" x14ac:dyDescent="0.2">
      <c r="B74" s="132"/>
      <c r="AR74" s="132"/>
    </row>
    <row r="75" spans="2:44" s="142" customFormat="1" ht="12.75" x14ac:dyDescent="0.2">
      <c r="B75" s="141"/>
      <c r="D75" s="153" t="s">
        <v>1559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53" t="s">
        <v>1560</v>
      </c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53" t="s">
        <v>1559</v>
      </c>
      <c r="AI75" s="144"/>
      <c r="AJ75" s="144"/>
      <c r="AK75" s="144"/>
      <c r="AL75" s="144"/>
      <c r="AM75" s="153" t="s">
        <v>1560</v>
      </c>
      <c r="AN75" s="144"/>
      <c r="AO75" s="144"/>
      <c r="AR75" s="141"/>
    </row>
    <row r="76" spans="2:44" s="142" customFormat="1" x14ac:dyDescent="0.2">
      <c r="B76" s="141"/>
      <c r="AR76" s="141"/>
    </row>
    <row r="77" spans="2:44" s="142" customFormat="1" ht="6.95" customHeight="1" x14ac:dyDescent="0.2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41"/>
    </row>
    <row r="81" spans="1:91" s="142" customFormat="1" ht="6.95" customHeight="1" x14ac:dyDescent="0.2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41"/>
    </row>
    <row r="82" spans="1:91" s="142" customFormat="1" ht="24.95" customHeight="1" x14ac:dyDescent="0.2">
      <c r="B82" s="141"/>
      <c r="C82" s="133" t="s">
        <v>1563</v>
      </c>
      <c r="AR82" s="141"/>
    </row>
    <row r="83" spans="1:91" s="142" customFormat="1" ht="6.95" customHeight="1" x14ac:dyDescent="0.2">
      <c r="B83" s="141"/>
      <c r="AR83" s="141"/>
    </row>
    <row r="84" spans="1:91" s="158" customFormat="1" ht="12" customHeight="1" x14ac:dyDescent="0.2">
      <c r="B84" s="159"/>
      <c r="C84" s="138" t="s">
        <v>1540</v>
      </c>
      <c r="L84" s="158">
        <f>K5</f>
        <v>0</v>
      </c>
      <c r="AR84" s="159"/>
    </row>
    <row r="85" spans="1:91" s="160" customFormat="1" ht="36.950000000000003" customHeight="1" x14ac:dyDescent="0.2">
      <c r="B85" s="161"/>
      <c r="C85" s="162" t="s">
        <v>24</v>
      </c>
      <c r="L85" s="231" t="str">
        <f>K6</f>
        <v xml:space="preserve">Stavební úpravy objektu Baštýřská 67/2, Praha 9 - Etapa 2			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161"/>
    </row>
    <row r="86" spans="1:91" s="142" customFormat="1" ht="6.95" customHeight="1" x14ac:dyDescent="0.2">
      <c r="B86" s="141"/>
      <c r="AR86" s="141"/>
    </row>
    <row r="87" spans="1:91" s="142" customFormat="1" ht="12" customHeight="1" x14ac:dyDescent="0.2">
      <c r="B87" s="141"/>
      <c r="C87" s="138" t="s">
        <v>1010</v>
      </c>
      <c r="L87" s="163" t="str">
        <f>IF(K8="","",K8)</f>
        <v xml:space="preserve"> Baštýřská 67/2,19800 Praha 14</v>
      </c>
      <c r="AI87" s="138" t="s">
        <v>749</v>
      </c>
      <c r="AM87" s="219" t="str">
        <f>IF(AN8= "","",AN8)</f>
        <v/>
      </c>
      <c r="AN87" s="219"/>
      <c r="AR87" s="141"/>
    </row>
    <row r="88" spans="1:91" s="142" customFormat="1" ht="6.95" customHeight="1" x14ac:dyDescent="0.2">
      <c r="B88" s="141"/>
      <c r="AR88" s="141"/>
    </row>
    <row r="89" spans="1:91" s="142" customFormat="1" ht="15.2" customHeight="1" x14ac:dyDescent="0.2">
      <c r="B89" s="141"/>
      <c r="C89" s="138" t="s">
        <v>1544</v>
      </c>
      <c r="L89" s="158" t="str">
        <f>IF(E11= "","",E11)</f>
        <v xml:space="preserve"> Městská část Praha 14,Br.Venclíků 1073,Praha 14</v>
      </c>
      <c r="AI89" s="138" t="s">
        <v>21</v>
      </c>
      <c r="AM89" s="220" t="str">
        <f>IF(E17="","",E17)</f>
        <v xml:space="preserve"> </v>
      </c>
      <c r="AN89" s="221"/>
      <c r="AO89" s="221"/>
      <c r="AP89" s="221"/>
      <c r="AR89" s="141"/>
      <c r="AS89" s="222" t="s">
        <v>1564</v>
      </c>
      <c r="AT89" s="223"/>
      <c r="AU89" s="164"/>
      <c r="AV89" s="164"/>
      <c r="AW89" s="164"/>
      <c r="AX89" s="164"/>
      <c r="AY89" s="164"/>
      <c r="AZ89" s="164"/>
      <c r="BA89" s="164"/>
      <c r="BB89" s="164"/>
      <c r="BC89" s="164"/>
      <c r="BD89" s="165"/>
    </row>
    <row r="90" spans="1:91" s="142" customFormat="1" ht="15.2" customHeight="1" x14ac:dyDescent="0.2">
      <c r="B90" s="141"/>
      <c r="C90" s="138" t="s">
        <v>20</v>
      </c>
      <c r="L90" s="158" t="str">
        <f>IF(E14="","",E14)</f>
        <v xml:space="preserve"> </v>
      </c>
      <c r="AI90" s="138" t="s">
        <v>1549</v>
      </c>
      <c r="AM90" s="220" t="str">
        <f>IF(E20="","",E20)</f>
        <v xml:space="preserve"> </v>
      </c>
      <c r="AN90" s="221"/>
      <c r="AO90" s="221"/>
      <c r="AP90" s="221"/>
      <c r="AR90" s="141"/>
      <c r="AS90" s="224"/>
      <c r="AT90" s="225"/>
      <c r="BD90" s="166"/>
    </row>
    <row r="91" spans="1:91" s="142" customFormat="1" ht="10.7" customHeight="1" x14ac:dyDescent="0.2">
      <c r="B91" s="141"/>
      <c r="AR91" s="141"/>
      <c r="AS91" s="224"/>
      <c r="AT91" s="225"/>
      <c r="BD91" s="166"/>
    </row>
    <row r="92" spans="1:91" s="142" customFormat="1" ht="29.25" customHeight="1" x14ac:dyDescent="0.2">
      <c r="B92" s="141"/>
      <c r="C92" s="226" t="s">
        <v>1516</v>
      </c>
      <c r="D92" s="227"/>
      <c r="E92" s="227"/>
      <c r="F92" s="227"/>
      <c r="G92" s="227"/>
      <c r="H92" s="167"/>
      <c r="I92" s="228" t="s">
        <v>1515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1565</v>
      </c>
      <c r="AH92" s="227"/>
      <c r="AI92" s="227"/>
      <c r="AJ92" s="227"/>
      <c r="AK92" s="227"/>
      <c r="AL92" s="227"/>
      <c r="AM92" s="227"/>
      <c r="AN92" s="228" t="s">
        <v>1566</v>
      </c>
      <c r="AO92" s="227"/>
      <c r="AP92" s="230"/>
      <c r="AQ92" s="168" t="s">
        <v>1517</v>
      </c>
      <c r="AR92" s="141"/>
      <c r="AS92" s="169" t="s">
        <v>1567</v>
      </c>
      <c r="AT92" s="170" t="s">
        <v>1568</v>
      </c>
      <c r="AU92" s="170" t="s">
        <v>1569</v>
      </c>
      <c r="AV92" s="170" t="s">
        <v>1570</v>
      </c>
      <c r="AW92" s="170" t="s">
        <v>1571</v>
      </c>
      <c r="AX92" s="170" t="s">
        <v>1572</v>
      </c>
      <c r="AY92" s="170" t="s">
        <v>1573</v>
      </c>
      <c r="AZ92" s="170" t="s">
        <v>1574</v>
      </c>
      <c r="BA92" s="170" t="s">
        <v>1575</v>
      </c>
      <c r="BB92" s="170" t="s">
        <v>1576</v>
      </c>
      <c r="BC92" s="170" t="s">
        <v>1577</v>
      </c>
      <c r="BD92" s="171" t="s">
        <v>1578</v>
      </c>
    </row>
    <row r="93" spans="1:91" s="142" customFormat="1" ht="10.7" customHeight="1" x14ac:dyDescent="0.2">
      <c r="B93" s="141"/>
      <c r="AR93" s="141"/>
      <c r="AS93" s="172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5"/>
    </row>
    <row r="94" spans="1:91" s="173" customFormat="1" ht="32.450000000000003" customHeight="1" x14ac:dyDescent="0.2">
      <c r="B94" s="174"/>
      <c r="C94" s="175" t="s">
        <v>1579</v>
      </c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217">
        <f>ROUND(SUM(AG95:AG101),2)</f>
        <v>0</v>
      </c>
      <c r="AH94" s="217"/>
      <c r="AI94" s="217"/>
      <c r="AJ94" s="217"/>
      <c r="AK94" s="217"/>
      <c r="AL94" s="217"/>
      <c r="AM94" s="217"/>
      <c r="AN94" s="218">
        <f t="shared" ref="AN94:AN101" si="0">SUM(AG94,AT94)</f>
        <v>0</v>
      </c>
      <c r="AO94" s="218"/>
      <c r="AP94" s="218"/>
      <c r="AQ94" s="177" t="s">
        <v>1532</v>
      </c>
      <c r="AR94" s="174"/>
      <c r="AS94" s="178">
        <f>ROUND(SUM(AS95:AS101),2)</f>
        <v>0</v>
      </c>
      <c r="AT94" s="179">
        <f t="shared" ref="AT94:AT101" si="1">ROUND(SUM(AV94:AW94),2)</f>
        <v>0</v>
      </c>
      <c r="AU94" s="180" t="e">
        <f>ROUND(SUM(AU95:AU101),5)</f>
        <v>#REF!</v>
      </c>
      <c r="AV94" s="179">
        <f>ROUND(AZ94*L29,2)</f>
        <v>0</v>
      </c>
      <c r="AW94" s="179">
        <f>ROUND(BA94*L30,2)</f>
        <v>0</v>
      </c>
      <c r="AX94" s="179">
        <f>ROUND(BB94*L29,2)</f>
        <v>0</v>
      </c>
      <c r="AY94" s="179">
        <f>ROUND(BC94*L30,2)</f>
        <v>0</v>
      </c>
      <c r="AZ94" s="179">
        <f>ROUND(SUM(AZ95:AZ101),2)</f>
        <v>0</v>
      </c>
      <c r="BA94" s="179">
        <f>ROUND(SUM(BA95:BA101),2)</f>
        <v>0</v>
      </c>
      <c r="BB94" s="179">
        <f>ROUND(SUM(BB95:BB101),2)</f>
        <v>0</v>
      </c>
      <c r="BC94" s="179">
        <f>ROUND(SUM(BC95:BC101),2)</f>
        <v>0</v>
      </c>
      <c r="BD94" s="181">
        <f>ROUND(SUM(BD95:BD101),2)</f>
        <v>0</v>
      </c>
      <c r="BS94" s="182" t="s">
        <v>1027</v>
      </c>
      <c r="BT94" s="182" t="s">
        <v>1580</v>
      </c>
      <c r="BU94" s="183" t="s">
        <v>1581</v>
      </c>
      <c r="BV94" s="182" t="s">
        <v>1582</v>
      </c>
      <c r="BW94" s="182" t="s">
        <v>1535</v>
      </c>
      <c r="BX94" s="182" t="s">
        <v>1583</v>
      </c>
      <c r="CL94" s="182" t="s">
        <v>1532</v>
      </c>
    </row>
    <row r="95" spans="1:91" s="193" customFormat="1" ht="24.75" customHeight="1" x14ac:dyDescent="0.2">
      <c r="A95" s="184" t="s">
        <v>1584</v>
      </c>
      <c r="B95" s="185"/>
      <c r="C95" s="186"/>
      <c r="D95" s="214" t="s">
        <v>1585</v>
      </c>
      <c r="E95" s="214"/>
      <c r="F95" s="214"/>
      <c r="G95" s="214"/>
      <c r="H95" s="214"/>
      <c r="I95" s="187"/>
      <c r="J95" s="214" t="s">
        <v>1586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5">
        <f>'1 - Vedlejší rozpočtové ná'!J30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188" t="s">
        <v>124</v>
      </c>
      <c r="AR95" s="185"/>
      <c r="AS95" s="189">
        <v>0</v>
      </c>
      <c r="AT95" s="190">
        <f t="shared" si="1"/>
        <v>0</v>
      </c>
      <c r="AU95" s="191" t="e">
        <f>'1 - Vedlejší rozpočtové ná'!P119</f>
        <v>#REF!</v>
      </c>
      <c r="AV95" s="190">
        <f>'1 - Vedlejší rozpočtové ná'!J33</f>
        <v>0</v>
      </c>
      <c r="AW95" s="190">
        <f>'1 - Vedlejší rozpočtové ná'!J34</f>
        <v>0</v>
      </c>
      <c r="AX95" s="190">
        <f>'1 - Vedlejší rozpočtové ná'!J35</f>
        <v>0</v>
      </c>
      <c r="AY95" s="190">
        <f>'1 - Vedlejší rozpočtové ná'!J36</f>
        <v>0</v>
      </c>
      <c r="AZ95" s="190">
        <f>'1 - Vedlejší rozpočtové ná'!F33</f>
        <v>0</v>
      </c>
      <c r="BA95" s="190">
        <f>'1 - Vedlejší rozpočtové ná'!F34</f>
        <v>0</v>
      </c>
      <c r="BB95" s="190">
        <f>'1 - Vedlejší rozpočtové ná'!F35</f>
        <v>0</v>
      </c>
      <c r="BC95" s="190">
        <f>'1 - Vedlejší rozpočtové ná'!F36</f>
        <v>0</v>
      </c>
      <c r="BD95" s="192">
        <f>'1 - Vedlejší rozpočtové ná'!F37</f>
        <v>0</v>
      </c>
      <c r="BT95" s="194" t="s">
        <v>158</v>
      </c>
      <c r="BV95" s="194" t="s">
        <v>1582</v>
      </c>
      <c r="BW95" s="194" t="s">
        <v>1587</v>
      </c>
      <c r="BX95" s="194" t="s">
        <v>1535</v>
      </c>
      <c r="CL95" s="194" t="s">
        <v>1532</v>
      </c>
      <c r="CM95" s="194" t="s">
        <v>190</v>
      </c>
    </row>
    <row r="96" spans="1:91" s="193" customFormat="1" ht="16.5" customHeight="1" x14ac:dyDescent="0.2">
      <c r="A96" s="184" t="s">
        <v>1584</v>
      </c>
      <c r="B96" s="185"/>
      <c r="C96" s="186"/>
      <c r="D96" s="214" t="s">
        <v>1588</v>
      </c>
      <c r="E96" s="214"/>
      <c r="F96" s="214"/>
      <c r="G96" s="214"/>
      <c r="H96" s="214"/>
      <c r="I96" s="187"/>
      <c r="J96" s="214" t="s">
        <v>1589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5">
        <f>'2 - stavební'!J30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188" t="s">
        <v>124</v>
      </c>
      <c r="AR96" s="185"/>
      <c r="AS96" s="189">
        <v>0</v>
      </c>
      <c r="AT96" s="190">
        <f t="shared" si="1"/>
        <v>0</v>
      </c>
      <c r="AU96" s="191" t="e">
        <f>'2 - stavební'!P124</f>
        <v>#REF!</v>
      </c>
      <c r="AV96" s="190">
        <f>'2 - stavební'!J33</f>
        <v>0</v>
      </c>
      <c r="AW96" s="190">
        <f>'2 - stavební'!J34</f>
        <v>0</v>
      </c>
      <c r="AX96" s="190">
        <f>'2 - stavební'!J35</f>
        <v>0</v>
      </c>
      <c r="AY96" s="190">
        <f>'2 - stavební'!J36</f>
        <v>0</v>
      </c>
      <c r="AZ96" s="190">
        <f>'2 - stavební'!F33</f>
        <v>0</v>
      </c>
      <c r="BA96" s="190">
        <f>'2 - stavební'!F34</f>
        <v>0</v>
      </c>
      <c r="BB96" s="190">
        <f>'2 - stavební'!F35</f>
        <v>0</v>
      </c>
      <c r="BC96" s="190">
        <f>'2 - stavební'!F36</f>
        <v>0</v>
      </c>
      <c r="BD96" s="192">
        <f>'2 - stavební'!F37</f>
        <v>0</v>
      </c>
      <c r="BT96" s="194" t="s">
        <v>158</v>
      </c>
      <c r="BV96" s="194" t="s">
        <v>1582</v>
      </c>
      <c r="BW96" s="194" t="s">
        <v>1590</v>
      </c>
      <c r="BX96" s="194" t="s">
        <v>1535</v>
      </c>
      <c r="CL96" s="194" t="s">
        <v>1532</v>
      </c>
      <c r="CM96" s="194" t="s">
        <v>190</v>
      </c>
    </row>
    <row r="97" spans="1:91" s="193" customFormat="1" ht="16.5" customHeight="1" x14ac:dyDescent="0.2">
      <c r="A97" s="184" t="s">
        <v>1584</v>
      </c>
      <c r="B97" s="185"/>
      <c r="C97" s="186"/>
      <c r="D97" s="214" t="s">
        <v>1591</v>
      </c>
      <c r="E97" s="214"/>
      <c r="F97" s="214"/>
      <c r="G97" s="214"/>
      <c r="H97" s="214"/>
      <c r="I97" s="187"/>
      <c r="J97" s="214" t="s">
        <v>1592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5">
        <f>'3 - dokončovací práce'!J30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188" t="s">
        <v>124</v>
      </c>
      <c r="AR97" s="185"/>
      <c r="AS97" s="189">
        <v>0</v>
      </c>
      <c r="AT97" s="190">
        <f t="shared" si="1"/>
        <v>0</v>
      </c>
      <c r="AU97" s="191" t="e">
        <f>'3 - dokončovací práce'!P120</f>
        <v>#REF!</v>
      </c>
      <c r="AV97" s="190">
        <f>'3 - dokončovací práce'!J33</f>
        <v>0</v>
      </c>
      <c r="AW97" s="190">
        <f>'3 - dokončovací práce'!J34</f>
        <v>0</v>
      </c>
      <c r="AX97" s="190">
        <f>'3 - dokončovací práce'!J35</f>
        <v>0</v>
      </c>
      <c r="AY97" s="190">
        <f>'3 - dokončovací práce'!J36</f>
        <v>0</v>
      </c>
      <c r="AZ97" s="190">
        <f>'3 - dokončovací práce'!F33</f>
        <v>0</v>
      </c>
      <c r="BA97" s="190">
        <f>'3 - dokončovací práce'!F34</f>
        <v>0</v>
      </c>
      <c r="BB97" s="190">
        <f>'3 - dokončovací práce'!F35</f>
        <v>0</v>
      </c>
      <c r="BC97" s="190">
        <f>'3 - dokončovací práce'!F36</f>
        <v>0</v>
      </c>
      <c r="BD97" s="192">
        <f>'3 - dokončovací práce'!F37</f>
        <v>0</v>
      </c>
      <c r="BT97" s="194" t="s">
        <v>158</v>
      </c>
      <c r="BV97" s="194" t="s">
        <v>1582</v>
      </c>
      <c r="BW97" s="194" t="s">
        <v>1593</v>
      </c>
      <c r="BX97" s="194" t="s">
        <v>1535</v>
      </c>
      <c r="CL97" s="194" t="s">
        <v>1532</v>
      </c>
      <c r="CM97" s="194" t="s">
        <v>190</v>
      </c>
    </row>
    <row r="98" spans="1:91" s="193" customFormat="1" ht="16.5" customHeight="1" x14ac:dyDescent="0.2">
      <c r="A98" s="184" t="s">
        <v>1584</v>
      </c>
      <c r="B98" s="185"/>
      <c r="C98" s="186"/>
      <c r="D98" s="214" t="s">
        <v>1594</v>
      </c>
      <c r="E98" s="214"/>
      <c r="F98" s="214"/>
      <c r="G98" s="214"/>
      <c r="H98" s="214"/>
      <c r="I98" s="187"/>
      <c r="J98" s="214" t="s">
        <v>1595</v>
      </c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5">
        <f>'4 - ZTI_voda'!J30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188" t="s">
        <v>124</v>
      </c>
      <c r="AR98" s="185"/>
      <c r="AS98" s="189">
        <v>0</v>
      </c>
      <c r="AT98" s="190">
        <f t="shared" si="1"/>
        <v>0</v>
      </c>
      <c r="AU98" s="191">
        <f>'4 - ZTI_voda'!P123</f>
        <v>0</v>
      </c>
      <c r="AV98" s="190">
        <f>'4 - ZTI_voda'!J33</f>
        <v>0</v>
      </c>
      <c r="AW98" s="190">
        <f>'4 - ZTI_voda'!J34</f>
        <v>0</v>
      </c>
      <c r="AX98" s="190">
        <f>'4 - ZTI_voda'!J35</f>
        <v>0</v>
      </c>
      <c r="AY98" s="190">
        <f>'4 - ZTI_voda'!J36</f>
        <v>0</v>
      </c>
      <c r="AZ98" s="190">
        <f>'4 - ZTI_voda'!F33</f>
        <v>0</v>
      </c>
      <c r="BA98" s="190">
        <f>'4 - ZTI_voda'!F34</f>
        <v>0</v>
      </c>
      <c r="BB98" s="190">
        <f>'4 - ZTI_voda'!F35</f>
        <v>0</v>
      </c>
      <c r="BC98" s="190">
        <f>'4 - ZTI_voda'!F36</f>
        <v>0</v>
      </c>
      <c r="BD98" s="192">
        <f>'4 - ZTI_voda'!F37</f>
        <v>0</v>
      </c>
      <c r="BT98" s="194" t="s">
        <v>158</v>
      </c>
      <c r="BV98" s="194" t="s">
        <v>1582</v>
      </c>
      <c r="BW98" s="194" t="s">
        <v>1596</v>
      </c>
      <c r="BX98" s="194" t="s">
        <v>1535</v>
      </c>
      <c r="CL98" s="194" t="s">
        <v>1532</v>
      </c>
      <c r="CM98" s="194" t="s">
        <v>190</v>
      </c>
    </row>
    <row r="99" spans="1:91" s="193" customFormat="1" ht="16.5" customHeight="1" x14ac:dyDescent="0.2">
      <c r="A99" s="184" t="s">
        <v>1584</v>
      </c>
      <c r="B99" s="185"/>
      <c r="C99" s="186"/>
      <c r="D99" s="214" t="s">
        <v>1597</v>
      </c>
      <c r="E99" s="214"/>
      <c r="F99" s="214"/>
      <c r="G99" s="214"/>
      <c r="H99" s="214"/>
      <c r="I99" s="187"/>
      <c r="J99" s="214" t="s">
        <v>1598</v>
      </c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5">
        <f>'5 - elektro'!J30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188" t="s">
        <v>124</v>
      </c>
      <c r="AR99" s="185"/>
      <c r="AS99" s="189">
        <v>0</v>
      </c>
      <c r="AT99" s="190">
        <f t="shared" si="1"/>
        <v>0</v>
      </c>
      <c r="AU99" s="191">
        <f>'5 - elektro'!P121</f>
        <v>0</v>
      </c>
      <c r="AV99" s="190">
        <f>'5 - elektro'!J33</f>
        <v>0</v>
      </c>
      <c r="AW99" s="190">
        <f>'5 - elektro'!J34</f>
        <v>0</v>
      </c>
      <c r="AX99" s="190">
        <f>'5 - elektro'!J35</f>
        <v>0</v>
      </c>
      <c r="AY99" s="190">
        <f>'5 - elektro'!J36</f>
        <v>0</v>
      </c>
      <c r="AZ99" s="190">
        <f>'5 - elektro'!F33</f>
        <v>0</v>
      </c>
      <c r="BA99" s="190">
        <f>'5 - elektro'!F34</f>
        <v>0</v>
      </c>
      <c r="BB99" s="190">
        <f>'5 - elektro'!F35</f>
        <v>0</v>
      </c>
      <c r="BC99" s="190">
        <f>'5 - elektro'!F36</f>
        <v>0</v>
      </c>
      <c r="BD99" s="192">
        <f>'5 - elektro'!F37</f>
        <v>0</v>
      </c>
      <c r="BT99" s="194" t="s">
        <v>158</v>
      </c>
      <c r="BV99" s="194" t="s">
        <v>1582</v>
      </c>
      <c r="BW99" s="194" t="s">
        <v>1599</v>
      </c>
      <c r="BX99" s="194" t="s">
        <v>1535</v>
      </c>
      <c r="CL99" s="194" t="s">
        <v>1532</v>
      </c>
      <c r="CM99" s="194" t="s">
        <v>190</v>
      </c>
    </row>
    <row r="100" spans="1:91" s="193" customFormat="1" ht="16.5" customHeight="1" x14ac:dyDescent="0.2">
      <c r="A100" s="184" t="s">
        <v>1584</v>
      </c>
      <c r="B100" s="185"/>
      <c r="C100" s="186"/>
      <c r="D100" s="214" t="s">
        <v>1600</v>
      </c>
      <c r="E100" s="214"/>
      <c r="F100" s="214"/>
      <c r="G100" s="214"/>
      <c r="H100" s="214"/>
      <c r="I100" s="187"/>
      <c r="J100" s="214" t="s">
        <v>1601</v>
      </c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5">
        <f>'6 - vnitřní vybavení'!J30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188" t="s">
        <v>124</v>
      </c>
      <c r="AR100" s="185"/>
      <c r="AS100" s="189">
        <v>0</v>
      </c>
      <c r="AT100" s="190">
        <f t="shared" si="1"/>
        <v>0</v>
      </c>
      <c r="AU100" s="191" t="e">
        <f>'6 - vnitřní vybavení'!P122</f>
        <v>#REF!</v>
      </c>
      <c r="AV100" s="190">
        <f>'6 - vnitřní vybavení'!J33</f>
        <v>0</v>
      </c>
      <c r="AW100" s="190">
        <f>'6 - vnitřní vybavení'!J34</f>
        <v>0</v>
      </c>
      <c r="AX100" s="190">
        <f>'6 - vnitřní vybavení'!J35</f>
        <v>0</v>
      </c>
      <c r="AY100" s="190">
        <f>'6 - vnitřní vybavení'!J36</f>
        <v>0</v>
      </c>
      <c r="AZ100" s="190">
        <f>'6 - vnitřní vybavení'!F33</f>
        <v>0</v>
      </c>
      <c r="BA100" s="190">
        <f>'6 - vnitřní vybavení'!F34</f>
        <v>0</v>
      </c>
      <c r="BB100" s="190">
        <f>'6 - vnitřní vybavení'!F35</f>
        <v>0</v>
      </c>
      <c r="BC100" s="190">
        <f>'6 - vnitřní vybavení'!F36</f>
        <v>0</v>
      </c>
      <c r="BD100" s="192">
        <f>'6 - vnitřní vybavení'!F37</f>
        <v>0</v>
      </c>
      <c r="BT100" s="194" t="s">
        <v>158</v>
      </c>
      <c r="BV100" s="194" t="s">
        <v>1582</v>
      </c>
      <c r="BW100" s="194" t="s">
        <v>1602</v>
      </c>
      <c r="BX100" s="194" t="s">
        <v>1535</v>
      </c>
      <c r="CL100" s="194" t="s">
        <v>1532</v>
      </c>
      <c r="CM100" s="194" t="s">
        <v>190</v>
      </c>
    </row>
    <row r="101" spans="1:91" s="193" customFormat="1" ht="16.5" customHeight="1" x14ac:dyDescent="0.2">
      <c r="A101" s="184" t="s">
        <v>1584</v>
      </c>
      <c r="B101" s="185"/>
      <c r="C101" s="186"/>
      <c r="D101" s="214" t="s">
        <v>1603</v>
      </c>
      <c r="E101" s="214"/>
      <c r="F101" s="214"/>
      <c r="G101" s="214"/>
      <c r="H101" s="214"/>
      <c r="I101" s="187"/>
      <c r="J101" s="214" t="s">
        <v>1604</v>
      </c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5">
        <f>'7 - terénní úpravy, mobiliář'!J30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188" t="s">
        <v>124</v>
      </c>
      <c r="AR101" s="185"/>
      <c r="AS101" s="195">
        <v>0</v>
      </c>
      <c r="AT101" s="196">
        <f t="shared" si="1"/>
        <v>0</v>
      </c>
      <c r="AU101" s="197" t="e">
        <f>'7 - terénní úpravy, mobiliář'!P123</f>
        <v>#REF!</v>
      </c>
      <c r="AV101" s="196">
        <f>'7 - terénní úpravy, mobiliář'!J33</f>
        <v>0</v>
      </c>
      <c r="AW101" s="196">
        <f>'7 - terénní úpravy, mobiliář'!J34</f>
        <v>0</v>
      </c>
      <c r="AX101" s="196">
        <f>'7 - terénní úpravy, mobiliář'!J35</f>
        <v>0</v>
      </c>
      <c r="AY101" s="196">
        <f>'7 - terénní úpravy, mobiliář'!J36</f>
        <v>0</v>
      </c>
      <c r="AZ101" s="196">
        <f>'7 - terénní úpravy, mobiliář'!F33</f>
        <v>0</v>
      </c>
      <c r="BA101" s="196">
        <f>'7 - terénní úpravy, mobiliář'!F34</f>
        <v>0</v>
      </c>
      <c r="BB101" s="196">
        <f>'7 - terénní úpravy, mobiliář'!F35</f>
        <v>0</v>
      </c>
      <c r="BC101" s="196">
        <f>'7 - terénní úpravy, mobiliář'!F36</f>
        <v>0</v>
      </c>
      <c r="BD101" s="198">
        <f>'7 - terénní úpravy, mobiliář'!F37</f>
        <v>0</v>
      </c>
      <c r="BT101" s="194" t="s">
        <v>158</v>
      </c>
      <c r="BV101" s="194" t="s">
        <v>1582</v>
      </c>
      <c r="BW101" s="194" t="s">
        <v>1605</v>
      </c>
      <c r="BX101" s="194" t="s">
        <v>1535</v>
      </c>
      <c r="CL101" s="194" t="s">
        <v>1532</v>
      </c>
      <c r="CM101" s="194" t="s">
        <v>190</v>
      </c>
    </row>
    <row r="102" spans="1:91" s="142" customFormat="1" ht="30" customHeight="1" x14ac:dyDescent="0.2">
      <c r="B102" s="141"/>
      <c r="AR102" s="141"/>
    </row>
    <row r="103" spans="1:91" s="142" customFormat="1" ht="6.95" customHeight="1" x14ac:dyDescent="0.2">
      <c r="B103" s="154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41"/>
    </row>
  </sheetData>
  <sheetProtection algorithmName="SHA-512" hashValue="PE6TgSlklxPTn+e4dRIbwbTwXyZvPz+VqlSZq7EfCY8tJdIUtkosMmTg1jkqhiHrlVWXdvJlG+x9yntrS5i+xQ==" saltValue="QzaQy3t6mPi0kYzxcpqsRg==" spinCount="100000" sheet="1" objects="1" scenarios="1"/>
  <mergeCells count="64">
    <mergeCell ref="L28:P28"/>
    <mergeCell ref="W28:AE28"/>
    <mergeCell ref="AK28:AO28"/>
    <mergeCell ref="AR2:BE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</mergeCells>
  <hyperlinks>
    <hyperlink ref="A95" location="'223-2021-KC - VRN'!C2" display="/" xr:uid="{A8722766-0443-419F-8B50-090D34B3A044}"/>
    <hyperlink ref="A96" location="'Objekt2 - KC stavební'!C2" display="/" xr:uid="{E4AAFD09-0198-4D7D-AF87-79867A6ED167}"/>
    <hyperlink ref="A97" location="'KC - profese'!C2" display="/" xr:uid="{38359FCD-0753-4292-B0D3-3B292E3A4455}"/>
    <hyperlink ref="A98" location="'KC (1) - ZTI_voda'!C2" display="/" xr:uid="{845DA660-8E02-49A8-8DBA-D5DB3B719E9D}"/>
    <hyperlink ref="A99" location="'KC (2) - elektro'!C2" display="/" xr:uid="{9E463EE3-6870-4F41-ABB4-4FFE8E9CCCB1}"/>
    <hyperlink ref="A100" location="'KC (3) - vnitřní vybav'!C2" display="/" xr:uid="{380F136E-5E49-46F0-8E75-96A55B21FF1E}"/>
    <hyperlink ref="A101" location="'KC (4) - komunikace, plot...'!C2" display="/" xr:uid="{40F16421-F873-449E-8414-32A31D411693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3F4C-96CB-4C2A-8CC3-C023BF65259C}">
  <sheetPr>
    <pageSetUpPr fitToPage="1"/>
  </sheetPr>
  <dimension ref="B2:BM132"/>
  <sheetViews>
    <sheetView showGridLines="0" topLeftCell="A105" workbookViewId="0">
      <selection activeCell="J109" sqref="J109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39" width="9.85546875" style="248"/>
    <col min="40" max="43" width="0" style="248" hidden="1" customWidth="1"/>
    <col min="44" max="65" width="7.85546875" style="248" hidden="1" customWidth="1"/>
    <col min="66" max="67" width="0" style="248" hidden="1" customWidth="1"/>
    <col min="68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1587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2203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ROUND(J119,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ROUND((SUM(BE119:BE131)),  2)</f>
        <v>0</v>
      </c>
      <c r="I33" s="276">
        <v>0.21</v>
      </c>
      <c r="J33" s="275">
        <f>ROUND(((SUM(BE119:BE131))*I33),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ROUND((SUM(BF119:BF131)),  2)</f>
        <v>0</v>
      </c>
      <c r="I34" s="276">
        <v>0.15</v>
      </c>
      <c r="J34" s="275">
        <f>ROUND(((SUM(BF119:BF131))*I34),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ROUND((SUM(BG119:BG131)),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ROUND((SUM(BH119:BH131)),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ROUND((SUM(BI119:BI131)),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Vedlejší rozpočtové náklady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J119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1611</v>
      </c>
      <c r="E97" s="301"/>
      <c r="F97" s="301"/>
      <c r="G97" s="301"/>
      <c r="H97" s="301"/>
      <c r="I97" s="301"/>
      <c r="J97" s="302">
        <f>J120</f>
        <v>0</v>
      </c>
      <c r="L97" s="299"/>
    </row>
    <row r="98" spans="2:12" s="303" customFormat="1" ht="20.100000000000001" customHeight="1" x14ac:dyDescent="0.2">
      <c r="B98" s="304"/>
      <c r="D98" s="305" t="s">
        <v>1612</v>
      </c>
      <c r="E98" s="306"/>
      <c r="F98" s="306"/>
      <c r="G98" s="306"/>
      <c r="H98" s="306"/>
      <c r="I98" s="306"/>
      <c r="J98" s="307">
        <f>J121</f>
        <v>0</v>
      </c>
      <c r="L98" s="304"/>
    </row>
    <row r="99" spans="2:12" s="303" customFormat="1" ht="20.100000000000001" customHeight="1" x14ac:dyDescent="0.2">
      <c r="B99" s="304"/>
      <c r="D99" s="305" t="s">
        <v>1613</v>
      </c>
      <c r="E99" s="306"/>
      <c r="F99" s="306"/>
      <c r="G99" s="306"/>
      <c r="H99" s="306"/>
      <c r="I99" s="306"/>
      <c r="J99" s="307">
        <f>J126</f>
        <v>0</v>
      </c>
      <c r="L99" s="304"/>
    </row>
    <row r="100" spans="2:12" s="261" customFormat="1" ht="21.75" customHeight="1" x14ac:dyDescent="0.2">
      <c r="B100" s="260"/>
      <c r="L100" s="260"/>
    </row>
    <row r="101" spans="2:12" s="261" customFormat="1" ht="6.95" customHeight="1" x14ac:dyDescent="0.2"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60"/>
    </row>
    <row r="105" spans="2:12" s="261" customFormat="1" ht="6.95" customHeight="1" x14ac:dyDescent="0.2">
      <c r="B105" s="292"/>
      <c r="C105" s="293"/>
      <c r="D105" s="293"/>
      <c r="E105" s="293"/>
      <c r="F105" s="293"/>
      <c r="G105" s="293"/>
      <c r="H105" s="293"/>
      <c r="I105" s="293"/>
      <c r="J105" s="293"/>
      <c r="K105" s="293"/>
      <c r="L105" s="260"/>
    </row>
    <row r="106" spans="2:12" s="261" customFormat="1" ht="24.95" customHeight="1" x14ac:dyDescent="0.2">
      <c r="B106" s="260"/>
      <c r="C106" s="255" t="s">
        <v>1614</v>
      </c>
      <c r="L106" s="260"/>
    </row>
    <row r="107" spans="2:12" s="261" customFormat="1" ht="6.95" customHeight="1" x14ac:dyDescent="0.2">
      <c r="B107" s="260"/>
      <c r="L107" s="260"/>
    </row>
    <row r="108" spans="2:12" s="261" customFormat="1" ht="12" customHeight="1" x14ac:dyDescent="0.2">
      <c r="B108" s="260"/>
      <c r="C108" s="257" t="s">
        <v>24</v>
      </c>
      <c r="L108" s="260"/>
    </row>
    <row r="109" spans="2:12" s="261" customFormat="1" ht="16.5" customHeight="1" x14ac:dyDescent="0.2">
      <c r="B109" s="260"/>
      <c r="E109" s="258" t="str">
        <f>E7</f>
        <v xml:space="preserve">Stavební úpravy objektu Baštýřská 67/2, Praha 9 - Etapa 2			</v>
      </c>
      <c r="F109" s="259"/>
      <c r="G109" s="259"/>
      <c r="H109" s="259"/>
      <c r="L109" s="260"/>
    </row>
    <row r="110" spans="2:12" s="261" customFormat="1" ht="12" customHeight="1" x14ac:dyDescent="0.2">
      <c r="B110" s="260"/>
      <c r="C110" s="257" t="s">
        <v>43</v>
      </c>
      <c r="L110" s="260"/>
    </row>
    <row r="111" spans="2:12" s="261" customFormat="1" ht="16.5" customHeight="1" x14ac:dyDescent="0.2">
      <c r="B111" s="260"/>
      <c r="E111" s="262" t="str">
        <f>E9</f>
        <v>Vedlejší rozpočtové náklady - Etapa 2</v>
      </c>
      <c r="F111" s="263"/>
      <c r="G111" s="263"/>
      <c r="H111" s="263"/>
      <c r="L111" s="260"/>
    </row>
    <row r="112" spans="2:12" s="261" customFormat="1" ht="6.95" customHeight="1" x14ac:dyDescent="0.2">
      <c r="B112" s="260"/>
      <c r="L112" s="260"/>
    </row>
    <row r="113" spans="2:65" s="261" customFormat="1" ht="12" customHeight="1" x14ac:dyDescent="0.2">
      <c r="B113" s="260"/>
      <c r="C113" s="257" t="s">
        <v>1010</v>
      </c>
      <c r="F113" s="264" t="str">
        <f>F12</f>
        <v xml:space="preserve"> Baštýřská 67/2,19800 Praha 14</v>
      </c>
      <c r="I113" s="257" t="s">
        <v>749</v>
      </c>
      <c r="J113" s="265" t="str">
        <f>IF(J12="","",J12)</f>
        <v/>
      </c>
      <c r="L113" s="260"/>
    </row>
    <row r="114" spans="2:65" s="261" customFormat="1" ht="6.95" customHeight="1" x14ac:dyDescent="0.2">
      <c r="B114" s="260"/>
      <c r="L114" s="260"/>
    </row>
    <row r="115" spans="2:65" s="261" customFormat="1" ht="15.2" customHeight="1" x14ac:dyDescent="0.2">
      <c r="B115" s="260"/>
      <c r="C115" s="257" t="s">
        <v>1544</v>
      </c>
      <c r="F115" s="264" t="str">
        <f>E15</f>
        <v xml:space="preserve"> Městská část Praha 14,Br.Venclíků 1073,Praha 14</v>
      </c>
      <c r="I115" s="257" t="s">
        <v>21</v>
      </c>
      <c r="J115" s="294" t="str">
        <f>E21</f>
        <v xml:space="preserve"> </v>
      </c>
      <c r="L115" s="260"/>
    </row>
    <row r="116" spans="2:65" s="261" customFormat="1" ht="15.2" customHeight="1" x14ac:dyDescent="0.2">
      <c r="B116" s="260"/>
      <c r="C116" s="257" t="s">
        <v>20</v>
      </c>
      <c r="F116" s="264" t="str">
        <f>IF(E18="","",E18)</f>
        <v xml:space="preserve"> </v>
      </c>
      <c r="I116" s="257" t="s">
        <v>1549</v>
      </c>
      <c r="J116" s="294" t="str">
        <f>E24</f>
        <v xml:space="preserve"> </v>
      </c>
      <c r="L116" s="260"/>
    </row>
    <row r="117" spans="2:65" s="261" customFormat="1" ht="10.35" customHeight="1" x14ac:dyDescent="0.2">
      <c r="B117" s="260"/>
      <c r="L117" s="260"/>
    </row>
    <row r="118" spans="2:65" s="308" customFormat="1" ht="29.25" customHeight="1" x14ac:dyDescent="0.2">
      <c r="B118" s="309"/>
      <c r="C118" s="310" t="s">
        <v>1518</v>
      </c>
      <c r="D118" s="311" t="s">
        <v>1517</v>
      </c>
      <c r="E118" s="311" t="s">
        <v>1516</v>
      </c>
      <c r="F118" s="311" t="s">
        <v>1515</v>
      </c>
      <c r="G118" s="311" t="s">
        <v>130</v>
      </c>
      <c r="H118" s="311" t="s">
        <v>131</v>
      </c>
      <c r="I118" s="311" t="s">
        <v>1615</v>
      </c>
      <c r="J118" s="312" t="s">
        <v>1609</v>
      </c>
      <c r="K118" s="313" t="s">
        <v>1616</v>
      </c>
      <c r="L118" s="309"/>
      <c r="M118" s="314" t="s">
        <v>1532</v>
      </c>
      <c r="N118" s="315" t="s">
        <v>135</v>
      </c>
      <c r="O118" s="315" t="s">
        <v>1037</v>
      </c>
      <c r="P118" s="315" t="s">
        <v>1038</v>
      </c>
      <c r="Q118" s="315" t="s">
        <v>1617</v>
      </c>
      <c r="R118" s="315" t="s">
        <v>1618</v>
      </c>
      <c r="S118" s="315" t="s">
        <v>1041</v>
      </c>
      <c r="T118" s="316" t="s">
        <v>1511</v>
      </c>
    </row>
    <row r="119" spans="2:65" s="261" customFormat="1" ht="22.7" customHeight="1" x14ac:dyDescent="0.25">
      <c r="B119" s="260"/>
      <c r="C119" s="317" t="s">
        <v>1023</v>
      </c>
      <c r="J119" s="318">
        <f>BK119</f>
        <v>0</v>
      </c>
      <c r="L119" s="260"/>
      <c r="M119" s="319"/>
      <c r="N119" s="270"/>
      <c r="O119" s="270"/>
      <c r="P119" s="320" t="e">
        <f>P120</f>
        <v>#REF!</v>
      </c>
      <c r="Q119" s="270"/>
      <c r="R119" s="320" t="e">
        <f>R120</f>
        <v>#REF!</v>
      </c>
      <c r="S119" s="270"/>
      <c r="T119" s="321" t="e">
        <f>T120</f>
        <v>#REF!</v>
      </c>
      <c r="AT119" s="251" t="s">
        <v>1027</v>
      </c>
      <c r="AU119" s="251" t="s">
        <v>1024</v>
      </c>
      <c r="BK119" s="322">
        <f>BK120</f>
        <v>0</v>
      </c>
    </row>
    <row r="120" spans="2:65" s="323" customFormat="1" ht="26.1" customHeight="1" x14ac:dyDescent="0.2">
      <c r="B120" s="324"/>
      <c r="D120" s="325" t="s">
        <v>1027</v>
      </c>
      <c r="E120" s="326" t="s">
        <v>735</v>
      </c>
      <c r="F120" s="326" t="s">
        <v>1586</v>
      </c>
      <c r="J120" s="327">
        <f>BK120</f>
        <v>0</v>
      </c>
      <c r="L120" s="324"/>
      <c r="M120" s="328"/>
      <c r="P120" s="329" t="e">
        <f>P121+P126+#REF!</f>
        <v>#REF!</v>
      </c>
      <c r="R120" s="329" t="e">
        <f>R121+R126+#REF!</f>
        <v>#REF!</v>
      </c>
      <c r="T120" s="330" t="e">
        <f>T121+T126+#REF!</f>
        <v>#REF!</v>
      </c>
      <c r="AR120" s="325" t="s">
        <v>204</v>
      </c>
      <c r="AT120" s="331" t="s">
        <v>1027</v>
      </c>
      <c r="AU120" s="331" t="s">
        <v>1580</v>
      </c>
      <c r="AY120" s="325" t="s">
        <v>1043</v>
      </c>
      <c r="BK120" s="332">
        <f>BK121+BK126</f>
        <v>0</v>
      </c>
    </row>
    <row r="121" spans="2:65" s="323" customFormat="1" ht="22.7" customHeight="1" x14ac:dyDescent="0.2">
      <c r="B121" s="324"/>
      <c r="D121" s="325" t="s">
        <v>1027</v>
      </c>
      <c r="E121" s="333" t="s">
        <v>1619</v>
      </c>
      <c r="F121" s="333" t="s">
        <v>733</v>
      </c>
      <c r="J121" s="334">
        <f>BK121</f>
        <v>0</v>
      </c>
      <c r="L121" s="324"/>
      <c r="M121" s="328"/>
      <c r="P121" s="329">
        <f>SUM(P122:P125)</f>
        <v>0</v>
      </c>
      <c r="R121" s="329">
        <f>SUM(R122:R125)</f>
        <v>0</v>
      </c>
      <c r="T121" s="330">
        <f>SUM(T122:T125)</f>
        <v>0</v>
      </c>
      <c r="AR121" s="325" t="s">
        <v>204</v>
      </c>
      <c r="AT121" s="331" t="s">
        <v>1027</v>
      </c>
      <c r="AU121" s="331" t="s">
        <v>158</v>
      </c>
      <c r="AY121" s="325" t="s">
        <v>1043</v>
      </c>
      <c r="BK121" s="332">
        <f>SUM(BK122:BK125)</f>
        <v>0</v>
      </c>
    </row>
    <row r="122" spans="2:65" s="261" customFormat="1" ht="16.5" customHeight="1" x14ac:dyDescent="0.2">
      <c r="B122" s="260"/>
      <c r="C122" s="335" t="s">
        <v>158</v>
      </c>
      <c r="D122" s="335" t="s">
        <v>1123</v>
      </c>
      <c r="E122" s="336" t="s">
        <v>1620</v>
      </c>
      <c r="F122" s="337" t="s">
        <v>733</v>
      </c>
      <c r="G122" s="338" t="s">
        <v>387</v>
      </c>
      <c r="H122" s="339">
        <v>1</v>
      </c>
      <c r="I122" s="199"/>
      <c r="J122" s="340">
        <f>ROUND(I122*H122,2)</f>
        <v>0</v>
      </c>
      <c r="K122" s="341"/>
      <c r="L122" s="260"/>
      <c r="M122" s="342" t="s">
        <v>1532</v>
      </c>
      <c r="N122" s="343" t="s">
        <v>1122</v>
      </c>
      <c r="O122" s="344">
        <v>0</v>
      </c>
      <c r="P122" s="344">
        <f>O122*H122</f>
        <v>0</v>
      </c>
      <c r="Q122" s="344">
        <v>0</v>
      </c>
      <c r="R122" s="344">
        <f>Q122*H122</f>
        <v>0</v>
      </c>
      <c r="S122" s="344">
        <v>0</v>
      </c>
      <c r="T122" s="345">
        <f>S122*H122</f>
        <v>0</v>
      </c>
      <c r="AR122" s="346" t="s">
        <v>193</v>
      </c>
      <c r="AT122" s="346" t="s">
        <v>1123</v>
      </c>
      <c r="AU122" s="346" t="s">
        <v>190</v>
      </c>
      <c r="AY122" s="251" t="s">
        <v>1043</v>
      </c>
      <c r="BE122" s="347">
        <f>IF(N122="základní",J122,0)</f>
        <v>0</v>
      </c>
      <c r="BF122" s="347">
        <f>IF(N122="snížená",J122,0)</f>
        <v>0</v>
      </c>
      <c r="BG122" s="347">
        <f>IF(N122="zákl. přenesená",J122,0)</f>
        <v>0</v>
      </c>
      <c r="BH122" s="347">
        <f>IF(N122="sníž. přenesená",J122,0)</f>
        <v>0</v>
      </c>
      <c r="BI122" s="347">
        <f>IF(N122="nulová",J122,0)</f>
        <v>0</v>
      </c>
      <c r="BJ122" s="251" t="s">
        <v>158</v>
      </c>
      <c r="BK122" s="347">
        <f>ROUND(I122*H122,2)</f>
        <v>0</v>
      </c>
      <c r="BL122" s="251" t="s">
        <v>193</v>
      </c>
      <c r="BM122" s="346" t="s">
        <v>190</v>
      </c>
    </row>
    <row r="123" spans="2:65" s="261" customFormat="1" ht="16.5" customHeight="1" x14ac:dyDescent="0.2">
      <c r="B123" s="260"/>
      <c r="C123" s="335" t="s">
        <v>190</v>
      </c>
      <c r="D123" s="335" t="s">
        <v>1123</v>
      </c>
      <c r="E123" s="336" t="s">
        <v>1621</v>
      </c>
      <c r="F123" s="337" t="s">
        <v>1622</v>
      </c>
      <c r="G123" s="338" t="s">
        <v>387</v>
      </c>
      <c r="H123" s="339">
        <v>1</v>
      </c>
      <c r="I123" s="199"/>
      <c r="J123" s="340">
        <f>ROUND(I123*H123,2)</f>
        <v>0</v>
      </c>
      <c r="K123" s="341"/>
      <c r="L123" s="260"/>
      <c r="M123" s="342" t="s">
        <v>1532</v>
      </c>
      <c r="N123" s="343" t="s">
        <v>1122</v>
      </c>
      <c r="O123" s="344">
        <v>0</v>
      </c>
      <c r="P123" s="344">
        <f>O123*H123</f>
        <v>0</v>
      </c>
      <c r="Q123" s="344">
        <v>0</v>
      </c>
      <c r="R123" s="344">
        <f>Q123*H123</f>
        <v>0</v>
      </c>
      <c r="S123" s="344">
        <v>0</v>
      </c>
      <c r="T123" s="345">
        <f>S123*H123</f>
        <v>0</v>
      </c>
      <c r="AR123" s="346" t="s">
        <v>193</v>
      </c>
      <c r="AT123" s="346" t="s">
        <v>1123</v>
      </c>
      <c r="AU123" s="346" t="s">
        <v>190</v>
      </c>
      <c r="AY123" s="251" t="s">
        <v>1043</v>
      </c>
      <c r="BE123" s="347">
        <f>IF(N123="základní",J123,0)</f>
        <v>0</v>
      </c>
      <c r="BF123" s="347">
        <f>IF(N123="snížená",J123,0)</f>
        <v>0</v>
      </c>
      <c r="BG123" s="347">
        <f>IF(N123="zákl. přenesená",J123,0)</f>
        <v>0</v>
      </c>
      <c r="BH123" s="347">
        <f>IF(N123="sníž. přenesená",J123,0)</f>
        <v>0</v>
      </c>
      <c r="BI123" s="347">
        <f>IF(N123="nulová",J123,0)</f>
        <v>0</v>
      </c>
      <c r="BJ123" s="251" t="s">
        <v>158</v>
      </c>
      <c r="BK123" s="347">
        <f>ROUND(I123*H123,2)</f>
        <v>0</v>
      </c>
      <c r="BL123" s="251" t="s">
        <v>193</v>
      </c>
      <c r="BM123" s="346" t="s">
        <v>193</v>
      </c>
    </row>
    <row r="124" spans="2:65" s="261" customFormat="1" ht="16.5" customHeight="1" x14ac:dyDescent="0.2">
      <c r="B124" s="260"/>
      <c r="C124" s="335" t="s">
        <v>64</v>
      </c>
      <c r="D124" s="335" t="s">
        <v>1123</v>
      </c>
      <c r="E124" s="336" t="s">
        <v>1623</v>
      </c>
      <c r="F124" s="337" t="s">
        <v>1624</v>
      </c>
      <c r="G124" s="338" t="s">
        <v>387</v>
      </c>
      <c r="H124" s="339">
        <v>1</v>
      </c>
      <c r="I124" s="199"/>
      <c r="J124" s="340">
        <f>ROUND(I124*H124,2)</f>
        <v>0</v>
      </c>
      <c r="K124" s="341"/>
      <c r="L124" s="260"/>
      <c r="M124" s="342" t="s">
        <v>1532</v>
      </c>
      <c r="N124" s="343" t="s">
        <v>1122</v>
      </c>
      <c r="O124" s="344">
        <v>0</v>
      </c>
      <c r="P124" s="344">
        <f>O124*H124</f>
        <v>0</v>
      </c>
      <c r="Q124" s="344">
        <v>0</v>
      </c>
      <c r="R124" s="344">
        <f>Q124*H124</f>
        <v>0</v>
      </c>
      <c r="S124" s="344">
        <v>0</v>
      </c>
      <c r="T124" s="345">
        <f>S124*H124</f>
        <v>0</v>
      </c>
      <c r="AR124" s="346" t="s">
        <v>193</v>
      </c>
      <c r="AT124" s="346" t="s">
        <v>1123</v>
      </c>
      <c r="AU124" s="346" t="s">
        <v>190</v>
      </c>
      <c r="AY124" s="251" t="s">
        <v>1043</v>
      </c>
      <c r="BE124" s="347">
        <f>IF(N124="základní",J124,0)</f>
        <v>0</v>
      </c>
      <c r="BF124" s="347">
        <f>IF(N124="snížená",J124,0)</f>
        <v>0</v>
      </c>
      <c r="BG124" s="347">
        <f>IF(N124="zákl. přenesená",J124,0)</f>
        <v>0</v>
      </c>
      <c r="BH124" s="347">
        <f>IF(N124="sníž. přenesená",J124,0)</f>
        <v>0</v>
      </c>
      <c r="BI124" s="347">
        <f>IF(N124="nulová",J124,0)</f>
        <v>0</v>
      </c>
      <c r="BJ124" s="251" t="s">
        <v>158</v>
      </c>
      <c r="BK124" s="347">
        <f>ROUND(I124*H124,2)</f>
        <v>0</v>
      </c>
      <c r="BL124" s="251" t="s">
        <v>193</v>
      </c>
      <c r="BM124" s="346" t="s">
        <v>1625</v>
      </c>
    </row>
    <row r="125" spans="2:65" s="261" customFormat="1" ht="16.5" customHeight="1" x14ac:dyDescent="0.2">
      <c r="B125" s="260"/>
      <c r="C125" s="335" t="s">
        <v>193</v>
      </c>
      <c r="D125" s="335" t="s">
        <v>1123</v>
      </c>
      <c r="E125" s="336" t="s">
        <v>1626</v>
      </c>
      <c r="F125" s="337" t="s">
        <v>1627</v>
      </c>
      <c r="G125" s="338" t="s">
        <v>387</v>
      </c>
      <c r="H125" s="339">
        <v>1</v>
      </c>
      <c r="I125" s="199"/>
      <c r="J125" s="340">
        <f>ROUND(I125*H125,2)</f>
        <v>0</v>
      </c>
      <c r="K125" s="341"/>
      <c r="L125" s="260"/>
      <c r="M125" s="342" t="s">
        <v>1532</v>
      </c>
      <c r="N125" s="343" t="s">
        <v>1122</v>
      </c>
      <c r="O125" s="344">
        <v>0</v>
      </c>
      <c r="P125" s="344">
        <f>O125*H125</f>
        <v>0</v>
      </c>
      <c r="Q125" s="344">
        <v>0</v>
      </c>
      <c r="R125" s="344">
        <f>Q125*H125</f>
        <v>0</v>
      </c>
      <c r="S125" s="344">
        <v>0</v>
      </c>
      <c r="T125" s="345">
        <f>S125*H125</f>
        <v>0</v>
      </c>
      <c r="AR125" s="346" t="s">
        <v>193</v>
      </c>
      <c r="AT125" s="346" t="s">
        <v>1123</v>
      </c>
      <c r="AU125" s="346" t="s">
        <v>190</v>
      </c>
      <c r="AY125" s="251" t="s">
        <v>1043</v>
      </c>
      <c r="BE125" s="347">
        <f>IF(N125="základní",J125,0)</f>
        <v>0</v>
      </c>
      <c r="BF125" s="347">
        <f>IF(N125="snížená",J125,0)</f>
        <v>0</v>
      </c>
      <c r="BG125" s="347">
        <f>IF(N125="zákl. přenesená",J125,0)</f>
        <v>0</v>
      </c>
      <c r="BH125" s="347">
        <f>IF(N125="sníž. přenesená",J125,0)</f>
        <v>0</v>
      </c>
      <c r="BI125" s="347">
        <f>IF(N125="nulová",J125,0)</f>
        <v>0</v>
      </c>
      <c r="BJ125" s="251" t="s">
        <v>158</v>
      </c>
      <c r="BK125" s="347">
        <f>ROUND(I125*H125,2)</f>
        <v>0</v>
      </c>
      <c r="BL125" s="251" t="s">
        <v>193</v>
      </c>
      <c r="BM125" s="346" t="s">
        <v>334</v>
      </c>
    </row>
    <row r="126" spans="2:65" s="323" customFormat="1" ht="22.7" customHeight="1" x14ac:dyDescent="0.2">
      <c r="B126" s="324"/>
      <c r="D126" s="325" t="s">
        <v>1027</v>
      </c>
      <c r="E126" s="333" t="s">
        <v>1628</v>
      </c>
      <c r="F126" s="333" t="s">
        <v>1629</v>
      </c>
      <c r="I126" s="390"/>
      <c r="J126" s="334">
        <f>BK126</f>
        <v>0</v>
      </c>
      <c r="L126" s="324"/>
      <c r="M126" s="328"/>
      <c r="P126" s="329">
        <f>SUM(P127:P131)</f>
        <v>0</v>
      </c>
      <c r="R126" s="329">
        <f>SUM(R127:R131)</f>
        <v>0</v>
      </c>
      <c r="T126" s="330">
        <f>SUM(T127:T131)</f>
        <v>0</v>
      </c>
      <c r="AR126" s="325" t="s">
        <v>204</v>
      </c>
      <c r="AT126" s="331" t="s">
        <v>1027</v>
      </c>
      <c r="AU126" s="331" t="s">
        <v>158</v>
      </c>
      <c r="AY126" s="325" t="s">
        <v>1043</v>
      </c>
      <c r="BK126" s="332">
        <f>SUM(BK127:BK131)</f>
        <v>0</v>
      </c>
    </row>
    <row r="127" spans="2:65" s="261" customFormat="1" ht="16.5" customHeight="1" x14ac:dyDescent="0.2">
      <c r="B127" s="260"/>
      <c r="C127" s="335" t="s">
        <v>204</v>
      </c>
      <c r="D127" s="335" t="s">
        <v>1123</v>
      </c>
      <c r="E127" s="336" t="s">
        <v>1630</v>
      </c>
      <c r="F127" s="337" t="s">
        <v>1631</v>
      </c>
      <c r="G127" s="338" t="s">
        <v>387</v>
      </c>
      <c r="H127" s="339">
        <v>1</v>
      </c>
      <c r="I127" s="199"/>
      <c r="J127" s="340">
        <f>ROUND(I127*H127,2)</f>
        <v>0</v>
      </c>
      <c r="K127" s="341"/>
      <c r="L127" s="260"/>
      <c r="M127" s="342" t="s">
        <v>1532</v>
      </c>
      <c r="N127" s="343" t="s">
        <v>1122</v>
      </c>
      <c r="O127" s="344">
        <v>0</v>
      </c>
      <c r="P127" s="344">
        <f>O127*H127</f>
        <v>0</v>
      </c>
      <c r="Q127" s="344">
        <v>0</v>
      </c>
      <c r="R127" s="344">
        <f>Q127*H127</f>
        <v>0</v>
      </c>
      <c r="S127" s="344">
        <v>0</v>
      </c>
      <c r="T127" s="345">
        <f>S127*H127</f>
        <v>0</v>
      </c>
      <c r="AR127" s="346" t="s">
        <v>193</v>
      </c>
      <c r="AT127" s="346" t="s">
        <v>1123</v>
      </c>
      <c r="AU127" s="346" t="s">
        <v>190</v>
      </c>
      <c r="AY127" s="251" t="s">
        <v>1043</v>
      </c>
      <c r="BE127" s="347">
        <f>IF(N127="základní",J127,0)</f>
        <v>0</v>
      </c>
      <c r="BF127" s="347">
        <f>IF(N127="snížená",J127,0)</f>
        <v>0</v>
      </c>
      <c r="BG127" s="347">
        <f>IF(N127="zákl. přenesená",J127,0)</f>
        <v>0</v>
      </c>
      <c r="BH127" s="347">
        <f>IF(N127="sníž. přenesená",J127,0)</f>
        <v>0</v>
      </c>
      <c r="BI127" s="347">
        <f>IF(N127="nulová",J127,0)</f>
        <v>0</v>
      </c>
      <c r="BJ127" s="251" t="s">
        <v>158</v>
      </c>
      <c r="BK127" s="347">
        <f>ROUND(I127*H127,2)</f>
        <v>0</v>
      </c>
      <c r="BL127" s="251" t="s">
        <v>193</v>
      </c>
      <c r="BM127" s="346" t="s">
        <v>321</v>
      </c>
    </row>
    <row r="128" spans="2:65" s="261" customFormat="1" ht="16.5" customHeight="1" x14ac:dyDescent="0.2">
      <c r="B128" s="260"/>
      <c r="C128" s="335" t="s">
        <v>1625</v>
      </c>
      <c r="D128" s="335" t="s">
        <v>1123</v>
      </c>
      <c r="E128" s="336" t="s">
        <v>1632</v>
      </c>
      <c r="F128" s="337" t="s">
        <v>1629</v>
      </c>
      <c r="G128" s="338" t="s">
        <v>387</v>
      </c>
      <c r="H128" s="339">
        <v>1</v>
      </c>
      <c r="I128" s="199"/>
      <c r="J128" s="340">
        <f>ROUND(I128*H128,2)</f>
        <v>0</v>
      </c>
      <c r="K128" s="341"/>
      <c r="L128" s="260"/>
      <c r="M128" s="342" t="s">
        <v>1532</v>
      </c>
      <c r="N128" s="343" t="s">
        <v>1122</v>
      </c>
      <c r="O128" s="344">
        <v>0</v>
      </c>
      <c r="P128" s="344">
        <f>O128*H128</f>
        <v>0</v>
      </c>
      <c r="Q128" s="344">
        <v>0</v>
      </c>
      <c r="R128" s="344">
        <f>Q128*H128</f>
        <v>0</v>
      </c>
      <c r="S128" s="344">
        <v>0</v>
      </c>
      <c r="T128" s="345">
        <f>S128*H128</f>
        <v>0</v>
      </c>
      <c r="AR128" s="346" t="s">
        <v>193</v>
      </c>
      <c r="AT128" s="346" t="s">
        <v>1123</v>
      </c>
      <c r="AU128" s="346" t="s">
        <v>190</v>
      </c>
      <c r="AY128" s="251" t="s">
        <v>1043</v>
      </c>
      <c r="BE128" s="347">
        <f>IF(N128="základní",J128,0)</f>
        <v>0</v>
      </c>
      <c r="BF128" s="347">
        <f>IF(N128="snížená",J128,0)</f>
        <v>0</v>
      </c>
      <c r="BG128" s="347">
        <f>IF(N128="zákl. přenesená",J128,0)</f>
        <v>0</v>
      </c>
      <c r="BH128" s="347">
        <f>IF(N128="sníž. přenesená",J128,0)</f>
        <v>0</v>
      </c>
      <c r="BI128" s="347">
        <f>IF(N128="nulová",J128,0)</f>
        <v>0</v>
      </c>
      <c r="BJ128" s="251" t="s">
        <v>158</v>
      </c>
      <c r="BK128" s="347">
        <f>ROUND(I128*H128,2)</f>
        <v>0</v>
      </c>
      <c r="BL128" s="251" t="s">
        <v>193</v>
      </c>
      <c r="BM128" s="346" t="s">
        <v>333</v>
      </c>
    </row>
    <row r="129" spans="2:65" s="261" customFormat="1" ht="16.5" customHeight="1" x14ac:dyDescent="0.2">
      <c r="B129" s="260"/>
      <c r="C129" s="335" t="s">
        <v>1633</v>
      </c>
      <c r="D129" s="335" t="s">
        <v>1123</v>
      </c>
      <c r="E129" s="336" t="s">
        <v>1634</v>
      </c>
      <c r="F129" s="337" t="s">
        <v>1635</v>
      </c>
      <c r="G129" s="338" t="s">
        <v>387</v>
      </c>
      <c r="H129" s="339">
        <v>1</v>
      </c>
      <c r="I129" s="199"/>
      <c r="J129" s="340">
        <f>ROUND(I129*H129,2)</f>
        <v>0</v>
      </c>
      <c r="K129" s="341"/>
      <c r="L129" s="260"/>
      <c r="M129" s="342" t="s">
        <v>1532</v>
      </c>
      <c r="N129" s="343" t="s">
        <v>1122</v>
      </c>
      <c r="O129" s="344">
        <v>0</v>
      </c>
      <c r="P129" s="344">
        <f>O129*H129</f>
        <v>0</v>
      </c>
      <c r="Q129" s="344">
        <v>0</v>
      </c>
      <c r="R129" s="344">
        <f>Q129*H129</f>
        <v>0</v>
      </c>
      <c r="S129" s="344">
        <v>0</v>
      </c>
      <c r="T129" s="345">
        <f>S129*H129</f>
        <v>0</v>
      </c>
      <c r="AR129" s="346" t="s">
        <v>193</v>
      </c>
      <c r="AT129" s="346" t="s">
        <v>1123</v>
      </c>
      <c r="AU129" s="346" t="s">
        <v>190</v>
      </c>
      <c r="AY129" s="251" t="s">
        <v>1043</v>
      </c>
      <c r="BE129" s="347">
        <f>IF(N129="základní",J129,0)</f>
        <v>0</v>
      </c>
      <c r="BF129" s="347">
        <f>IF(N129="snížená",J129,0)</f>
        <v>0</v>
      </c>
      <c r="BG129" s="347">
        <f>IF(N129="zákl. přenesená",J129,0)</f>
        <v>0</v>
      </c>
      <c r="BH129" s="347">
        <f>IF(N129="sníž. přenesená",J129,0)</f>
        <v>0</v>
      </c>
      <c r="BI129" s="347">
        <f>IF(N129="nulová",J129,0)</f>
        <v>0</v>
      </c>
      <c r="BJ129" s="251" t="s">
        <v>158</v>
      </c>
      <c r="BK129" s="347">
        <f>ROUND(I129*H129,2)</f>
        <v>0</v>
      </c>
      <c r="BL129" s="251" t="s">
        <v>193</v>
      </c>
      <c r="BM129" s="346" t="s">
        <v>1636</v>
      </c>
    </row>
    <row r="130" spans="2:65" s="261" customFormat="1" ht="16.5" customHeight="1" x14ac:dyDescent="0.2">
      <c r="B130" s="260"/>
      <c r="C130" s="335" t="s">
        <v>334</v>
      </c>
      <c r="D130" s="335" t="s">
        <v>1123</v>
      </c>
      <c r="E130" s="336" t="s">
        <v>1637</v>
      </c>
      <c r="F130" s="337" t="s">
        <v>1638</v>
      </c>
      <c r="G130" s="338" t="s">
        <v>387</v>
      </c>
      <c r="H130" s="339">
        <v>1</v>
      </c>
      <c r="I130" s="199"/>
      <c r="J130" s="340">
        <f>ROUND(I130*H130,2)</f>
        <v>0</v>
      </c>
      <c r="K130" s="341"/>
      <c r="L130" s="260"/>
      <c r="M130" s="342" t="s">
        <v>1532</v>
      </c>
      <c r="N130" s="343" t="s">
        <v>1122</v>
      </c>
      <c r="O130" s="344">
        <v>0</v>
      </c>
      <c r="P130" s="344">
        <f>O130*H130</f>
        <v>0</v>
      </c>
      <c r="Q130" s="344">
        <v>0</v>
      </c>
      <c r="R130" s="344">
        <f>Q130*H130</f>
        <v>0</v>
      </c>
      <c r="S130" s="344">
        <v>0</v>
      </c>
      <c r="T130" s="345">
        <f>S130*H130</f>
        <v>0</v>
      </c>
      <c r="AR130" s="346" t="s">
        <v>193</v>
      </c>
      <c r="AT130" s="346" t="s">
        <v>1123</v>
      </c>
      <c r="AU130" s="346" t="s">
        <v>190</v>
      </c>
      <c r="AY130" s="251" t="s">
        <v>1043</v>
      </c>
      <c r="BE130" s="347">
        <f>IF(N130="základní",J130,0)</f>
        <v>0</v>
      </c>
      <c r="BF130" s="347">
        <f>IF(N130="snížená",J130,0)</f>
        <v>0</v>
      </c>
      <c r="BG130" s="347">
        <f>IF(N130="zákl. přenesená",J130,0)</f>
        <v>0</v>
      </c>
      <c r="BH130" s="347">
        <f>IF(N130="sníž. přenesená",J130,0)</f>
        <v>0</v>
      </c>
      <c r="BI130" s="347">
        <f>IF(N130="nulová",J130,0)</f>
        <v>0</v>
      </c>
      <c r="BJ130" s="251" t="s">
        <v>158</v>
      </c>
      <c r="BK130" s="347">
        <f>ROUND(I130*H130,2)</f>
        <v>0</v>
      </c>
      <c r="BL130" s="251" t="s">
        <v>193</v>
      </c>
      <c r="BM130" s="346" t="s">
        <v>1639</v>
      </c>
    </row>
    <row r="131" spans="2:65" s="261" customFormat="1" ht="16.5" customHeight="1" x14ac:dyDescent="0.2">
      <c r="B131" s="260"/>
      <c r="C131" s="335" t="s">
        <v>1640</v>
      </c>
      <c r="D131" s="335" t="s">
        <v>1123</v>
      </c>
      <c r="E131" s="336" t="s">
        <v>1641</v>
      </c>
      <c r="F131" s="337" t="s">
        <v>1642</v>
      </c>
      <c r="G131" s="338" t="s">
        <v>387</v>
      </c>
      <c r="H131" s="339">
        <v>1</v>
      </c>
      <c r="I131" s="199"/>
      <c r="J131" s="340">
        <f>ROUND(I131*H131,2)</f>
        <v>0</v>
      </c>
      <c r="K131" s="341"/>
      <c r="L131" s="260"/>
      <c r="M131" s="342" t="s">
        <v>1532</v>
      </c>
      <c r="N131" s="343" t="s">
        <v>1122</v>
      </c>
      <c r="O131" s="344">
        <v>0</v>
      </c>
      <c r="P131" s="344">
        <f>O131*H131</f>
        <v>0</v>
      </c>
      <c r="Q131" s="344">
        <v>0</v>
      </c>
      <c r="R131" s="344">
        <f>Q131*H131</f>
        <v>0</v>
      </c>
      <c r="S131" s="344">
        <v>0</v>
      </c>
      <c r="T131" s="345">
        <f>S131*H131</f>
        <v>0</v>
      </c>
      <c r="AR131" s="346" t="s">
        <v>193</v>
      </c>
      <c r="AT131" s="346" t="s">
        <v>1123</v>
      </c>
      <c r="AU131" s="346" t="s">
        <v>190</v>
      </c>
      <c r="AY131" s="251" t="s">
        <v>1043</v>
      </c>
      <c r="BE131" s="347">
        <f>IF(N131="základní",J131,0)</f>
        <v>0</v>
      </c>
      <c r="BF131" s="347">
        <f>IF(N131="snížená",J131,0)</f>
        <v>0</v>
      </c>
      <c r="BG131" s="347">
        <f>IF(N131="zákl. přenesená",J131,0)</f>
        <v>0</v>
      </c>
      <c r="BH131" s="347">
        <f>IF(N131="sníž. přenesená",J131,0)</f>
        <v>0</v>
      </c>
      <c r="BI131" s="347">
        <f>IF(N131="nulová",J131,0)</f>
        <v>0</v>
      </c>
      <c r="BJ131" s="251" t="s">
        <v>158</v>
      </c>
      <c r="BK131" s="347">
        <f>ROUND(I131*H131,2)</f>
        <v>0</v>
      </c>
      <c r="BL131" s="251" t="s">
        <v>193</v>
      </c>
      <c r="BM131" s="346" t="s">
        <v>1643</v>
      </c>
    </row>
    <row r="132" spans="2:65" s="261" customFormat="1" ht="6.95" customHeight="1" x14ac:dyDescent="0.2">
      <c r="B132" s="290"/>
      <c r="C132" s="291"/>
      <c r="D132" s="291"/>
      <c r="E132" s="291"/>
      <c r="F132" s="291"/>
      <c r="G132" s="291"/>
      <c r="H132" s="291"/>
      <c r="I132" s="291"/>
      <c r="J132" s="291"/>
      <c r="K132" s="291"/>
      <c r="L132" s="260"/>
    </row>
  </sheetData>
  <sheetProtection algorithmName="SHA-512" hashValue="Lf+BKu+rPpd0ON5O2DCuMtAWHb02Rk2WwTTXN7TFC7QF4BL6Jr7nwqvyo3uFEIobkYepbPzRE9LctC0ajOvRkQ==" saltValue="PbUA5GzUTgfGcubTVRzd8A==" spinCount="100000" sheet="1" objects="1" scenarios="1"/>
  <autoFilter ref="C118:K131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A6FF-DEF8-4777-9F44-5F5EF7D21DE6}">
  <sheetPr>
    <pageSetUpPr fitToPage="1"/>
  </sheetPr>
  <dimension ref="B2:BN297"/>
  <sheetViews>
    <sheetView showGridLines="0" topLeftCell="A112" zoomScale="94" workbookViewId="0">
      <selection activeCell="I127" sqref="I127:I294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40" width="9.85546875" style="248"/>
    <col min="41" max="42" width="0" style="248" hidden="1" customWidth="1"/>
    <col min="43" max="43" width="9.28515625" style="248" hidden="1" customWidth="1"/>
    <col min="44" max="65" width="7.85546875" style="248" hidden="1" customWidth="1"/>
    <col min="66" max="66" width="9.28515625" style="248" hidden="1" customWidth="1"/>
    <col min="67" max="69" width="9.28515625" style="248" customWidth="1"/>
    <col min="70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1590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2204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ROUND(J124,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ROUND((SUM(BE124:BE293)),  2)</f>
        <v>0</v>
      </c>
      <c r="I33" s="276">
        <v>0.21</v>
      </c>
      <c r="J33" s="275">
        <f>ROUND(((SUM(BE124:BE293))*I33),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ROUND((SUM(BF124:BF293)),  2)</f>
        <v>0</v>
      </c>
      <c r="I34" s="276">
        <v>0.15</v>
      </c>
      <c r="J34" s="275">
        <f>ROUND(((SUM(BF124:BF293))*I34),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ROUND((SUM(BG124:BG293)),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ROUND((SUM(BH124:BH293)),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ROUND((SUM(BI124:BI293)),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2-stavební práce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J124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1644</v>
      </c>
      <c r="E97" s="301"/>
      <c r="F97" s="301"/>
      <c r="G97" s="301"/>
      <c r="H97" s="301"/>
      <c r="I97" s="301"/>
      <c r="J97" s="302">
        <f>J125</f>
        <v>0</v>
      </c>
      <c r="L97" s="299"/>
    </row>
    <row r="98" spans="2:12" s="303" customFormat="1" ht="20.100000000000001" customHeight="1" x14ac:dyDescent="0.2">
      <c r="B98" s="304"/>
      <c r="D98" s="305" t="s">
        <v>1645</v>
      </c>
      <c r="E98" s="306"/>
      <c r="F98" s="306"/>
      <c r="G98" s="306"/>
      <c r="H98" s="306"/>
      <c r="I98" s="306"/>
      <c r="J98" s="307">
        <f>J126</f>
        <v>0</v>
      </c>
      <c r="L98" s="304"/>
    </row>
    <row r="99" spans="2:12" s="303" customFormat="1" ht="20.100000000000001" customHeight="1" x14ac:dyDescent="0.2">
      <c r="B99" s="304"/>
      <c r="D99" s="305" t="s">
        <v>1646</v>
      </c>
      <c r="E99" s="306"/>
      <c r="F99" s="306"/>
      <c r="G99" s="306"/>
      <c r="H99" s="306"/>
      <c r="I99" s="306"/>
      <c r="J99" s="307">
        <f>J141</f>
        <v>0</v>
      </c>
      <c r="L99" s="304"/>
    </row>
    <row r="100" spans="2:12" s="303" customFormat="1" ht="20.100000000000001" customHeight="1" x14ac:dyDescent="0.2">
      <c r="B100" s="304"/>
      <c r="D100" s="305" t="s">
        <v>1647</v>
      </c>
      <c r="E100" s="306"/>
      <c r="F100" s="306"/>
      <c r="G100" s="306"/>
      <c r="H100" s="306"/>
      <c r="I100" s="306"/>
      <c r="J100" s="307">
        <f>J147</f>
        <v>0</v>
      </c>
      <c r="L100" s="304"/>
    </row>
    <row r="101" spans="2:12" s="298" customFormat="1" ht="24.95" customHeight="1" x14ac:dyDescent="0.2">
      <c r="B101" s="299"/>
      <c r="D101" s="300" t="s">
        <v>1648</v>
      </c>
      <c r="E101" s="301"/>
      <c r="F101" s="301"/>
      <c r="G101" s="301"/>
      <c r="H101" s="301"/>
      <c r="I101" s="301"/>
      <c r="J101" s="302">
        <f>J149</f>
        <v>0</v>
      </c>
      <c r="L101" s="299"/>
    </row>
    <row r="102" spans="2:12" s="303" customFormat="1" ht="20.100000000000001" customHeight="1" x14ac:dyDescent="0.2">
      <c r="B102" s="304"/>
      <c r="D102" s="305" t="s">
        <v>1649</v>
      </c>
      <c r="E102" s="306"/>
      <c r="F102" s="306"/>
      <c r="G102" s="306"/>
      <c r="H102" s="306"/>
      <c r="I102" s="306"/>
      <c r="J102" s="307">
        <f>J150</f>
        <v>0</v>
      </c>
      <c r="L102" s="304"/>
    </row>
    <row r="103" spans="2:12" s="303" customFormat="1" ht="20.100000000000001" customHeight="1" x14ac:dyDescent="0.2">
      <c r="B103" s="304"/>
      <c r="D103" s="305" t="s">
        <v>1650</v>
      </c>
      <c r="E103" s="306"/>
      <c r="F103" s="306"/>
      <c r="G103" s="306"/>
      <c r="H103" s="306"/>
      <c r="I103" s="306"/>
      <c r="J103" s="307">
        <f>J273</f>
        <v>0</v>
      </c>
      <c r="L103" s="304"/>
    </row>
    <row r="104" spans="2:12" s="298" customFormat="1" ht="24.95" customHeight="1" x14ac:dyDescent="0.2">
      <c r="B104" s="299"/>
      <c r="D104" s="300" t="s">
        <v>1651</v>
      </c>
      <c r="E104" s="301"/>
      <c r="F104" s="301"/>
      <c r="G104" s="301"/>
      <c r="H104" s="301"/>
      <c r="I104" s="301"/>
      <c r="J104" s="302">
        <f>J283</f>
        <v>0</v>
      </c>
      <c r="L104" s="299"/>
    </row>
    <row r="105" spans="2:12" s="261" customFormat="1" ht="21.75" customHeight="1" x14ac:dyDescent="0.2">
      <c r="B105" s="260"/>
      <c r="L105" s="260"/>
    </row>
    <row r="106" spans="2:12" s="261" customFormat="1" ht="6.95" customHeight="1" x14ac:dyDescent="0.2">
      <c r="B106" s="290"/>
      <c r="C106" s="291"/>
      <c r="D106" s="291"/>
      <c r="E106" s="291"/>
      <c r="F106" s="291"/>
      <c r="G106" s="291"/>
      <c r="H106" s="291"/>
      <c r="I106" s="291"/>
      <c r="J106" s="291"/>
      <c r="K106" s="291"/>
      <c r="L106" s="260"/>
    </row>
    <row r="110" spans="2:12" s="261" customFormat="1" ht="6.95" customHeight="1" x14ac:dyDescent="0.2">
      <c r="B110" s="292"/>
      <c r="C110" s="293"/>
      <c r="D110" s="293"/>
      <c r="E110" s="293"/>
      <c r="F110" s="293"/>
      <c r="G110" s="293"/>
      <c r="H110" s="293"/>
      <c r="I110" s="293"/>
      <c r="J110" s="293"/>
      <c r="K110" s="293"/>
      <c r="L110" s="260"/>
    </row>
    <row r="111" spans="2:12" s="261" customFormat="1" ht="24.95" customHeight="1" x14ac:dyDescent="0.2">
      <c r="B111" s="260"/>
      <c r="C111" s="255" t="s">
        <v>1614</v>
      </c>
      <c r="L111" s="260"/>
    </row>
    <row r="112" spans="2:12" s="261" customFormat="1" ht="6.95" customHeight="1" x14ac:dyDescent="0.2">
      <c r="B112" s="260"/>
      <c r="L112" s="260"/>
    </row>
    <row r="113" spans="2:65" s="261" customFormat="1" ht="12" customHeight="1" x14ac:dyDescent="0.2">
      <c r="B113" s="260"/>
      <c r="C113" s="257" t="s">
        <v>24</v>
      </c>
      <c r="L113" s="260"/>
    </row>
    <row r="114" spans="2:65" s="261" customFormat="1" ht="16.5" customHeight="1" x14ac:dyDescent="0.2">
      <c r="B114" s="260"/>
      <c r="E114" s="258" t="str">
        <f>E7</f>
        <v xml:space="preserve">Stavební úpravy objektu Baštýřská 67/2, Praha 9 - Etapa 2			</v>
      </c>
      <c r="F114" s="259"/>
      <c r="G114" s="259"/>
      <c r="H114" s="259"/>
      <c r="L114" s="260"/>
    </row>
    <row r="115" spans="2:65" s="261" customFormat="1" ht="12" customHeight="1" x14ac:dyDescent="0.2">
      <c r="B115" s="260"/>
      <c r="C115" s="257" t="s">
        <v>43</v>
      </c>
      <c r="L115" s="260"/>
    </row>
    <row r="116" spans="2:65" s="261" customFormat="1" ht="16.5" customHeight="1" x14ac:dyDescent="0.2">
      <c r="B116" s="260"/>
      <c r="E116" s="262" t="str">
        <f>E9</f>
        <v>2-stavební práce - Etapa 2</v>
      </c>
      <c r="F116" s="263"/>
      <c r="G116" s="263"/>
      <c r="H116" s="263"/>
      <c r="L116" s="260"/>
    </row>
    <row r="117" spans="2:65" s="261" customFormat="1" ht="6.95" customHeight="1" x14ac:dyDescent="0.2">
      <c r="B117" s="260"/>
      <c r="L117" s="260"/>
    </row>
    <row r="118" spans="2:65" s="261" customFormat="1" ht="12" customHeight="1" x14ac:dyDescent="0.2">
      <c r="B118" s="260"/>
      <c r="C118" s="257" t="s">
        <v>1010</v>
      </c>
      <c r="F118" s="264" t="str">
        <f>F12</f>
        <v xml:space="preserve"> Baštýřská 67/2,19800 Praha 14</v>
      </c>
      <c r="I118" s="257" t="s">
        <v>749</v>
      </c>
      <c r="J118" s="265" t="str">
        <f>IF(J12="","",J12)</f>
        <v/>
      </c>
      <c r="L118" s="260"/>
    </row>
    <row r="119" spans="2:65" s="261" customFormat="1" ht="6.95" customHeight="1" x14ac:dyDescent="0.2">
      <c r="B119" s="260"/>
      <c r="L119" s="260"/>
    </row>
    <row r="120" spans="2:65" s="261" customFormat="1" ht="15.2" customHeight="1" x14ac:dyDescent="0.2">
      <c r="B120" s="260"/>
      <c r="C120" s="257" t="s">
        <v>1544</v>
      </c>
      <c r="F120" s="264" t="str">
        <f>E15</f>
        <v xml:space="preserve"> Městská část Praha 14,Br.Venclíků 1073,Praha 14</v>
      </c>
      <c r="I120" s="257" t="s">
        <v>21</v>
      </c>
      <c r="J120" s="294" t="str">
        <f>E21</f>
        <v xml:space="preserve"> </v>
      </c>
      <c r="L120" s="260"/>
    </row>
    <row r="121" spans="2:65" s="261" customFormat="1" ht="15.2" customHeight="1" x14ac:dyDescent="0.2">
      <c r="B121" s="260"/>
      <c r="C121" s="257" t="s">
        <v>20</v>
      </c>
      <c r="F121" s="264" t="str">
        <f>IF(E18="","",E18)</f>
        <v xml:space="preserve"> </v>
      </c>
      <c r="I121" s="257" t="s">
        <v>1549</v>
      </c>
      <c r="J121" s="294" t="str">
        <f>E24</f>
        <v xml:space="preserve"> </v>
      </c>
      <c r="L121" s="260"/>
    </row>
    <row r="122" spans="2:65" s="261" customFormat="1" ht="10.35" customHeight="1" x14ac:dyDescent="0.2">
      <c r="B122" s="260"/>
      <c r="L122" s="260"/>
    </row>
    <row r="123" spans="2:65" s="308" customFormat="1" ht="29.25" customHeight="1" x14ac:dyDescent="0.2">
      <c r="B123" s="309"/>
      <c r="C123" s="310" t="s">
        <v>1518</v>
      </c>
      <c r="D123" s="311" t="s">
        <v>1517</v>
      </c>
      <c r="E123" s="311" t="s">
        <v>1516</v>
      </c>
      <c r="F123" s="311" t="s">
        <v>1515</v>
      </c>
      <c r="G123" s="311" t="s">
        <v>130</v>
      </c>
      <c r="H123" s="311" t="s">
        <v>131</v>
      </c>
      <c r="I123" s="311" t="s">
        <v>1615</v>
      </c>
      <c r="J123" s="312" t="s">
        <v>1609</v>
      </c>
      <c r="K123" s="313" t="s">
        <v>1616</v>
      </c>
      <c r="L123" s="309"/>
      <c r="M123" s="314" t="s">
        <v>1532</v>
      </c>
      <c r="N123" s="315" t="s">
        <v>135</v>
      </c>
      <c r="O123" s="315" t="s">
        <v>1037</v>
      </c>
      <c r="P123" s="315" t="s">
        <v>1038</v>
      </c>
      <c r="Q123" s="315" t="s">
        <v>1617</v>
      </c>
      <c r="R123" s="315" t="s">
        <v>1618</v>
      </c>
      <c r="S123" s="315" t="s">
        <v>1041</v>
      </c>
      <c r="T123" s="316" t="s">
        <v>1511</v>
      </c>
    </row>
    <row r="124" spans="2:65" s="261" customFormat="1" ht="22.7" customHeight="1" x14ac:dyDescent="0.25">
      <c r="B124" s="260"/>
      <c r="C124" s="317" t="s">
        <v>1023</v>
      </c>
      <c r="J124" s="318">
        <f>BK124</f>
        <v>0</v>
      </c>
      <c r="L124" s="260"/>
      <c r="M124" s="319"/>
      <c r="N124" s="270"/>
      <c r="O124" s="270"/>
      <c r="P124" s="320" t="e">
        <f>P125+P149+P283</f>
        <v>#REF!</v>
      </c>
      <c r="Q124" s="270"/>
      <c r="R124" s="320" t="e">
        <f>R125+R149+R283</f>
        <v>#REF!</v>
      </c>
      <c r="S124" s="270"/>
      <c r="T124" s="321" t="e">
        <f>T125+T149+T283</f>
        <v>#REF!</v>
      </c>
      <c r="AT124" s="251" t="s">
        <v>1027</v>
      </c>
      <c r="AU124" s="251" t="s">
        <v>1024</v>
      </c>
      <c r="BK124" s="322">
        <f>BK125+BK149+BK283</f>
        <v>0</v>
      </c>
    </row>
    <row r="125" spans="2:65" s="323" customFormat="1" ht="26.1" customHeight="1" x14ac:dyDescent="0.2">
      <c r="B125" s="324"/>
      <c r="D125" s="325" t="s">
        <v>1027</v>
      </c>
      <c r="E125" s="326" t="s">
        <v>26</v>
      </c>
      <c r="F125" s="326" t="s">
        <v>1652</v>
      </c>
      <c r="J125" s="327">
        <f>BK125</f>
        <v>0</v>
      </c>
      <c r="L125" s="324"/>
      <c r="M125" s="328"/>
      <c r="P125" s="329">
        <f>P126+P141+P147</f>
        <v>0</v>
      </c>
      <c r="R125" s="329">
        <f>R126+R141+R147</f>
        <v>0</v>
      </c>
      <c r="T125" s="330">
        <f>T126+T141+T147</f>
        <v>0</v>
      </c>
      <c r="AR125" s="325" t="s">
        <v>158</v>
      </c>
      <c r="AT125" s="331" t="s">
        <v>1027</v>
      </c>
      <c r="AU125" s="331" t="s">
        <v>1580</v>
      </c>
      <c r="AY125" s="325" t="s">
        <v>1043</v>
      </c>
      <c r="BK125" s="332">
        <f>BK126+BK141+BK147</f>
        <v>0</v>
      </c>
    </row>
    <row r="126" spans="2:65" s="323" customFormat="1" ht="22.7" customHeight="1" x14ac:dyDescent="0.2">
      <c r="B126" s="324"/>
      <c r="D126" s="325" t="s">
        <v>1027</v>
      </c>
      <c r="E126" s="333" t="s">
        <v>70</v>
      </c>
      <c r="F126" s="333" t="s">
        <v>1653</v>
      </c>
      <c r="J126" s="334">
        <f>BK126</f>
        <v>0</v>
      </c>
      <c r="L126" s="324"/>
      <c r="M126" s="328"/>
      <c r="P126" s="329">
        <f>SUM(P127:P140)</f>
        <v>0</v>
      </c>
      <c r="R126" s="329">
        <f>SUM(R127:R140)</f>
        <v>0</v>
      </c>
      <c r="T126" s="330">
        <f>SUM(T127:T140)</f>
        <v>0</v>
      </c>
      <c r="AR126" s="325" t="s">
        <v>158</v>
      </c>
      <c r="AT126" s="331" t="s">
        <v>1027</v>
      </c>
      <c r="AU126" s="331" t="s">
        <v>158</v>
      </c>
      <c r="AY126" s="325" t="s">
        <v>1043</v>
      </c>
      <c r="BK126" s="332">
        <f>SUM(BK127:BK140)</f>
        <v>0</v>
      </c>
    </row>
    <row r="127" spans="2:65" s="261" customFormat="1" ht="16.5" customHeight="1" x14ac:dyDescent="0.2">
      <c r="B127" s="260"/>
      <c r="C127" s="335">
        <v>1</v>
      </c>
      <c r="D127" s="335" t="s">
        <v>1123</v>
      </c>
      <c r="E127" s="336" t="s">
        <v>1654</v>
      </c>
      <c r="F127" s="337" t="s">
        <v>1655</v>
      </c>
      <c r="G127" s="338" t="s">
        <v>169</v>
      </c>
      <c r="H127" s="339">
        <f>H130</f>
        <v>237.8</v>
      </c>
      <c r="I127" s="199"/>
      <c r="J127" s="340">
        <f>ROUND(I127*H127,2)</f>
        <v>0</v>
      </c>
      <c r="K127" s="341"/>
      <c r="L127" s="260"/>
      <c r="M127" s="342" t="s">
        <v>1532</v>
      </c>
      <c r="N127" s="343" t="s">
        <v>1122</v>
      </c>
      <c r="O127" s="344">
        <v>0</v>
      </c>
      <c r="P127" s="344">
        <f>O127*H127</f>
        <v>0</v>
      </c>
      <c r="Q127" s="344">
        <v>0</v>
      </c>
      <c r="R127" s="344">
        <f>Q127*H127</f>
        <v>0</v>
      </c>
      <c r="S127" s="344">
        <v>0</v>
      </c>
      <c r="T127" s="345">
        <f>S127*H127</f>
        <v>0</v>
      </c>
      <c r="AR127" s="346" t="s">
        <v>193</v>
      </c>
      <c r="AT127" s="346" t="s">
        <v>1123</v>
      </c>
      <c r="AU127" s="346" t="s">
        <v>190</v>
      </c>
      <c r="AY127" s="251" t="s">
        <v>1043</v>
      </c>
      <c r="BE127" s="347">
        <f>IF(N127="základní",J127,0)</f>
        <v>0</v>
      </c>
      <c r="BF127" s="347">
        <f>IF(N127="snížená",J127,0)</f>
        <v>0</v>
      </c>
      <c r="BG127" s="347">
        <f>IF(N127="zákl. přenesená",J127,0)</f>
        <v>0</v>
      </c>
      <c r="BH127" s="347">
        <f>IF(N127="sníž. přenesená",J127,0)</f>
        <v>0</v>
      </c>
      <c r="BI127" s="347">
        <f>IF(N127="nulová",J127,0)</f>
        <v>0</v>
      </c>
      <c r="BJ127" s="251" t="s">
        <v>158</v>
      </c>
      <c r="BK127" s="347">
        <f>ROUND(I127*H127,2)</f>
        <v>0</v>
      </c>
      <c r="BL127" s="251" t="s">
        <v>193</v>
      </c>
      <c r="BM127" s="346" t="s">
        <v>190</v>
      </c>
    </row>
    <row r="128" spans="2:65" s="348" customFormat="1" x14ac:dyDescent="0.2">
      <c r="B128" s="349"/>
      <c r="D128" s="350" t="s">
        <v>157</v>
      </c>
      <c r="E128" s="351" t="s">
        <v>1532</v>
      </c>
      <c r="F128" s="352" t="s">
        <v>1656</v>
      </c>
      <c r="H128" s="351" t="s">
        <v>1532</v>
      </c>
      <c r="I128" s="386"/>
      <c r="L128" s="349"/>
      <c r="M128" s="353"/>
      <c r="T128" s="354"/>
      <c r="AT128" s="351" t="s">
        <v>157</v>
      </c>
      <c r="AU128" s="351" t="s">
        <v>190</v>
      </c>
      <c r="AV128" s="348" t="s">
        <v>158</v>
      </c>
      <c r="AW128" s="348" t="s">
        <v>1548</v>
      </c>
      <c r="AX128" s="348" t="s">
        <v>1580</v>
      </c>
      <c r="AY128" s="351" t="s">
        <v>1043</v>
      </c>
    </row>
    <row r="129" spans="2:65" s="355" customFormat="1" x14ac:dyDescent="0.2">
      <c r="B129" s="356"/>
      <c r="D129" s="350" t="s">
        <v>157</v>
      </c>
      <c r="E129" s="357" t="s">
        <v>1532</v>
      </c>
      <c r="F129" s="358">
        <v>237.8</v>
      </c>
      <c r="H129" s="359">
        <f>F129</f>
        <v>237.8</v>
      </c>
      <c r="I129" s="387"/>
      <c r="L129" s="356"/>
      <c r="M129" s="360"/>
      <c r="T129" s="361"/>
      <c r="AT129" s="357" t="s">
        <v>157</v>
      </c>
      <c r="AU129" s="357" t="s">
        <v>190</v>
      </c>
      <c r="AV129" s="355" t="s">
        <v>190</v>
      </c>
      <c r="AW129" s="355" t="s">
        <v>1548</v>
      </c>
      <c r="AX129" s="355" t="s">
        <v>1580</v>
      </c>
      <c r="AY129" s="357" t="s">
        <v>1043</v>
      </c>
    </row>
    <row r="130" spans="2:65" s="369" customFormat="1" x14ac:dyDescent="0.2">
      <c r="B130" s="370"/>
      <c r="D130" s="350" t="s">
        <v>157</v>
      </c>
      <c r="E130" s="371" t="s">
        <v>1532</v>
      </c>
      <c r="F130" s="372" t="s">
        <v>1657</v>
      </c>
      <c r="H130" s="373">
        <f>H129</f>
        <v>237.8</v>
      </c>
      <c r="I130" s="389"/>
      <c r="L130" s="370"/>
      <c r="M130" s="374"/>
      <c r="T130" s="375"/>
      <c r="AT130" s="371" t="s">
        <v>157</v>
      </c>
      <c r="AU130" s="371" t="s">
        <v>190</v>
      </c>
      <c r="AV130" s="369" t="s">
        <v>193</v>
      </c>
      <c r="AW130" s="369" t="s">
        <v>1548</v>
      </c>
      <c r="AX130" s="369" t="s">
        <v>158</v>
      </c>
      <c r="AY130" s="371" t="s">
        <v>1043</v>
      </c>
    </row>
    <row r="131" spans="2:65" s="261" customFormat="1" ht="24.2" customHeight="1" x14ac:dyDescent="0.2">
      <c r="B131" s="260"/>
      <c r="C131" s="335">
        <v>2</v>
      </c>
      <c r="D131" s="335" t="s">
        <v>1123</v>
      </c>
      <c r="E131" s="336" t="s">
        <v>1658</v>
      </c>
      <c r="F131" s="337" t="s">
        <v>1659</v>
      </c>
      <c r="G131" s="338" t="s">
        <v>169</v>
      </c>
      <c r="H131" s="339">
        <v>579.47900000000004</v>
      </c>
      <c r="I131" s="199"/>
      <c r="J131" s="340">
        <f>ROUND(I131*H131,2)</f>
        <v>0</v>
      </c>
      <c r="K131" s="341"/>
      <c r="L131" s="260"/>
      <c r="M131" s="342" t="s">
        <v>1532</v>
      </c>
      <c r="N131" s="343" t="s">
        <v>1122</v>
      </c>
      <c r="O131" s="344">
        <v>0</v>
      </c>
      <c r="P131" s="344">
        <f>O131*H131</f>
        <v>0</v>
      </c>
      <c r="Q131" s="344">
        <v>0</v>
      </c>
      <c r="R131" s="344">
        <f>Q131*H131</f>
        <v>0</v>
      </c>
      <c r="S131" s="344">
        <v>0</v>
      </c>
      <c r="T131" s="345">
        <f>S131*H131</f>
        <v>0</v>
      </c>
      <c r="AR131" s="346" t="s">
        <v>193</v>
      </c>
      <c r="AT131" s="346" t="s">
        <v>1123</v>
      </c>
      <c r="AU131" s="346" t="s">
        <v>190</v>
      </c>
      <c r="AY131" s="251" t="s">
        <v>1043</v>
      </c>
      <c r="BE131" s="347">
        <f>IF(N131="základní",J131,0)</f>
        <v>0</v>
      </c>
      <c r="BF131" s="347">
        <f>IF(N131="snížená",J131,0)</f>
        <v>0</v>
      </c>
      <c r="BG131" s="347">
        <f>IF(N131="zákl. přenesená",J131,0)</f>
        <v>0</v>
      </c>
      <c r="BH131" s="347">
        <f>IF(N131="sníž. přenesená",J131,0)</f>
        <v>0</v>
      </c>
      <c r="BI131" s="347">
        <f>IF(N131="nulová",J131,0)</f>
        <v>0</v>
      </c>
      <c r="BJ131" s="251" t="s">
        <v>158</v>
      </c>
      <c r="BK131" s="347">
        <f>ROUND(I131*H131,2)</f>
        <v>0</v>
      </c>
      <c r="BL131" s="251" t="s">
        <v>193</v>
      </c>
      <c r="BM131" s="346" t="s">
        <v>193</v>
      </c>
    </row>
    <row r="132" spans="2:65" s="348" customFormat="1" x14ac:dyDescent="0.2">
      <c r="B132" s="349"/>
      <c r="D132" s="350" t="s">
        <v>157</v>
      </c>
      <c r="E132" s="351" t="s">
        <v>1532</v>
      </c>
      <c r="F132" s="352" t="s">
        <v>1660</v>
      </c>
      <c r="H132" s="351" t="s">
        <v>1532</v>
      </c>
      <c r="I132" s="386"/>
      <c r="L132" s="349"/>
      <c r="M132" s="353"/>
      <c r="T132" s="354"/>
      <c r="AT132" s="351" t="s">
        <v>157</v>
      </c>
      <c r="AU132" s="351" t="s">
        <v>190</v>
      </c>
      <c r="AV132" s="348" t="s">
        <v>158</v>
      </c>
      <c r="AW132" s="348" t="s">
        <v>1548</v>
      </c>
      <c r="AX132" s="348" t="s">
        <v>1580</v>
      </c>
      <c r="AY132" s="351" t="s">
        <v>1043</v>
      </c>
    </row>
    <row r="133" spans="2:65" s="348" customFormat="1" x14ac:dyDescent="0.2">
      <c r="B133" s="349"/>
      <c r="D133" s="350" t="s">
        <v>157</v>
      </c>
      <c r="E133" s="351" t="s">
        <v>1532</v>
      </c>
      <c r="F133" s="352" t="s">
        <v>1661</v>
      </c>
      <c r="H133" s="351" t="s">
        <v>1532</v>
      </c>
      <c r="I133" s="386"/>
      <c r="L133" s="349"/>
      <c r="M133" s="353"/>
      <c r="T133" s="354"/>
      <c r="AT133" s="351" t="s">
        <v>157</v>
      </c>
      <c r="AU133" s="351" t="s">
        <v>190</v>
      </c>
      <c r="AV133" s="348" t="s">
        <v>158</v>
      </c>
      <c r="AW133" s="348" t="s">
        <v>1548</v>
      </c>
      <c r="AX133" s="348" t="s">
        <v>1580</v>
      </c>
      <c r="AY133" s="351" t="s">
        <v>1043</v>
      </c>
    </row>
    <row r="134" spans="2:65" s="355" customFormat="1" x14ac:dyDescent="0.2">
      <c r="B134" s="356"/>
      <c r="D134" s="350" t="s">
        <v>157</v>
      </c>
      <c r="E134" s="357" t="s">
        <v>1532</v>
      </c>
      <c r="F134" s="358" t="s">
        <v>1662</v>
      </c>
      <c r="H134" s="359">
        <v>579.47900000000004</v>
      </c>
      <c r="I134" s="387"/>
      <c r="L134" s="356"/>
      <c r="M134" s="360"/>
      <c r="T134" s="361"/>
      <c r="AT134" s="357" t="s">
        <v>157</v>
      </c>
      <c r="AU134" s="357" t="s">
        <v>190</v>
      </c>
      <c r="AV134" s="355" t="s">
        <v>190</v>
      </c>
      <c r="AW134" s="355" t="s">
        <v>1548</v>
      </c>
      <c r="AX134" s="355" t="s">
        <v>1580</v>
      </c>
      <c r="AY134" s="357" t="s">
        <v>1043</v>
      </c>
    </row>
    <row r="135" spans="2:65" s="369" customFormat="1" x14ac:dyDescent="0.2">
      <c r="B135" s="370"/>
      <c r="D135" s="350" t="s">
        <v>157</v>
      </c>
      <c r="E135" s="371" t="s">
        <v>1532</v>
      </c>
      <c r="F135" s="372" t="s">
        <v>1657</v>
      </c>
      <c r="H135" s="373">
        <v>579.47900000000004</v>
      </c>
      <c r="I135" s="389"/>
      <c r="L135" s="370"/>
      <c r="M135" s="374"/>
      <c r="T135" s="375"/>
      <c r="AT135" s="371" t="s">
        <v>157</v>
      </c>
      <c r="AU135" s="371" t="s">
        <v>190</v>
      </c>
      <c r="AV135" s="369" t="s">
        <v>193</v>
      </c>
      <c r="AW135" s="369" t="s">
        <v>1548</v>
      </c>
      <c r="AX135" s="369" t="s">
        <v>158</v>
      </c>
      <c r="AY135" s="371" t="s">
        <v>1043</v>
      </c>
    </row>
    <row r="136" spans="2:65" s="261" customFormat="1" ht="24.2" customHeight="1" x14ac:dyDescent="0.2">
      <c r="B136" s="260"/>
      <c r="C136" s="335">
        <v>3</v>
      </c>
      <c r="D136" s="335" t="s">
        <v>1123</v>
      </c>
      <c r="E136" s="336" t="s">
        <v>1663</v>
      </c>
      <c r="F136" s="337" t="s">
        <v>1664</v>
      </c>
      <c r="G136" s="338" t="s">
        <v>169</v>
      </c>
      <c r="H136" s="339">
        <v>579.47900000000004</v>
      </c>
      <c r="I136" s="199"/>
      <c r="J136" s="340">
        <f>ROUND(I136*H136,2)</f>
        <v>0</v>
      </c>
      <c r="K136" s="341"/>
      <c r="L136" s="260"/>
      <c r="M136" s="342" t="s">
        <v>1532</v>
      </c>
      <c r="N136" s="343" t="s">
        <v>1122</v>
      </c>
      <c r="O136" s="344">
        <v>0</v>
      </c>
      <c r="P136" s="344">
        <f>O136*H136</f>
        <v>0</v>
      </c>
      <c r="Q136" s="344">
        <v>0</v>
      </c>
      <c r="R136" s="344">
        <f>Q136*H136</f>
        <v>0</v>
      </c>
      <c r="S136" s="344">
        <v>0</v>
      </c>
      <c r="T136" s="345">
        <f>S136*H136</f>
        <v>0</v>
      </c>
      <c r="AR136" s="346" t="s">
        <v>193</v>
      </c>
      <c r="AT136" s="346" t="s">
        <v>1123</v>
      </c>
      <c r="AU136" s="346" t="s">
        <v>190</v>
      </c>
      <c r="AY136" s="251" t="s">
        <v>1043</v>
      </c>
      <c r="BE136" s="347">
        <f>IF(N136="základní",J136,0)</f>
        <v>0</v>
      </c>
      <c r="BF136" s="347">
        <f>IF(N136="snížená",J136,0)</f>
        <v>0</v>
      </c>
      <c r="BG136" s="347">
        <f>IF(N136="zákl. přenesená",J136,0)</f>
        <v>0</v>
      </c>
      <c r="BH136" s="347">
        <f>IF(N136="sníž. přenesená",J136,0)</f>
        <v>0</v>
      </c>
      <c r="BI136" s="347">
        <f>IF(N136="nulová",J136,0)</f>
        <v>0</v>
      </c>
      <c r="BJ136" s="251" t="s">
        <v>158</v>
      </c>
      <c r="BK136" s="347">
        <f>ROUND(I136*H136,2)</f>
        <v>0</v>
      </c>
      <c r="BL136" s="251" t="s">
        <v>193</v>
      </c>
      <c r="BM136" s="346" t="s">
        <v>1625</v>
      </c>
    </row>
    <row r="137" spans="2:65" s="348" customFormat="1" x14ac:dyDescent="0.2">
      <c r="B137" s="349"/>
      <c r="D137" s="350" t="s">
        <v>157</v>
      </c>
      <c r="E137" s="351" t="s">
        <v>1532</v>
      </c>
      <c r="F137" s="352" t="s">
        <v>1661</v>
      </c>
      <c r="H137" s="351" t="s">
        <v>1532</v>
      </c>
      <c r="I137" s="386"/>
      <c r="L137" s="349"/>
      <c r="M137" s="353"/>
      <c r="T137" s="354"/>
      <c r="AT137" s="351" t="s">
        <v>157</v>
      </c>
      <c r="AU137" s="351" t="s">
        <v>190</v>
      </c>
      <c r="AV137" s="348" t="s">
        <v>158</v>
      </c>
      <c r="AW137" s="348" t="s">
        <v>1548</v>
      </c>
      <c r="AX137" s="348" t="s">
        <v>1580</v>
      </c>
      <c r="AY137" s="351" t="s">
        <v>1043</v>
      </c>
    </row>
    <row r="138" spans="2:65" s="355" customFormat="1" x14ac:dyDescent="0.2">
      <c r="B138" s="356"/>
      <c r="D138" s="350" t="s">
        <v>157</v>
      </c>
      <c r="E138" s="357" t="s">
        <v>1532</v>
      </c>
      <c r="F138" s="358" t="s">
        <v>1662</v>
      </c>
      <c r="H138" s="359">
        <v>579.47900000000004</v>
      </c>
      <c r="I138" s="387"/>
      <c r="L138" s="356"/>
      <c r="M138" s="360"/>
      <c r="T138" s="361"/>
      <c r="AT138" s="357" t="s">
        <v>157</v>
      </c>
      <c r="AU138" s="357" t="s">
        <v>190</v>
      </c>
      <c r="AV138" s="355" t="s">
        <v>190</v>
      </c>
      <c r="AW138" s="355" t="s">
        <v>1548</v>
      </c>
      <c r="AX138" s="355" t="s">
        <v>1580</v>
      </c>
      <c r="AY138" s="357" t="s">
        <v>1043</v>
      </c>
    </row>
    <row r="139" spans="2:65" s="369" customFormat="1" x14ac:dyDescent="0.2">
      <c r="B139" s="370"/>
      <c r="D139" s="350" t="s">
        <v>157</v>
      </c>
      <c r="E139" s="371" t="s">
        <v>1532</v>
      </c>
      <c r="F139" s="372" t="s">
        <v>1657</v>
      </c>
      <c r="H139" s="373">
        <v>579.47900000000004</v>
      </c>
      <c r="I139" s="389"/>
      <c r="L139" s="370"/>
      <c r="M139" s="374"/>
      <c r="T139" s="375"/>
      <c r="AT139" s="371" t="s">
        <v>157</v>
      </c>
      <c r="AU139" s="371" t="s">
        <v>190</v>
      </c>
      <c r="AV139" s="369" t="s">
        <v>193</v>
      </c>
      <c r="AW139" s="369" t="s">
        <v>1548</v>
      </c>
      <c r="AX139" s="369" t="s">
        <v>158</v>
      </c>
      <c r="AY139" s="371" t="s">
        <v>1043</v>
      </c>
    </row>
    <row r="140" spans="2:65" s="261" customFormat="1" ht="48.95" customHeight="1" x14ac:dyDescent="0.2">
      <c r="B140" s="260"/>
      <c r="C140" s="335">
        <v>4</v>
      </c>
      <c r="D140" s="335" t="s">
        <v>1123</v>
      </c>
      <c r="E140" s="336" t="s">
        <v>1665</v>
      </c>
      <c r="F140" s="337" t="s">
        <v>1666</v>
      </c>
      <c r="G140" s="338" t="s">
        <v>169</v>
      </c>
      <c r="H140" s="339">
        <v>378.5</v>
      </c>
      <c r="I140" s="199"/>
      <c r="J140" s="340">
        <f>ROUND(I140*H140,2)</f>
        <v>0</v>
      </c>
      <c r="K140" s="341"/>
      <c r="L140" s="260"/>
      <c r="M140" s="342" t="s">
        <v>1532</v>
      </c>
      <c r="N140" s="343" t="s">
        <v>1122</v>
      </c>
      <c r="O140" s="344">
        <v>0</v>
      </c>
      <c r="P140" s="344">
        <f>O140*H140</f>
        <v>0</v>
      </c>
      <c r="Q140" s="344">
        <v>0</v>
      </c>
      <c r="R140" s="344">
        <f>Q140*H140</f>
        <v>0</v>
      </c>
      <c r="S140" s="344">
        <v>0</v>
      </c>
      <c r="T140" s="345">
        <f>S140*H140</f>
        <v>0</v>
      </c>
      <c r="AR140" s="346" t="s">
        <v>193</v>
      </c>
      <c r="AT140" s="346" t="s">
        <v>1123</v>
      </c>
      <c r="AU140" s="346" t="s">
        <v>190</v>
      </c>
      <c r="AY140" s="251" t="s">
        <v>1043</v>
      </c>
      <c r="BE140" s="347">
        <f>IF(N140="základní",J140,0)</f>
        <v>0</v>
      </c>
      <c r="BF140" s="347">
        <f>IF(N140="snížená",J140,0)</f>
        <v>0</v>
      </c>
      <c r="BG140" s="347">
        <f>IF(N140="zákl. přenesená",J140,0)</f>
        <v>0</v>
      </c>
      <c r="BH140" s="347">
        <f>IF(N140="sníž. přenesená",J140,0)</f>
        <v>0</v>
      </c>
      <c r="BI140" s="347">
        <f>IF(N140="nulová",J140,0)</f>
        <v>0</v>
      </c>
      <c r="BJ140" s="251" t="s">
        <v>158</v>
      </c>
      <c r="BK140" s="347">
        <f>ROUND(I140*H140,2)</f>
        <v>0</v>
      </c>
      <c r="BL140" s="251" t="s">
        <v>193</v>
      </c>
      <c r="BM140" s="346" t="s">
        <v>334</v>
      </c>
    </row>
    <row r="141" spans="2:65" s="323" customFormat="1" ht="22.7" customHeight="1" x14ac:dyDescent="0.2">
      <c r="B141" s="324"/>
      <c r="D141" s="325" t="s">
        <v>1027</v>
      </c>
      <c r="E141" s="333" t="s">
        <v>1640</v>
      </c>
      <c r="F141" s="333" t="s">
        <v>1667</v>
      </c>
      <c r="I141" s="390"/>
      <c r="J141" s="334">
        <f>BK141</f>
        <v>0</v>
      </c>
      <c r="L141" s="324"/>
      <c r="M141" s="328"/>
      <c r="P141" s="329">
        <f>SUM(P142:P146)</f>
        <v>0</v>
      </c>
      <c r="R141" s="329">
        <f>SUM(R142:R146)</f>
        <v>0</v>
      </c>
      <c r="T141" s="330">
        <f>SUM(T142:T146)</f>
        <v>0</v>
      </c>
      <c r="AR141" s="325" t="s">
        <v>158</v>
      </c>
      <c r="AT141" s="331" t="s">
        <v>1027</v>
      </c>
      <c r="AU141" s="331" t="s">
        <v>158</v>
      </c>
      <c r="AY141" s="325" t="s">
        <v>1043</v>
      </c>
      <c r="BK141" s="332">
        <f>SUM(BK142:BK146)</f>
        <v>0</v>
      </c>
    </row>
    <row r="142" spans="2:65" s="261" customFormat="1" ht="24.2" customHeight="1" x14ac:dyDescent="0.2">
      <c r="B142" s="260"/>
      <c r="C142" s="335">
        <v>5</v>
      </c>
      <c r="D142" s="335" t="s">
        <v>1123</v>
      </c>
      <c r="E142" s="336" t="s">
        <v>1668</v>
      </c>
      <c r="F142" s="337" t="s">
        <v>1669</v>
      </c>
      <c r="G142" s="338" t="s">
        <v>152</v>
      </c>
      <c r="H142" s="339">
        <v>5</v>
      </c>
      <c r="I142" s="199"/>
      <c r="J142" s="340">
        <f>ROUND(I142*H142,2)</f>
        <v>0</v>
      </c>
      <c r="K142" s="341"/>
      <c r="L142" s="260"/>
      <c r="M142" s="342" t="s">
        <v>1532</v>
      </c>
      <c r="N142" s="343" t="s">
        <v>1122</v>
      </c>
      <c r="O142" s="344">
        <v>0</v>
      </c>
      <c r="P142" s="344">
        <f>O142*H142</f>
        <v>0</v>
      </c>
      <c r="Q142" s="344">
        <v>0</v>
      </c>
      <c r="R142" s="344">
        <f>Q142*H142</f>
        <v>0</v>
      </c>
      <c r="S142" s="344">
        <v>0</v>
      </c>
      <c r="T142" s="345">
        <f>S142*H142</f>
        <v>0</v>
      </c>
      <c r="AR142" s="346" t="s">
        <v>193</v>
      </c>
      <c r="AT142" s="346" t="s">
        <v>1123</v>
      </c>
      <c r="AU142" s="346" t="s">
        <v>190</v>
      </c>
      <c r="AY142" s="251" t="s">
        <v>1043</v>
      </c>
      <c r="BE142" s="347">
        <f>IF(N142="základní",J142,0)</f>
        <v>0</v>
      </c>
      <c r="BF142" s="347">
        <f>IF(N142="snížená",J142,0)</f>
        <v>0</v>
      </c>
      <c r="BG142" s="347">
        <f>IF(N142="zákl. přenesená",J142,0)</f>
        <v>0</v>
      </c>
      <c r="BH142" s="347">
        <f>IF(N142="sníž. přenesená",J142,0)</f>
        <v>0</v>
      </c>
      <c r="BI142" s="347">
        <f>IF(N142="nulová",J142,0)</f>
        <v>0</v>
      </c>
      <c r="BJ142" s="251" t="s">
        <v>158</v>
      </c>
      <c r="BK142" s="347">
        <f>ROUND(I142*H142,2)</f>
        <v>0</v>
      </c>
      <c r="BL142" s="251" t="s">
        <v>193</v>
      </c>
      <c r="BM142" s="346" t="s">
        <v>1643</v>
      </c>
    </row>
    <row r="143" spans="2:65" s="261" customFormat="1" ht="33" customHeight="1" x14ac:dyDescent="0.2">
      <c r="B143" s="260"/>
      <c r="C143" s="335">
        <v>6</v>
      </c>
      <c r="D143" s="335" t="s">
        <v>1123</v>
      </c>
      <c r="E143" s="336" t="s">
        <v>1670</v>
      </c>
      <c r="F143" s="337" t="s">
        <v>1671</v>
      </c>
      <c r="G143" s="338" t="s">
        <v>152</v>
      </c>
      <c r="H143" s="339">
        <f>H145</f>
        <v>400</v>
      </c>
      <c r="I143" s="199"/>
      <c r="J143" s="340">
        <f>ROUND(I143*H143,2)</f>
        <v>0</v>
      </c>
      <c r="K143" s="341"/>
      <c r="L143" s="260"/>
      <c r="M143" s="342" t="s">
        <v>1532</v>
      </c>
      <c r="N143" s="343" t="s">
        <v>1122</v>
      </c>
      <c r="O143" s="344">
        <v>0</v>
      </c>
      <c r="P143" s="344">
        <f>O143*H143</f>
        <v>0</v>
      </c>
      <c r="Q143" s="344">
        <v>0</v>
      </c>
      <c r="R143" s="344">
        <f>Q143*H143</f>
        <v>0</v>
      </c>
      <c r="S143" s="344">
        <v>0</v>
      </c>
      <c r="T143" s="345">
        <f>S143*H143</f>
        <v>0</v>
      </c>
      <c r="AR143" s="346" t="s">
        <v>193</v>
      </c>
      <c r="AT143" s="346" t="s">
        <v>1123</v>
      </c>
      <c r="AU143" s="346" t="s">
        <v>190</v>
      </c>
      <c r="AY143" s="251" t="s">
        <v>1043</v>
      </c>
      <c r="BE143" s="347">
        <f>IF(N143="základní",J143,0)</f>
        <v>0</v>
      </c>
      <c r="BF143" s="347">
        <f>IF(N143="snížená",J143,0)</f>
        <v>0</v>
      </c>
      <c r="BG143" s="347">
        <f>IF(N143="zákl. přenesená",J143,0)</f>
        <v>0</v>
      </c>
      <c r="BH143" s="347">
        <f>IF(N143="sníž. přenesená",J143,0)</f>
        <v>0</v>
      </c>
      <c r="BI143" s="347">
        <f>IF(N143="nulová",J143,0)</f>
        <v>0</v>
      </c>
      <c r="BJ143" s="251" t="s">
        <v>158</v>
      </c>
      <c r="BK143" s="347">
        <f>ROUND(I143*H143,2)</f>
        <v>0</v>
      </c>
      <c r="BL143" s="251" t="s">
        <v>193</v>
      </c>
      <c r="BM143" s="346" t="s">
        <v>1261</v>
      </c>
    </row>
    <row r="144" spans="2:65" s="355" customFormat="1" x14ac:dyDescent="0.2">
      <c r="B144" s="356"/>
      <c r="D144" s="350" t="s">
        <v>157</v>
      </c>
      <c r="E144" s="357" t="s">
        <v>1532</v>
      </c>
      <c r="F144" s="358" t="s">
        <v>1672</v>
      </c>
      <c r="H144" s="400">
        <f>5*80</f>
        <v>400</v>
      </c>
      <c r="I144" s="387"/>
      <c r="L144" s="356"/>
      <c r="M144" s="360"/>
      <c r="T144" s="361"/>
      <c r="AT144" s="357" t="s">
        <v>157</v>
      </c>
      <c r="AU144" s="357" t="s">
        <v>190</v>
      </c>
      <c r="AV144" s="355" t="s">
        <v>190</v>
      </c>
      <c r="AW144" s="355" t="s">
        <v>1548</v>
      </c>
      <c r="AX144" s="355" t="s">
        <v>1580</v>
      </c>
      <c r="AY144" s="357" t="s">
        <v>1043</v>
      </c>
    </row>
    <row r="145" spans="2:65" s="369" customFormat="1" x14ac:dyDescent="0.2">
      <c r="B145" s="370"/>
      <c r="D145" s="350" t="s">
        <v>157</v>
      </c>
      <c r="E145" s="371" t="s">
        <v>1532</v>
      </c>
      <c r="F145" s="372" t="s">
        <v>1657</v>
      </c>
      <c r="H145" s="373">
        <f>H144</f>
        <v>400</v>
      </c>
      <c r="I145" s="389"/>
      <c r="L145" s="370"/>
      <c r="M145" s="374"/>
      <c r="T145" s="375"/>
      <c r="AT145" s="371" t="s">
        <v>157</v>
      </c>
      <c r="AU145" s="371" t="s">
        <v>190</v>
      </c>
      <c r="AV145" s="369" t="s">
        <v>193</v>
      </c>
      <c r="AW145" s="369" t="s">
        <v>1548</v>
      </c>
      <c r="AX145" s="369" t="s">
        <v>158</v>
      </c>
      <c r="AY145" s="371" t="s">
        <v>1043</v>
      </c>
    </row>
    <row r="146" spans="2:65" s="261" customFormat="1" ht="24.2" customHeight="1" x14ac:dyDescent="0.2">
      <c r="B146" s="260"/>
      <c r="C146" s="335">
        <v>7</v>
      </c>
      <c r="D146" s="335" t="s">
        <v>1123</v>
      </c>
      <c r="E146" s="336" t="s">
        <v>1673</v>
      </c>
      <c r="F146" s="337" t="s">
        <v>1674</v>
      </c>
      <c r="G146" s="338" t="s">
        <v>152</v>
      </c>
      <c r="H146" s="339">
        <v>5</v>
      </c>
      <c r="I146" s="199"/>
      <c r="J146" s="340">
        <f>ROUND(I146*H146,2)</f>
        <v>0</v>
      </c>
      <c r="K146" s="341"/>
      <c r="L146" s="260"/>
      <c r="M146" s="342" t="s">
        <v>1532</v>
      </c>
      <c r="N146" s="343" t="s">
        <v>1122</v>
      </c>
      <c r="O146" s="344">
        <v>0</v>
      </c>
      <c r="P146" s="344">
        <f>O146*H146</f>
        <v>0</v>
      </c>
      <c r="Q146" s="344">
        <v>0</v>
      </c>
      <c r="R146" s="344">
        <f>Q146*H146</f>
        <v>0</v>
      </c>
      <c r="S146" s="344">
        <v>0</v>
      </c>
      <c r="T146" s="345">
        <f>S146*H146</f>
        <v>0</v>
      </c>
      <c r="AR146" s="346" t="s">
        <v>193</v>
      </c>
      <c r="AT146" s="346" t="s">
        <v>1123</v>
      </c>
      <c r="AU146" s="346" t="s">
        <v>190</v>
      </c>
      <c r="AY146" s="251" t="s">
        <v>1043</v>
      </c>
      <c r="BE146" s="347">
        <f>IF(N146="základní",J146,0)</f>
        <v>0</v>
      </c>
      <c r="BF146" s="347">
        <f>IF(N146="snížená",J146,0)</f>
        <v>0</v>
      </c>
      <c r="BG146" s="347">
        <f>IF(N146="zákl. přenesená",J146,0)</f>
        <v>0</v>
      </c>
      <c r="BH146" s="347">
        <f>IF(N146="sníž. přenesená",J146,0)</f>
        <v>0</v>
      </c>
      <c r="BI146" s="347">
        <f>IF(N146="nulová",J146,0)</f>
        <v>0</v>
      </c>
      <c r="BJ146" s="251" t="s">
        <v>158</v>
      </c>
      <c r="BK146" s="347">
        <f>ROUND(I146*H146,2)</f>
        <v>0</v>
      </c>
      <c r="BL146" s="251" t="s">
        <v>193</v>
      </c>
      <c r="BM146" s="346" t="s">
        <v>1675</v>
      </c>
    </row>
    <row r="147" spans="2:65" s="323" customFormat="1" ht="22.7" customHeight="1" x14ac:dyDescent="0.2">
      <c r="B147" s="324"/>
      <c r="D147" s="325" t="s">
        <v>1027</v>
      </c>
      <c r="E147" s="333" t="s">
        <v>1676</v>
      </c>
      <c r="F147" s="333" t="s">
        <v>341</v>
      </c>
      <c r="I147" s="390"/>
      <c r="J147" s="334">
        <f>BK147</f>
        <v>0</v>
      </c>
      <c r="L147" s="324"/>
      <c r="M147" s="328"/>
      <c r="P147" s="329">
        <f>P148</f>
        <v>0</v>
      </c>
      <c r="R147" s="329">
        <f>R148</f>
        <v>0</v>
      </c>
      <c r="T147" s="330">
        <f>T148</f>
        <v>0</v>
      </c>
      <c r="AR147" s="325" t="s">
        <v>158</v>
      </c>
      <c r="AT147" s="331" t="s">
        <v>1027</v>
      </c>
      <c r="AU147" s="331" t="s">
        <v>158</v>
      </c>
      <c r="AY147" s="325" t="s">
        <v>1043</v>
      </c>
      <c r="BK147" s="332">
        <f>BK148</f>
        <v>0</v>
      </c>
    </row>
    <row r="148" spans="2:65" s="261" customFormat="1" ht="16.5" customHeight="1" x14ac:dyDescent="0.2">
      <c r="B148" s="260"/>
      <c r="C148" s="335">
        <v>8</v>
      </c>
      <c r="D148" s="335" t="s">
        <v>1123</v>
      </c>
      <c r="E148" s="336" t="s">
        <v>1677</v>
      </c>
      <c r="F148" s="337" t="s">
        <v>1678</v>
      </c>
      <c r="G148" s="338" t="s">
        <v>340</v>
      </c>
      <c r="H148" s="339">
        <v>20.18</v>
      </c>
      <c r="I148" s="199"/>
      <c r="J148" s="340">
        <f>ROUND(I148*H148,2)</f>
        <v>0</v>
      </c>
      <c r="K148" s="341"/>
      <c r="L148" s="260"/>
      <c r="M148" s="342" t="s">
        <v>1532</v>
      </c>
      <c r="N148" s="343" t="s">
        <v>1122</v>
      </c>
      <c r="O148" s="344">
        <v>0</v>
      </c>
      <c r="P148" s="344">
        <f>O148*H148</f>
        <v>0</v>
      </c>
      <c r="Q148" s="344">
        <v>0</v>
      </c>
      <c r="R148" s="344">
        <f>Q148*H148</f>
        <v>0</v>
      </c>
      <c r="S148" s="344">
        <v>0</v>
      </c>
      <c r="T148" s="345">
        <f>S148*H148</f>
        <v>0</v>
      </c>
      <c r="AR148" s="346" t="s">
        <v>193</v>
      </c>
      <c r="AT148" s="346" t="s">
        <v>1123</v>
      </c>
      <c r="AU148" s="346" t="s">
        <v>190</v>
      </c>
      <c r="AY148" s="251" t="s">
        <v>1043</v>
      </c>
      <c r="BE148" s="347">
        <f>IF(N148="základní",J148,0)</f>
        <v>0</v>
      </c>
      <c r="BF148" s="347">
        <f>IF(N148="snížená",J148,0)</f>
        <v>0</v>
      </c>
      <c r="BG148" s="347">
        <f>IF(N148="zákl. přenesená",J148,0)</f>
        <v>0</v>
      </c>
      <c r="BH148" s="347">
        <f>IF(N148="sníž. přenesená",J148,0)</f>
        <v>0</v>
      </c>
      <c r="BI148" s="347">
        <f>IF(N148="nulová",J148,0)</f>
        <v>0</v>
      </c>
      <c r="BJ148" s="251" t="s">
        <v>158</v>
      </c>
      <c r="BK148" s="347">
        <f>ROUND(I148*H148,2)</f>
        <v>0</v>
      </c>
      <c r="BL148" s="251" t="s">
        <v>193</v>
      </c>
      <c r="BM148" s="346" t="s">
        <v>1679</v>
      </c>
    </row>
    <row r="149" spans="2:65" s="323" customFormat="1" ht="26.1" customHeight="1" x14ac:dyDescent="0.2">
      <c r="B149" s="324"/>
      <c r="D149" s="325" t="s">
        <v>1027</v>
      </c>
      <c r="E149" s="326" t="s">
        <v>27</v>
      </c>
      <c r="F149" s="326" t="s">
        <v>1680</v>
      </c>
      <c r="I149" s="390"/>
      <c r="J149" s="327">
        <f>BK149</f>
        <v>0</v>
      </c>
      <c r="L149" s="324"/>
      <c r="M149" s="328"/>
      <c r="P149" s="329" t="e">
        <f>#REF!+P150+P273</f>
        <v>#REF!</v>
      </c>
      <c r="R149" s="329" t="e">
        <f>#REF!+R150+R273</f>
        <v>#REF!</v>
      </c>
      <c r="T149" s="330" t="e">
        <f>#REF!+T150+T273</f>
        <v>#REF!</v>
      </c>
      <c r="AR149" s="325" t="s">
        <v>190</v>
      </c>
      <c r="AT149" s="331" t="s">
        <v>1027</v>
      </c>
      <c r="AU149" s="331" t="s">
        <v>1580</v>
      </c>
      <c r="AY149" s="325" t="s">
        <v>1043</v>
      </c>
      <c r="BK149" s="332">
        <f>BK150+BK273</f>
        <v>0</v>
      </c>
    </row>
    <row r="150" spans="2:65" s="323" customFormat="1" ht="22.7" customHeight="1" x14ac:dyDescent="0.2">
      <c r="B150" s="324"/>
      <c r="D150" s="325" t="s">
        <v>1027</v>
      </c>
      <c r="E150" s="333" t="s">
        <v>1681</v>
      </c>
      <c r="F150" s="333" t="s">
        <v>1682</v>
      </c>
      <c r="I150" s="390"/>
      <c r="J150" s="334">
        <f>BK150</f>
        <v>0</v>
      </c>
      <c r="L150" s="324"/>
      <c r="M150" s="328"/>
      <c r="P150" s="329">
        <f>SUM(P151:P272)</f>
        <v>0</v>
      </c>
      <c r="R150" s="329">
        <f>SUM(R151:R272)</f>
        <v>0</v>
      </c>
      <c r="T150" s="330">
        <f>SUM(T151:T272)</f>
        <v>0</v>
      </c>
      <c r="AR150" s="325" t="s">
        <v>190</v>
      </c>
      <c r="AT150" s="331" t="s">
        <v>1027</v>
      </c>
      <c r="AU150" s="331" t="s">
        <v>158</v>
      </c>
      <c r="AY150" s="325" t="s">
        <v>1043</v>
      </c>
      <c r="BK150" s="332">
        <f>SUM(BK151:BK272)</f>
        <v>0</v>
      </c>
    </row>
    <row r="151" spans="2:65" s="261" customFormat="1" ht="24.2" customHeight="1" x14ac:dyDescent="0.2">
      <c r="B151" s="260"/>
      <c r="C151" s="335">
        <v>9</v>
      </c>
      <c r="D151" s="335" t="s">
        <v>1123</v>
      </c>
      <c r="E151" s="336" t="s">
        <v>1683</v>
      </c>
      <c r="F151" s="337" t="s">
        <v>1684</v>
      </c>
      <c r="G151" s="338" t="s">
        <v>169</v>
      </c>
      <c r="H151" s="339">
        <v>13.2</v>
      </c>
      <c r="I151" s="199"/>
      <c r="J151" s="340">
        <f>ROUND(I151*H151,2)</f>
        <v>0</v>
      </c>
      <c r="K151" s="341"/>
      <c r="L151" s="260"/>
      <c r="M151" s="342" t="s">
        <v>1532</v>
      </c>
      <c r="N151" s="343" t="s">
        <v>1122</v>
      </c>
      <c r="O151" s="344">
        <v>0</v>
      </c>
      <c r="P151" s="344">
        <f>O151*H151</f>
        <v>0</v>
      </c>
      <c r="Q151" s="344">
        <v>0</v>
      </c>
      <c r="R151" s="344">
        <f>Q151*H151</f>
        <v>0</v>
      </c>
      <c r="S151" s="344">
        <v>0</v>
      </c>
      <c r="T151" s="345">
        <f>S151*H151</f>
        <v>0</v>
      </c>
      <c r="AR151" s="346" t="s">
        <v>1639</v>
      </c>
      <c r="AT151" s="346" t="s">
        <v>1123</v>
      </c>
      <c r="AU151" s="346" t="s">
        <v>190</v>
      </c>
      <c r="AY151" s="251" t="s">
        <v>1043</v>
      </c>
      <c r="BE151" s="347">
        <f>IF(N151="základní",J151,0)</f>
        <v>0</v>
      </c>
      <c r="BF151" s="347">
        <f>IF(N151="snížená",J151,0)</f>
        <v>0</v>
      </c>
      <c r="BG151" s="347">
        <f>IF(N151="zákl. přenesená",J151,0)</f>
        <v>0</v>
      </c>
      <c r="BH151" s="347">
        <f>IF(N151="sníž. přenesená",J151,0)</f>
        <v>0</v>
      </c>
      <c r="BI151" s="347">
        <f>IF(N151="nulová",J151,0)</f>
        <v>0</v>
      </c>
      <c r="BJ151" s="251" t="s">
        <v>158</v>
      </c>
      <c r="BK151" s="347">
        <f>ROUND(I151*H151,2)</f>
        <v>0</v>
      </c>
      <c r="BL151" s="251" t="s">
        <v>1639</v>
      </c>
      <c r="BM151" s="346" t="s">
        <v>1685</v>
      </c>
    </row>
    <row r="152" spans="2:65" s="348" customFormat="1" x14ac:dyDescent="0.2">
      <c r="B152" s="349"/>
      <c r="D152" s="350" t="s">
        <v>157</v>
      </c>
      <c r="E152" s="351" t="s">
        <v>1532</v>
      </c>
      <c r="F152" s="352" t="s">
        <v>1686</v>
      </c>
      <c r="H152" s="351" t="s">
        <v>1532</v>
      </c>
      <c r="I152" s="386"/>
      <c r="L152" s="349"/>
      <c r="M152" s="353"/>
      <c r="T152" s="354"/>
      <c r="AT152" s="351" t="s">
        <v>157</v>
      </c>
      <c r="AU152" s="351" t="s">
        <v>190</v>
      </c>
      <c r="AV152" s="348" t="s">
        <v>158</v>
      </c>
      <c r="AW152" s="348" t="s">
        <v>1548</v>
      </c>
      <c r="AX152" s="348" t="s">
        <v>1580</v>
      </c>
      <c r="AY152" s="351" t="s">
        <v>1043</v>
      </c>
    </row>
    <row r="153" spans="2:65" s="348" customFormat="1" x14ac:dyDescent="0.2">
      <c r="B153" s="349"/>
      <c r="D153" s="350" t="s">
        <v>157</v>
      </c>
      <c r="E153" s="351" t="s">
        <v>1532</v>
      </c>
      <c r="F153" s="352" t="s">
        <v>1687</v>
      </c>
      <c r="H153" s="351" t="s">
        <v>1532</v>
      </c>
      <c r="I153" s="386"/>
      <c r="L153" s="349"/>
      <c r="M153" s="353"/>
      <c r="T153" s="354"/>
      <c r="AT153" s="351" t="s">
        <v>157</v>
      </c>
      <c r="AU153" s="351" t="s">
        <v>190</v>
      </c>
      <c r="AV153" s="348" t="s">
        <v>158</v>
      </c>
      <c r="AW153" s="348" t="s">
        <v>1548</v>
      </c>
      <c r="AX153" s="348" t="s">
        <v>1580</v>
      </c>
      <c r="AY153" s="351" t="s">
        <v>1043</v>
      </c>
    </row>
    <row r="154" spans="2:65" s="348" customFormat="1" x14ac:dyDescent="0.2">
      <c r="B154" s="349"/>
      <c r="D154" s="350" t="s">
        <v>157</v>
      </c>
      <c r="E154" s="351" t="s">
        <v>1532</v>
      </c>
      <c r="F154" s="352" t="s">
        <v>1688</v>
      </c>
      <c r="H154" s="351" t="s">
        <v>1532</v>
      </c>
      <c r="I154" s="386"/>
      <c r="L154" s="349"/>
      <c r="M154" s="353"/>
      <c r="T154" s="354"/>
      <c r="AT154" s="351" t="s">
        <v>157</v>
      </c>
      <c r="AU154" s="351" t="s">
        <v>190</v>
      </c>
      <c r="AV154" s="348" t="s">
        <v>158</v>
      </c>
      <c r="AW154" s="348" t="s">
        <v>1548</v>
      </c>
      <c r="AX154" s="348" t="s">
        <v>1580</v>
      </c>
      <c r="AY154" s="351" t="s">
        <v>1043</v>
      </c>
    </row>
    <row r="155" spans="2:65" s="348" customFormat="1" x14ac:dyDescent="0.2">
      <c r="B155" s="349"/>
      <c r="D155" s="350" t="s">
        <v>157</v>
      </c>
      <c r="E155" s="351" t="s">
        <v>1532</v>
      </c>
      <c r="F155" s="352" t="s">
        <v>1689</v>
      </c>
      <c r="H155" s="351" t="s">
        <v>1532</v>
      </c>
      <c r="I155" s="386"/>
      <c r="L155" s="349"/>
      <c r="M155" s="353"/>
      <c r="T155" s="354"/>
      <c r="AT155" s="351" t="s">
        <v>157</v>
      </c>
      <c r="AU155" s="351" t="s">
        <v>190</v>
      </c>
      <c r="AV155" s="348" t="s">
        <v>158</v>
      </c>
      <c r="AW155" s="348" t="s">
        <v>1548</v>
      </c>
      <c r="AX155" s="348" t="s">
        <v>1580</v>
      </c>
      <c r="AY155" s="351" t="s">
        <v>1043</v>
      </c>
    </row>
    <row r="156" spans="2:65" s="348" customFormat="1" ht="22.5" x14ac:dyDescent="0.2">
      <c r="B156" s="349"/>
      <c r="D156" s="350" t="s">
        <v>157</v>
      </c>
      <c r="E156" s="351" t="s">
        <v>1532</v>
      </c>
      <c r="F156" s="352" t="s">
        <v>1690</v>
      </c>
      <c r="H156" s="351" t="s">
        <v>1532</v>
      </c>
      <c r="I156" s="386"/>
      <c r="L156" s="349"/>
      <c r="M156" s="353"/>
      <c r="T156" s="354"/>
      <c r="AT156" s="351" t="s">
        <v>157</v>
      </c>
      <c r="AU156" s="351" t="s">
        <v>190</v>
      </c>
      <c r="AV156" s="348" t="s">
        <v>158</v>
      </c>
      <c r="AW156" s="348" t="s">
        <v>1548</v>
      </c>
      <c r="AX156" s="348" t="s">
        <v>1580</v>
      </c>
      <c r="AY156" s="351" t="s">
        <v>1043</v>
      </c>
    </row>
    <row r="157" spans="2:65" s="348" customFormat="1" x14ac:dyDescent="0.2">
      <c r="B157" s="349"/>
      <c r="D157" s="350" t="s">
        <v>157</v>
      </c>
      <c r="E157" s="351" t="s">
        <v>1532</v>
      </c>
      <c r="F157" s="352" t="s">
        <v>1691</v>
      </c>
      <c r="H157" s="351" t="s">
        <v>1532</v>
      </c>
      <c r="I157" s="386"/>
      <c r="L157" s="349"/>
      <c r="M157" s="353"/>
      <c r="T157" s="354"/>
      <c r="AT157" s="351" t="s">
        <v>157</v>
      </c>
      <c r="AU157" s="351" t="s">
        <v>190</v>
      </c>
      <c r="AV157" s="348" t="s">
        <v>158</v>
      </c>
      <c r="AW157" s="348" t="s">
        <v>1548</v>
      </c>
      <c r="AX157" s="348" t="s">
        <v>1580</v>
      </c>
      <c r="AY157" s="351" t="s">
        <v>1043</v>
      </c>
    </row>
    <row r="158" spans="2:65" s="355" customFormat="1" x14ac:dyDescent="0.2">
      <c r="B158" s="356"/>
      <c r="D158" s="350" t="s">
        <v>157</v>
      </c>
      <c r="E158" s="357" t="s">
        <v>1532</v>
      </c>
      <c r="F158" s="358" t="s">
        <v>1692</v>
      </c>
      <c r="H158" s="359">
        <v>13.2</v>
      </c>
      <c r="I158" s="387"/>
      <c r="L158" s="356"/>
      <c r="M158" s="360"/>
      <c r="T158" s="361"/>
      <c r="AT158" s="357" t="s">
        <v>157</v>
      </c>
      <c r="AU158" s="357" t="s">
        <v>190</v>
      </c>
      <c r="AV158" s="355" t="s">
        <v>190</v>
      </c>
      <c r="AW158" s="355" t="s">
        <v>1548</v>
      </c>
      <c r="AX158" s="355" t="s">
        <v>1580</v>
      </c>
      <c r="AY158" s="357" t="s">
        <v>1043</v>
      </c>
    </row>
    <row r="159" spans="2:65" s="369" customFormat="1" x14ac:dyDescent="0.2">
      <c r="B159" s="370"/>
      <c r="D159" s="350" t="s">
        <v>157</v>
      </c>
      <c r="E159" s="371" t="s">
        <v>1532</v>
      </c>
      <c r="F159" s="372" t="s">
        <v>1657</v>
      </c>
      <c r="H159" s="373">
        <v>13.2</v>
      </c>
      <c r="I159" s="389"/>
      <c r="L159" s="370"/>
      <c r="M159" s="374"/>
      <c r="T159" s="375"/>
      <c r="AT159" s="371" t="s">
        <v>157</v>
      </c>
      <c r="AU159" s="371" t="s">
        <v>190</v>
      </c>
      <c r="AV159" s="369" t="s">
        <v>193</v>
      </c>
      <c r="AW159" s="369" t="s">
        <v>1548</v>
      </c>
      <c r="AX159" s="369" t="s">
        <v>158</v>
      </c>
      <c r="AY159" s="371" t="s">
        <v>1043</v>
      </c>
    </row>
    <row r="160" spans="2:65" s="261" customFormat="1" ht="21.75" customHeight="1" x14ac:dyDescent="0.2">
      <c r="B160" s="260"/>
      <c r="C160" s="335">
        <v>10</v>
      </c>
      <c r="D160" s="335" t="s">
        <v>1123</v>
      </c>
      <c r="E160" s="336" t="s">
        <v>1693</v>
      </c>
      <c r="F160" s="337" t="s">
        <v>1694</v>
      </c>
      <c r="G160" s="338" t="s">
        <v>169</v>
      </c>
      <c r="H160" s="339">
        <v>198.07</v>
      </c>
      <c r="I160" s="199"/>
      <c r="J160" s="340">
        <f>ROUND(I160*H160,2)</f>
        <v>0</v>
      </c>
      <c r="K160" s="341"/>
      <c r="L160" s="260"/>
      <c r="M160" s="342" t="s">
        <v>1532</v>
      </c>
      <c r="N160" s="343" t="s">
        <v>1122</v>
      </c>
      <c r="O160" s="344">
        <v>0</v>
      </c>
      <c r="P160" s="344">
        <f>O160*H160</f>
        <v>0</v>
      </c>
      <c r="Q160" s="344">
        <v>0</v>
      </c>
      <c r="R160" s="344">
        <f>Q160*H160</f>
        <v>0</v>
      </c>
      <c r="S160" s="344">
        <v>0</v>
      </c>
      <c r="T160" s="345">
        <f>S160*H160</f>
        <v>0</v>
      </c>
      <c r="AR160" s="346" t="s">
        <v>1639</v>
      </c>
      <c r="AT160" s="346" t="s">
        <v>1123</v>
      </c>
      <c r="AU160" s="346" t="s">
        <v>190</v>
      </c>
      <c r="AY160" s="251" t="s">
        <v>1043</v>
      </c>
      <c r="BE160" s="347">
        <f>IF(N160="základní",J160,0)</f>
        <v>0</v>
      </c>
      <c r="BF160" s="347">
        <f>IF(N160="snížená",J160,0)</f>
        <v>0</v>
      </c>
      <c r="BG160" s="347">
        <f>IF(N160="zákl. přenesená",J160,0)</f>
        <v>0</v>
      </c>
      <c r="BH160" s="347">
        <f>IF(N160="sníž. přenesená",J160,0)</f>
        <v>0</v>
      </c>
      <c r="BI160" s="347">
        <f>IF(N160="nulová",J160,0)</f>
        <v>0</v>
      </c>
      <c r="BJ160" s="251" t="s">
        <v>158</v>
      </c>
      <c r="BK160" s="347">
        <f>ROUND(I160*H160,2)</f>
        <v>0</v>
      </c>
      <c r="BL160" s="251" t="s">
        <v>1639</v>
      </c>
      <c r="BM160" s="346" t="s">
        <v>1695</v>
      </c>
    </row>
    <row r="161" spans="2:51" s="348" customFormat="1" x14ac:dyDescent="0.2">
      <c r="B161" s="349"/>
      <c r="D161" s="350" t="s">
        <v>157</v>
      </c>
      <c r="E161" s="351" t="s">
        <v>1532</v>
      </c>
      <c r="F161" s="352" t="s">
        <v>1696</v>
      </c>
      <c r="H161" s="351" t="s">
        <v>1532</v>
      </c>
      <c r="I161" s="386"/>
      <c r="L161" s="349"/>
      <c r="M161" s="353"/>
      <c r="T161" s="354"/>
      <c r="AT161" s="351" t="s">
        <v>157</v>
      </c>
      <c r="AU161" s="351" t="s">
        <v>190</v>
      </c>
      <c r="AV161" s="348" t="s">
        <v>158</v>
      </c>
      <c r="AW161" s="348" t="s">
        <v>1548</v>
      </c>
      <c r="AX161" s="348" t="s">
        <v>1580</v>
      </c>
      <c r="AY161" s="351" t="s">
        <v>1043</v>
      </c>
    </row>
    <row r="162" spans="2:51" s="348" customFormat="1" x14ac:dyDescent="0.2">
      <c r="B162" s="349"/>
      <c r="D162" s="350" t="s">
        <v>157</v>
      </c>
      <c r="E162" s="351" t="s">
        <v>1532</v>
      </c>
      <c r="F162" s="352" t="s">
        <v>1697</v>
      </c>
      <c r="H162" s="351" t="s">
        <v>1532</v>
      </c>
      <c r="I162" s="386"/>
      <c r="L162" s="349"/>
      <c r="M162" s="353"/>
      <c r="T162" s="354"/>
      <c r="AT162" s="351" t="s">
        <v>157</v>
      </c>
      <c r="AU162" s="351" t="s">
        <v>190</v>
      </c>
      <c r="AV162" s="348" t="s">
        <v>158</v>
      </c>
      <c r="AW162" s="348" t="s">
        <v>1548</v>
      </c>
      <c r="AX162" s="348" t="s">
        <v>1580</v>
      </c>
      <c r="AY162" s="351" t="s">
        <v>1043</v>
      </c>
    </row>
    <row r="163" spans="2:51" s="348" customFormat="1" x14ac:dyDescent="0.2">
      <c r="B163" s="349"/>
      <c r="D163" s="350" t="s">
        <v>157</v>
      </c>
      <c r="E163" s="351" t="s">
        <v>1532</v>
      </c>
      <c r="F163" s="352" t="s">
        <v>1698</v>
      </c>
      <c r="H163" s="351" t="s">
        <v>1532</v>
      </c>
      <c r="I163" s="386"/>
      <c r="L163" s="349"/>
      <c r="M163" s="353"/>
      <c r="T163" s="354"/>
      <c r="AT163" s="351" t="s">
        <v>157</v>
      </c>
      <c r="AU163" s="351" t="s">
        <v>190</v>
      </c>
      <c r="AV163" s="348" t="s">
        <v>158</v>
      </c>
      <c r="AW163" s="348" t="s">
        <v>1548</v>
      </c>
      <c r="AX163" s="348" t="s">
        <v>1580</v>
      </c>
      <c r="AY163" s="351" t="s">
        <v>1043</v>
      </c>
    </row>
    <row r="164" spans="2:51" s="348" customFormat="1" x14ac:dyDescent="0.2">
      <c r="B164" s="349"/>
      <c r="D164" s="350" t="s">
        <v>157</v>
      </c>
      <c r="E164" s="351" t="s">
        <v>1532</v>
      </c>
      <c r="F164" s="352" t="s">
        <v>1699</v>
      </c>
      <c r="H164" s="351" t="s">
        <v>1532</v>
      </c>
      <c r="I164" s="386"/>
      <c r="L164" s="349"/>
      <c r="M164" s="353"/>
      <c r="T164" s="354"/>
      <c r="AT164" s="351" t="s">
        <v>157</v>
      </c>
      <c r="AU164" s="351" t="s">
        <v>190</v>
      </c>
      <c r="AV164" s="348" t="s">
        <v>158</v>
      </c>
      <c r="AW164" s="348" t="s">
        <v>1548</v>
      </c>
      <c r="AX164" s="348" t="s">
        <v>1580</v>
      </c>
      <c r="AY164" s="351" t="s">
        <v>1043</v>
      </c>
    </row>
    <row r="165" spans="2:51" s="348" customFormat="1" x14ac:dyDescent="0.2">
      <c r="B165" s="349"/>
      <c r="D165" s="350" t="s">
        <v>157</v>
      </c>
      <c r="E165" s="351" t="s">
        <v>1532</v>
      </c>
      <c r="F165" s="352" t="s">
        <v>1700</v>
      </c>
      <c r="H165" s="351" t="s">
        <v>1532</v>
      </c>
      <c r="I165" s="386"/>
      <c r="L165" s="349"/>
      <c r="M165" s="353"/>
      <c r="T165" s="354"/>
      <c r="AT165" s="351" t="s">
        <v>157</v>
      </c>
      <c r="AU165" s="351" t="s">
        <v>190</v>
      </c>
      <c r="AV165" s="348" t="s">
        <v>158</v>
      </c>
      <c r="AW165" s="348" t="s">
        <v>1548</v>
      </c>
      <c r="AX165" s="348" t="s">
        <v>1580</v>
      </c>
      <c r="AY165" s="351" t="s">
        <v>1043</v>
      </c>
    </row>
    <row r="166" spans="2:51" s="348" customFormat="1" x14ac:dyDescent="0.2">
      <c r="B166" s="349"/>
      <c r="D166" s="350" t="s">
        <v>157</v>
      </c>
      <c r="E166" s="351" t="s">
        <v>1532</v>
      </c>
      <c r="F166" s="352" t="s">
        <v>1699</v>
      </c>
      <c r="H166" s="351" t="s">
        <v>1532</v>
      </c>
      <c r="I166" s="386"/>
      <c r="L166" s="349"/>
      <c r="M166" s="353"/>
      <c r="T166" s="354"/>
      <c r="AT166" s="351" t="s">
        <v>157</v>
      </c>
      <c r="AU166" s="351" t="s">
        <v>190</v>
      </c>
      <c r="AV166" s="348" t="s">
        <v>158</v>
      </c>
      <c r="AW166" s="348" t="s">
        <v>1548</v>
      </c>
      <c r="AX166" s="348" t="s">
        <v>1580</v>
      </c>
      <c r="AY166" s="351" t="s">
        <v>1043</v>
      </c>
    </row>
    <row r="167" spans="2:51" s="348" customFormat="1" x14ac:dyDescent="0.2">
      <c r="B167" s="349"/>
      <c r="D167" s="350" t="s">
        <v>157</v>
      </c>
      <c r="E167" s="351" t="s">
        <v>1532</v>
      </c>
      <c r="F167" s="352" t="s">
        <v>1698</v>
      </c>
      <c r="H167" s="351" t="s">
        <v>1532</v>
      </c>
      <c r="I167" s="386"/>
      <c r="L167" s="349"/>
      <c r="M167" s="353"/>
      <c r="T167" s="354"/>
      <c r="AT167" s="351" t="s">
        <v>157</v>
      </c>
      <c r="AU167" s="351" t="s">
        <v>190</v>
      </c>
      <c r="AV167" s="348" t="s">
        <v>158</v>
      </c>
      <c r="AW167" s="348" t="s">
        <v>1548</v>
      </c>
      <c r="AX167" s="348" t="s">
        <v>1580</v>
      </c>
      <c r="AY167" s="351" t="s">
        <v>1043</v>
      </c>
    </row>
    <row r="168" spans="2:51" s="348" customFormat="1" x14ac:dyDescent="0.2">
      <c r="B168" s="349"/>
      <c r="D168" s="350" t="s">
        <v>157</v>
      </c>
      <c r="E168" s="351" t="s">
        <v>1532</v>
      </c>
      <c r="F168" s="352" t="s">
        <v>1701</v>
      </c>
      <c r="H168" s="351" t="s">
        <v>1532</v>
      </c>
      <c r="I168" s="386"/>
      <c r="L168" s="349"/>
      <c r="M168" s="353"/>
      <c r="T168" s="354"/>
      <c r="AT168" s="351" t="s">
        <v>157</v>
      </c>
      <c r="AU168" s="351" t="s">
        <v>190</v>
      </c>
      <c r="AV168" s="348" t="s">
        <v>158</v>
      </c>
      <c r="AW168" s="348" t="s">
        <v>1548</v>
      </c>
      <c r="AX168" s="348" t="s">
        <v>1580</v>
      </c>
      <c r="AY168" s="351" t="s">
        <v>1043</v>
      </c>
    </row>
    <row r="169" spans="2:51" s="355" customFormat="1" x14ac:dyDescent="0.2">
      <c r="B169" s="356"/>
      <c r="D169" s="350" t="s">
        <v>157</v>
      </c>
      <c r="E169" s="357" t="s">
        <v>1532</v>
      </c>
      <c r="F169" s="358" t="s">
        <v>1702</v>
      </c>
      <c r="H169" s="359">
        <v>10.95</v>
      </c>
      <c r="I169" s="387"/>
      <c r="L169" s="356"/>
      <c r="M169" s="360"/>
      <c r="T169" s="361"/>
      <c r="AT169" s="357" t="s">
        <v>157</v>
      </c>
      <c r="AU169" s="357" t="s">
        <v>190</v>
      </c>
      <c r="AV169" s="355" t="s">
        <v>190</v>
      </c>
      <c r="AW169" s="355" t="s">
        <v>1548</v>
      </c>
      <c r="AX169" s="355" t="s">
        <v>1580</v>
      </c>
      <c r="AY169" s="357" t="s">
        <v>1043</v>
      </c>
    </row>
    <row r="170" spans="2:51" s="348" customFormat="1" x14ac:dyDescent="0.2">
      <c r="B170" s="349"/>
      <c r="D170" s="350" t="s">
        <v>157</v>
      </c>
      <c r="E170" s="351" t="s">
        <v>1532</v>
      </c>
      <c r="F170" s="352" t="s">
        <v>1703</v>
      </c>
      <c r="H170" s="351" t="s">
        <v>1532</v>
      </c>
      <c r="I170" s="386"/>
      <c r="L170" s="349"/>
      <c r="M170" s="353"/>
      <c r="T170" s="354"/>
      <c r="AT170" s="351" t="s">
        <v>157</v>
      </c>
      <c r="AU170" s="351" t="s">
        <v>190</v>
      </c>
      <c r="AV170" s="348" t="s">
        <v>158</v>
      </c>
      <c r="AW170" s="348" t="s">
        <v>1548</v>
      </c>
      <c r="AX170" s="348" t="s">
        <v>1580</v>
      </c>
      <c r="AY170" s="351" t="s">
        <v>1043</v>
      </c>
    </row>
    <row r="171" spans="2:51" s="355" customFormat="1" x14ac:dyDescent="0.2">
      <c r="B171" s="356"/>
      <c r="D171" s="350" t="s">
        <v>157</v>
      </c>
      <c r="E171" s="357" t="s">
        <v>1532</v>
      </c>
      <c r="F171" s="358" t="s">
        <v>1704</v>
      </c>
      <c r="H171" s="359">
        <v>101.25</v>
      </c>
      <c r="I171" s="387"/>
      <c r="L171" s="356"/>
      <c r="M171" s="360"/>
      <c r="T171" s="361"/>
      <c r="AT171" s="357" t="s">
        <v>157</v>
      </c>
      <c r="AU171" s="357" t="s">
        <v>190</v>
      </c>
      <c r="AV171" s="355" t="s">
        <v>190</v>
      </c>
      <c r="AW171" s="355" t="s">
        <v>1548</v>
      </c>
      <c r="AX171" s="355" t="s">
        <v>1580</v>
      </c>
      <c r="AY171" s="357" t="s">
        <v>1043</v>
      </c>
    </row>
    <row r="172" spans="2:51" s="355" customFormat="1" x14ac:dyDescent="0.2">
      <c r="B172" s="356"/>
      <c r="D172" s="350" t="s">
        <v>157</v>
      </c>
      <c r="E172" s="357" t="s">
        <v>1532</v>
      </c>
      <c r="F172" s="358" t="s">
        <v>1705</v>
      </c>
      <c r="H172" s="359">
        <v>-3.38</v>
      </c>
      <c r="I172" s="387"/>
      <c r="L172" s="356"/>
      <c r="M172" s="360"/>
      <c r="T172" s="361"/>
      <c r="AT172" s="357" t="s">
        <v>157</v>
      </c>
      <c r="AU172" s="357" t="s">
        <v>190</v>
      </c>
      <c r="AV172" s="355" t="s">
        <v>190</v>
      </c>
      <c r="AW172" s="355" t="s">
        <v>1548</v>
      </c>
      <c r="AX172" s="355" t="s">
        <v>1580</v>
      </c>
      <c r="AY172" s="357" t="s">
        <v>1043</v>
      </c>
    </row>
    <row r="173" spans="2:51" s="348" customFormat="1" x14ac:dyDescent="0.2">
      <c r="B173" s="349"/>
      <c r="D173" s="350" t="s">
        <v>157</v>
      </c>
      <c r="E173" s="351" t="s">
        <v>1532</v>
      </c>
      <c r="F173" s="352" t="s">
        <v>1706</v>
      </c>
      <c r="H173" s="351" t="s">
        <v>1532</v>
      </c>
      <c r="I173" s="386"/>
      <c r="L173" s="349"/>
      <c r="M173" s="353"/>
      <c r="T173" s="354"/>
      <c r="AT173" s="351" t="s">
        <v>157</v>
      </c>
      <c r="AU173" s="351" t="s">
        <v>190</v>
      </c>
      <c r="AV173" s="348" t="s">
        <v>158</v>
      </c>
      <c r="AW173" s="348" t="s">
        <v>1548</v>
      </c>
      <c r="AX173" s="348" t="s">
        <v>1580</v>
      </c>
      <c r="AY173" s="351" t="s">
        <v>1043</v>
      </c>
    </row>
    <row r="174" spans="2:51" s="355" customFormat="1" x14ac:dyDescent="0.2">
      <c r="B174" s="356"/>
      <c r="D174" s="350" t="s">
        <v>157</v>
      </c>
      <c r="E174" s="357" t="s">
        <v>1532</v>
      </c>
      <c r="F174" s="358" t="s">
        <v>1707</v>
      </c>
      <c r="H174" s="359">
        <v>55.015999999999998</v>
      </c>
      <c r="I174" s="387"/>
      <c r="L174" s="356"/>
      <c r="M174" s="360"/>
      <c r="T174" s="361"/>
      <c r="AT174" s="357" t="s">
        <v>157</v>
      </c>
      <c r="AU174" s="357" t="s">
        <v>190</v>
      </c>
      <c r="AV174" s="355" t="s">
        <v>190</v>
      </c>
      <c r="AW174" s="355" t="s">
        <v>1548</v>
      </c>
      <c r="AX174" s="355" t="s">
        <v>1580</v>
      </c>
      <c r="AY174" s="357" t="s">
        <v>1043</v>
      </c>
    </row>
    <row r="175" spans="2:51" s="355" customFormat="1" x14ac:dyDescent="0.2">
      <c r="B175" s="356"/>
      <c r="D175" s="350" t="s">
        <v>157</v>
      </c>
      <c r="E175" s="357" t="s">
        <v>1532</v>
      </c>
      <c r="F175" s="358" t="s">
        <v>1708</v>
      </c>
      <c r="H175" s="359">
        <v>29.033999999999999</v>
      </c>
      <c r="I175" s="387"/>
      <c r="L175" s="356"/>
      <c r="M175" s="360"/>
      <c r="T175" s="361"/>
      <c r="AT175" s="357" t="s">
        <v>157</v>
      </c>
      <c r="AU175" s="357" t="s">
        <v>190</v>
      </c>
      <c r="AV175" s="355" t="s">
        <v>190</v>
      </c>
      <c r="AW175" s="355" t="s">
        <v>1548</v>
      </c>
      <c r="AX175" s="355" t="s">
        <v>1580</v>
      </c>
      <c r="AY175" s="357" t="s">
        <v>1043</v>
      </c>
    </row>
    <row r="176" spans="2:51" s="355" customFormat="1" x14ac:dyDescent="0.2">
      <c r="B176" s="356"/>
      <c r="D176" s="350" t="s">
        <v>157</v>
      </c>
      <c r="E176" s="357" t="s">
        <v>1532</v>
      </c>
      <c r="F176" s="358" t="s">
        <v>1709</v>
      </c>
      <c r="H176" s="359">
        <v>-2.8</v>
      </c>
      <c r="I176" s="387"/>
      <c r="L176" s="356"/>
      <c r="M176" s="360"/>
      <c r="T176" s="361"/>
      <c r="AT176" s="357" t="s">
        <v>157</v>
      </c>
      <c r="AU176" s="357" t="s">
        <v>190</v>
      </c>
      <c r="AV176" s="355" t="s">
        <v>190</v>
      </c>
      <c r="AW176" s="355" t="s">
        <v>1548</v>
      </c>
      <c r="AX176" s="355" t="s">
        <v>1580</v>
      </c>
      <c r="AY176" s="357" t="s">
        <v>1043</v>
      </c>
    </row>
    <row r="177" spans="2:65" s="348" customFormat="1" x14ac:dyDescent="0.2">
      <c r="B177" s="349"/>
      <c r="D177" s="350" t="s">
        <v>157</v>
      </c>
      <c r="E177" s="351" t="s">
        <v>1532</v>
      </c>
      <c r="F177" s="352" t="s">
        <v>1710</v>
      </c>
      <c r="H177" s="351" t="s">
        <v>1532</v>
      </c>
      <c r="I177" s="386"/>
      <c r="L177" s="349"/>
      <c r="M177" s="353"/>
      <c r="T177" s="354"/>
      <c r="AT177" s="351" t="s">
        <v>157</v>
      </c>
      <c r="AU177" s="351" t="s">
        <v>190</v>
      </c>
      <c r="AV177" s="348" t="s">
        <v>158</v>
      </c>
      <c r="AW177" s="348" t="s">
        <v>1548</v>
      </c>
      <c r="AX177" s="348" t="s">
        <v>1580</v>
      </c>
      <c r="AY177" s="351" t="s">
        <v>1043</v>
      </c>
    </row>
    <row r="178" spans="2:65" s="355" customFormat="1" x14ac:dyDescent="0.2">
      <c r="B178" s="356"/>
      <c r="D178" s="350" t="s">
        <v>157</v>
      </c>
      <c r="E178" s="357" t="s">
        <v>1532</v>
      </c>
      <c r="F178" s="358" t="s">
        <v>1711</v>
      </c>
      <c r="H178" s="359">
        <v>8</v>
      </c>
      <c r="I178" s="387"/>
      <c r="L178" s="356"/>
      <c r="M178" s="360"/>
      <c r="T178" s="361"/>
      <c r="AT178" s="357" t="s">
        <v>157</v>
      </c>
      <c r="AU178" s="357" t="s">
        <v>190</v>
      </c>
      <c r="AV178" s="355" t="s">
        <v>190</v>
      </c>
      <c r="AW178" s="355" t="s">
        <v>1548</v>
      </c>
      <c r="AX178" s="355" t="s">
        <v>1580</v>
      </c>
      <c r="AY178" s="357" t="s">
        <v>1043</v>
      </c>
    </row>
    <row r="179" spans="2:65" s="369" customFormat="1" x14ac:dyDescent="0.2">
      <c r="B179" s="370"/>
      <c r="D179" s="350" t="s">
        <v>157</v>
      </c>
      <c r="E179" s="371" t="s">
        <v>1532</v>
      </c>
      <c r="F179" s="372" t="s">
        <v>1657</v>
      </c>
      <c r="H179" s="373">
        <v>198.07</v>
      </c>
      <c r="I179" s="389"/>
      <c r="L179" s="370"/>
      <c r="M179" s="374"/>
      <c r="T179" s="375"/>
      <c r="AT179" s="371" t="s">
        <v>157</v>
      </c>
      <c r="AU179" s="371" t="s">
        <v>190</v>
      </c>
      <c r="AV179" s="369" t="s">
        <v>193</v>
      </c>
      <c r="AW179" s="369" t="s">
        <v>1548</v>
      </c>
      <c r="AX179" s="369" t="s">
        <v>158</v>
      </c>
      <c r="AY179" s="371" t="s">
        <v>1043</v>
      </c>
    </row>
    <row r="180" spans="2:65" s="261" customFormat="1" ht="21.75" customHeight="1" x14ac:dyDescent="0.2">
      <c r="B180" s="260"/>
      <c r="C180" s="335">
        <v>11</v>
      </c>
      <c r="D180" s="335" t="s">
        <v>1123</v>
      </c>
      <c r="E180" s="336" t="s">
        <v>1712</v>
      </c>
      <c r="F180" s="337" t="s">
        <v>1713</v>
      </c>
      <c r="G180" s="338" t="s">
        <v>1532</v>
      </c>
      <c r="H180" s="339">
        <v>69.415000000000006</v>
      </c>
      <c r="I180" s="199"/>
      <c r="J180" s="340">
        <f>ROUND(I180*H180,2)</f>
        <v>0</v>
      </c>
      <c r="K180" s="341"/>
      <c r="L180" s="260"/>
      <c r="M180" s="342" t="s">
        <v>1532</v>
      </c>
      <c r="N180" s="343" t="s">
        <v>1122</v>
      </c>
      <c r="O180" s="344">
        <v>0</v>
      </c>
      <c r="P180" s="344">
        <f>O180*H180</f>
        <v>0</v>
      </c>
      <c r="Q180" s="344">
        <v>0</v>
      </c>
      <c r="R180" s="344">
        <f>Q180*H180</f>
        <v>0</v>
      </c>
      <c r="S180" s="344">
        <v>0</v>
      </c>
      <c r="T180" s="345">
        <f>S180*H180</f>
        <v>0</v>
      </c>
      <c r="AR180" s="346" t="s">
        <v>1639</v>
      </c>
      <c r="AT180" s="346" t="s">
        <v>1123</v>
      </c>
      <c r="AU180" s="346" t="s">
        <v>190</v>
      </c>
      <c r="AY180" s="251" t="s">
        <v>1043</v>
      </c>
      <c r="BE180" s="347">
        <f>IF(N180="základní",J180,0)</f>
        <v>0</v>
      </c>
      <c r="BF180" s="347">
        <f>IF(N180="snížená",J180,0)</f>
        <v>0</v>
      </c>
      <c r="BG180" s="347">
        <f>IF(N180="zákl. přenesená",J180,0)</f>
        <v>0</v>
      </c>
      <c r="BH180" s="347">
        <f>IF(N180="sníž. přenesená",J180,0)</f>
        <v>0</v>
      </c>
      <c r="BI180" s="347">
        <f>IF(N180="nulová",J180,0)</f>
        <v>0</v>
      </c>
      <c r="BJ180" s="251" t="s">
        <v>158</v>
      </c>
      <c r="BK180" s="347">
        <f>ROUND(I180*H180,2)</f>
        <v>0</v>
      </c>
      <c r="BL180" s="251" t="s">
        <v>1639</v>
      </c>
      <c r="BM180" s="346" t="s">
        <v>1714</v>
      </c>
    </row>
    <row r="181" spans="2:65" s="348" customFormat="1" x14ac:dyDescent="0.2">
      <c r="B181" s="349"/>
      <c r="D181" s="350" t="s">
        <v>157</v>
      </c>
      <c r="E181" s="351" t="s">
        <v>1532</v>
      </c>
      <c r="F181" s="352" t="s">
        <v>1696</v>
      </c>
      <c r="H181" s="351" t="s">
        <v>1532</v>
      </c>
      <c r="I181" s="386"/>
      <c r="L181" s="349"/>
      <c r="M181" s="353"/>
      <c r="T181" s="354"/>
      <c r="AT181" s="351" t="s">
        <v>157</v>
      </c>
      <c r="AU181" s="351" t="s">
        <v>190</v>
      </c>
      <c r="AV181" s="348" t="s">
        <v>158</v>
      </c>
      <c r="AW181" s="348" t="s">
        <v>1548</v>
      </c>
      <c r="AX181" s="348" t="s">
        <v>1580</v>
      </c>
      <c r="AY181" s="351" t="s">
        <v>1043</v>
      </c>
    </row>
    <row r="182" spans="2:65" s="348" customFormat="1" x14ac:dyDescent="0.2">
      <c r="B182" s="349"/>
      <c r="D182" s="350" t="s">
        <v>157</v>
      </c>
      <c r="E182" s="351" t="s">
        <v>1532</v>
      </c>
      <c r="F182" s="352" t="s">
        <v>1715</v>
      </c>
      <c r="H182" s="351" t="s">
        <v>1532</v>
      </c>
      <c r="I182" s="386"/>
      <c r="L182" s="349"/>
      <c r="M182" s="353"/>
      <c r="T182" s="354"/>
      <c r="AT182" s="351" t="s">
        <v>157</v>
      </c>
      <c r="AU182" s="351" t="s">
        <v>190</v>
      </c>
      <c r="AV182" s="348" t="s">
        <v>158</v>
      </c>
      <c r="AW182" s="348" t="s">
        <v>1548</v>
      </c>
      <c r="AX182" s="348" t="s">
        <v>1580</v>
      </c>
      <c r="AY182" s="351" t="s">
        <v>1043</v>
      </c>
    </row>
    <row r="183" spans="2:65" s="348" customFormat="1" x14ac:dyDescent="0.2">
      <c r="B183" s="349"/>
      <c r="D183" s="350" t="s">
        <v>157</v>
      </c>
      <c r="E183" s="351" t="s">
        <v>1532</v>
      </c>
      <c r="F183" s="352" t="s">
        <v>1716</v>
      </c>
      <c r="H183" s="351" t="s">
        <v>1532</v>
      </c>
      <c r="I183" s="386"/>
      <c r="L183" s="349"/>
      <c r="M183" s="353"/>
      <c r="T183" s="354"/>
      <c r="AT183" s="351" t="s">
        <v>157</v>
      </c>
      <c r="AU183" s="351" t="s">
        <v>190</v>
      </c>
      <c r="AV183" s="348" t="s">
        <v>158</v>
      </c>
      <c r="AW183" s="348" t="s">
        <v>1548</v>
      </c>
      <c r="AX183" s="348" t="s">
        <v>1580</v>
      </c>
      <c r="AY183" s="351" t="s">
        <v>1043</v>
      </c>
    </row>
    <row r="184" spans="2:65" s="348" customFormat="1" x14ac:dyDescent="0.2">
      <c r="B184" s="349"/>
      <c r="D184" s="350" t="s">
        <v>157</v>
      </c>
      <c r="E184" s="351" t="s">
        <v>1532</v>
      </c>
      <c r="F184" s="352" t="s">
        <v>1717</v>
      </c>
      <c r="H184" s="351" t="s">
        <v>1532</v>
      </c>
      <c r="I184" s="386"/>
      <c r="L184" s="349"/>
      <c r="M184" s="353"/>
      <c r="T184" s="354"/>
      <c r="AT184" s="351" t="s">
        <v>157</v>
      </c>
      <c r="AU184" s="351" t="s">
        <v>190</v>
      </c>
      <c r="AV184" s="348" t="s">
        <v>158</v>
      </c>
      <c r="AW184" s="348" t="s">
        <v>1548</v>
      </c>
      <c r="AX184" s="348" t="s">
        <v>1580</v>
      </c>
      <c r="AY184" s="351" t="s">
        <v>1043</v>
      </c>
    </row>
    <row r="185" spans="2:65" s="348" customFormat="1" x14ac:dyDescent="0.2">
      <c r="B185" s="349"/>
      <c r="D185" s="350" t="s">
        <v>157</v>
      </c>
      <c r="E185" s="351" t="s">
        <v>1532</v>
      </c>
      <c r="F185" s="352" t="s">
        <v>1716</v>
      </c>
      <c r="H185" s="351" t="s">
        <v>1532</v>
      </c>
      <c r="I185" s="386"/>
      <c r="L185" s="349"/>
      <c r="M185" s="353"/>
      <c r="T185" s="354"/>
      <c r="AT185" s="351" t="s">
        <v>157</v>
      </c>
      <c r="AU185" s="351" t="s">
        <v>190</v>
      </c>
      <c r="AV185" s="348" t="s">
        <v>158</v>
      </c>
      <c r="AW185" s="348" t="s">
        <v>1548</v>
      </c>
      <c r="AX185" s="348" t="s">
        <v>1580</v>
      </c>
      <c r="AY185" s="351" t="s">
        <v>1043</v>
      </c>
    </row>
    <row r="186" spans="2:65" s="348" customFormat="1" x14ac:dyDescent="0.2">
      <c r="B186" s="349"/>
      <c r="D186" s="350" t="s">
        <v>157</v>
      </c>
      <c r="E186" s="351" t="s">
        <v>1532</v>
      </c>
      <c r="F186" s="352" t="s">
        <v>1718</v>
      </c>
      <c r="H186" s="351" t="s">
        <v>1532</v>
      </c>
      <c r="I186" s="386"/>
      <c r="L186" s="349"/>
      <c r="M186" s="353"/>
      <c r="T186" s="354"/>
      <c r="AT186" s="351" t="s">
        <v>157</v>
      </c>
      <c r="AU186" s="351" t="s">
        <v>190</v>
      </c>
      <c r="AV186" s="348" t="s">
        <v>158</v>
      </c>
      <c r="AW186" s="348" t="s">
        <v>1548</v>
      </c>
      <c r="AX186" s="348" t="s">
        <v>1580</v>
      </c>
      <c r="AY186" s="351" t="s">
        <v>1043</v>
      </c>
    </row>
    <row r="187" spans="2:65" s="348" customFormat="1" x14ac:dyDescent="0.2">
      <c r="B187" s="349"/>
      <c r="D187" s="350" t="s">
        <v>157</v>
      </c>
      <c r="E187" s="351" t="s">
        <v>1532</v>
      </c>
      <c r="F187" s="352" t="s">
        <v>1701</v>
      </c>
      <c r="H187" s="351" t="s">
        <v>1532</v>
      </c>
      <c r="I187" s="386"/>
      <c r="L187" s="349"/>
      <c r="M187" s="353"/>
      <c r="T187" s="354"/>
      <c r="AT187" s="351" t="s">
        <v>157</v>
      </c>
      <c r="AU187" s="351" t="s">
        <v>190</v>
      </c>
      <c r="AV187" s="348" t="s">
        <v>158</v>
      </c>
      <c r="AW187" s="348" t="s">
        <v>1548</v>
      </c>
      <c r="AX187" s="348" t="s">
        <v>1580</v>
      </c>
      <c r="AY187" s="351" t="s">
        <v>1043</v>
      </c>
    </row>
    <row r="188" spans="2:65" s="355" customFormat="1" x14ac:dyDescent="0.2">
      <c r="B188" s="356"/>
      <c r="D188" s="350" t="s">
        <v>157</v>
      </c>
      <c r="E188" s="357" t="s">
        <v>1532</v>
      </c>
      <c r="F188" s="358" t="s">
        <v>1719</v>
      </c>
      <c r="H188" s="359">
        <v>20.85</v>
      </c>
      <c r="I188" s="387"/>
      <c r="L188" s="356"/>
      <c r="M188" s="360"/>
      <c r="T188" s="361"/>
      <c r="AT188" s="357" t="s">
        <v>157</v>
      </c>
      <c r="AU188" s="357" t="s">
        <v>190</v>
      </c>
      <c r="AV188" s="355" t="s">
        <v>190</v>
      </c>
      <c r="AW188" s="355" t="s">
        <v>1548</v>
      </c>
      <c r="AX188" s="355" t="s">
        <v>1580</v>
      </c>
      <c r="AY188" s="357" t="s">
        <v>1043</v>
      </c>
    </row>
    <row r="189" spans="2:65" s="355" customFormat="1" x14ac:dyDescent="0.2">
      <c r="B189" s="356"/>
      <c r="D189" s="350" t="s">
        <v>157</v>
      </c>
      <c r="E189" s="357" t="s">
        <v>1532</v>
      </c>
      <c r="F189" s="358" t="s">
        <v>1720</v>
      </c>
      <c r="H189" s="359">
        <v>-5.6</v>
      </c>
      <c r="I189" s="387"/>
      <c r="L189" s="356"/>
      <c r="M189" s="360"/>
      <c r="T189" s="361"/>
      <c r="AT189" s="357" t="s">
        <v>157</v>
      </c>
      <c r="AU189" s="357" t="s">
        <v>190</v>
      </c>
      <c r="AV189" s="355" t="s">
        <v>190</v>
      </c>
      <c r="AW189" s="355" t="s">
        <v>1548</v>
      </c>
      <c r="AX189" s="355" t="s">
        <v>1580</v>
      </c>
      <c r="AY189" s="357" t="s">
        <v>1043</v>
      </c>
    </row>
    <row r="190" spans="2:65" s="348" customFormat="1" x14ac:dyDescent="0.2">
      <c r="B190" s="349"/>
      <c r="D190" s="350" t="s">
        <v>157</v>
      </c>
      <c r="E190" s="351" t="s">
        <v>1532</v>
      </c>
      <c r="F190" s="352" t="s">
        <v>1703</v>
      </c>
      <c r="H190" s="351" t="s">
        <v>1532</v>
      </c>
      <c r="I190" s="386"/>
      <c r="L190" s="349"/>
      <c r="M190" s="353"/>
      <c r="T190" s="354"/>
      <c r="AT190" s="351" t="s">
        <v>157</v>
      </c>
      <c r="AU190" s="351" t="s">
        <v>190</v>
      </c>
      <c r="AV190" s="348" t="s">
        <v>158</v>
      </c>
      <c r="AW190" s="348" t="s">
        <v>1548</v>
      </c>
      <c r="AX190" s="348" t="s">
        <v>1580</v>
      </c>
      <c r="AY190" s="351" t="s">
        <v>1043</v>
      </c>
    </row>
    <row r="191" spans="2:65" s="355" customFormat="1" x14ac:dyDescent="0.2">
      <c r="B191" s="356"/>
      <c r="D191" s="350" t="s">
        <v>157</v>
      </c>
      <c r="E191" s="357" t="s">
        <v>1532</v>
      </c>
      <c r="F191" s="358" t="s">
        <v>1721</v>
      </c>
      <c r="H191" s="359">
        <v>37.35</v>
      </c>
      <c r="I191" s="387"/>
      <c r="L191" s="356"/>
      <c r="M191" s="360"/>
      <c r="T191" s="361"/>
      <c r="AT191" s="357" t="s">
        <v>157</v>
      </c>
      <c r="AU191" s="357" t="s">
        <v>190</v>
      </c>
      <c r="AV191" s="355" t="s">
        <v>190</v>
      </c>
      <c r="AW191" s="355" t="s">
        <v>1548</v>
      </c>
      <c r="AX191" s="355" t="s">
        <v>1580</v>
      </c>
      <c r="AY191" s="357" t="s">
        <v>1043</v>
      </c>
    </row>
    <row r="192" spans="2:65" s="355" customFormat="1" x14ac:dyDescent="0.2">
      <c r="B192" s="356"/>
      <c r="D192" s="350" t="s">
        <v>157</v>
      </c>
      <c r="E192" s="357" t="s">
        <v>1532</v>
      </c>
      <c r="F192" s="358" t="s">
        <v>1722</v>
      </c>
      <c r="H192" s="359">
        <v>-8.4</v>
      </c>
      <c r="I192" s="387"/>
      <c r="L192" s="356"/>
      <c r="M192" s="360"/>
      <c r="T192" s="361"/>
      <c r="AT192" s="357" t="s">
        <v>157</v>
      </c>
      <c r="AU192" s="357" t="s">
        <v>190</v>
      </c>
      <c r="AV192" s="355" t="s">
        <v>190</v>
      </c>
      <c r="AW192" s="355" t="s">
        <v>1548</v>
      </c>
      <c r="AX192" s="355" t="s">
        <v>1580</v>
      </c>
      <c r="AY192" s="357" t="s">
        <v>1043</v>
      </c>
    </row>
    <row r="193" spans="2:65" s="348" customFormat="1" x14ac:dyDescent="0.2">
      <c r="B193" s="349"/>
      <c r="D193" s="350" t="s">
        <v>157</v>
      </c>
      <c r="E193" s="351" t="s">
        <v>1532</v>
      </c>
      <c r="F193" s="352" t="s">
        <v>1706</v>
      </c>
      <c r="H193" s="351" t="s">
        <v>1532</v>
      </c>
      <c r="I193" s="386"/>
      <c r="L193" s="349"/>
      <c r="M193" s="353"/>
      <c r="T193" s="354"/>
      <c r="AT193" s="351" t="s">
        <v>157</v>
      </c>
      <c r="AU193" s="351" t="s">
        <v>190</v>
      </c>
      <c r="AV193" s="348" t="s">
        <v>158</v>
      </c>
      <c r="AW193" s="348" t="s">
        <v>1548</v>
      </c>
      <c r="AX193" s="348" t="s">
        <v>1580</v>
      </c>
      <c r="AY193" s="351" t="s">
        <v>1043</v>
      </c>
    </row>
    <row r="194" spans="2:65" s="355" customFormat="1" x14ac:dyDescent="0.2">
      <c r="B194" s="356"/>
      <c r="D194" s="350" t="s">
        <v>157</v>
      </c>
      <c r="E194" s="357" t="s">
        <v>1532</v>
      </c>
      <c r="F194" s="358" t="s">
        <v>1723</v>
      </c>
      <c r="H194" s="359">
        <v>22.56</v>
      </c>
      <c r="I194" s="387"/>
      <c r="L194" s="356"/>
      <c r="M194" s="360"/>
      <c r="T194" s="361"/>
      <c r="AT194" s="357" t="s">
        <v>157</v>
      </c>
      <c r="AU194" s="357" t="s">
        <v>190</v>
      </c>
      <c r="AV194" s="355" t="s">
        <v>190</v>
      </c>
      <c r="AW194" s="355" t="s">
        <v>1548</v>
      </c>
      <c r="AX194" s="355" t="s">
        <v>1580</v>
      </c>
      <c r="AY194" s="357" t="s">
        <v>1043</v>
      </c>
    </row>
    <row r="195" spans="2:65" s="355" customFormat="1" x14ac:dyDescent="0.2">
      <c r="B195" s="356"/>
      <c r="D195" s="350" t="s">
        <v>157</v>
      </c>
      <c r="E195" s="357" t="s">
        <v>1532</v>
      </c>
      <c r="F195" s="358" t="s">
        <v>1720</v>
      </c>
      <c r="H195" s="359">
        <v>-5.6</v>
      </c>
      <c r="I195" s="387"/>
      <c r="L195" s="356"/>
      <c r="M195" s="360"/>
      <c r="T195" s="361"/>
      <c r="AT195" s="357" t="s">
        <v>157</v>
      </c>
      <c r="AU195" s="357" t="s">
        <v>190</v>
      </c>
      <c r="AV195" s="355" t="s">
        <v>190</v>
      </c>
      <c r="AW195" s="355" t="s">
        <v>1548</v>
      </c>
      <c r="AX195" s="355" t="s">
        <v>1580</v>
      </c>
      <c r="AY195" s="357" t="s">
        <v>1043</v>
      </c>
    </row>
    <row r="196" spans="2:65" s="348" customFormat="1" x14ac:dyDescent="0.2">
      <c r="B196" s="349"/>
      <c r="D196" s="350" t="s">
        <v>157</v>
      </c>
      <c r="E196" s="351" t="s">
        <v>1532</v>
      </c>
      <c r="F196" s="352" t="s">
        <v>1710</v>
      </c>
      <c r="H196" s="351" t="s">
        <v>1532</v>
      </c>
      <c r="I196" s="386"/>
      <c r="L196" s="349"/>
      <c r="M196" s="353"/>
      <c r="T196" s="354"/>
      <c r="AT196" s="351" t="s">
        <v>157</v>
      </c>
      <c r="AU196" s="351" t="s">
        <v>190</v>
      </c>
      <c r="AV196" s="348" t="s">
        <v>158</v>
      </c>
      <c r="AW196" s="348" t="s">
        <v>1548</v>
      </c>
      <c r="AX196" s="348" t="s">
        <v>1580</v>
      </c>
      <c r="AY196" s="351" t="s">
        <v>1043</v>
      </c>
    </row>
    <row r="197" spans="2:65" s="355" customFormat="1" x14ac:dyDescent="0.2">
      <c r="B197" s="356"/>
      <c r="D197" s="350" t="s">
        <v>157</v>
      </c>
      <c r="E197" s="357" t="s">
        <v>1532</v>
      </c>
      <c r="F197" s="358" t="s">
        <v>1724</v>
      </c>
      <c r="H197" s="359">
        <v>11.055</v>
      </c>
      <c r="I197" s="387"/>
      <c r="L197" s="356"/>
      <c r="M197" s="360"/>
      <c r="T197" s="361"/>
      <c r="AT197" s="357" t="s">
        <v>157</v>
      </c>
      <c r="AU197" s="357" t="s">
        <v>190</v>
      </c>
      <c r="AV197" s="355" t="s">
        <v>190</v>
      </c>
      <c r="AW197" s="355" t="s">
        <v>1548</v>
      </c>
      <c r="AX197" s="355" t="s">
        <v>1580</v>
      </c>
      <c r="AY197" s="357" t="s">
        <v>1043</v>
      </c>
    </row>
    <row r="198" spans="2:65" s="355" customFormat="1" x14ac:dyDescent="0.2">
      <c r="B198" s="356"/>
      <c r="D198" s="350" t="s">
        <v>157</v>
      </c>
      <c r="E198" s="357" t="s">
        <v>1532</v>
      </c>
      <c r="F198" s="358" t="s">
        <v>1709</v>
      </c>
      <c r="H198" s="359">
        <v>-2.8</v>
      </c>
      <c r="I198" s="387"/>
      <c r="L198" s="356"/>
      <c r="M198" s="360"/>
      <c r="T198" s="361"/>
      <c r="AT198" s="357" t="s">
        <v>157</v>
      </c>
      <c r="AU198" s="357" t="s">
        <v>190</v>
      </c>
      <c r="AV198" s="355" t="s">
        <v>190</v>
      </c>
      <c r="AW198" s="355" t="s">
        <v>1548</v>
      </c>
      <c r="AX198" s="355" t="s">
        <v>1580</v>
      </c>
      <c r="AY198" s="357" t="s">
        <v>1043</v>
      </c>
    </row>
    <row r="199" spans="2:65" s="369" customFormat="1" x14ac:dyDescent="0.2">
      <c r="B199" s="370"/>
      <c r="D199" s="350" t="s">
        <v>157</v>
      </c>
      <c r="E199" s="371" t="s">
        <v>1532</v>
      </c>
      <c r="F199" s="372" t="s">
        <v>1657</v>
      </c>
      <c r="H199" s="373">
        <v>69.415000000000006</v>
      </c>
      <c r="I199" s="389"/>
      <c r="L199" s="370"/>
      <c r="M199" s="374"/>
      <c r="T199" s="375"/>
      <c r="AT199" s="371" t="s">
        <v>157</v>
      </c>
      <c r="AU199" s="371" t="s">
        <v>190</v>
      </c>
      <c r="AV199" s="369" t="s">
        <v>193</v>
      </c>
      <c r="AW199" s="369" t="s">
        <v>1548</v>
      </c>
      <c r="AX199" s="369" t="s">
        <v>158</v>
      </c>
      <c r="AY199" s="371" t="s">
        <v>1043</v>
      </c>
    </row>
    <row r="200" spans="2:65" s="261" customFormat="1" ht="21.75" customHeight="1" x14ac:dyDescent="0.2">
      <c r="B200" s="260"/>
      <c r="C200" s="335">
        <v>12</v>
      </c>
      <c r="D200" s="335" t="s">
        <v>1123</v>
      </c>
      <c r="E200" s="336" t="s">
        <v>1725</v>
      </c>
      <c r="F200" s="337" t="s">
        <v>1726</v>
      </c>
      <c r="G200" s="338" t="s">
        <v>169</v>
      </c>
      <c r="H200" s="339">
        <v>118.926</v>
      </c>
      <c r="I200" s="199"/>
      <c r="J200" s="340">
        <f>ROUND(I200*H200,2)</f>
        <v>0</v>
      </c>
      <c r="K200" s="341"/>
      <c r="L200" s="260"/>
      <c r="M200" s="342" t="s">
        <v>1532</v>
      </c>
      <c r="N200" s="343" t="s">
        <v>1122</v>
      </c>
      <c r="O200" s="344">
        <v>0</v>
      </c>
      <c r="P200" s="344">
        <f>O200*H200</f>
        <v>0</v>
      </c>
      <c r="Q200" s="344">
        <v>0</v>
      </c>
      <c r="R200" s="344">
        <f>Q200*H200</f>
        <v>0</v>
      </c>
      <c r="S200" s="344">
        <v>0</v>
      </c>
      <c r="T200" s="345">
        <f>S200*H200</f>
        <v>0</v>
      </c>
      <c r="AR200" s="346" t="s">
        <v>1639</v>
      </c>
      <c r="AT200" s="346" t="s">
        <v>1123</v>
      </c>
      <c r="AU200" s="346" t="s">
        <v>190</v>
      </c>
      <c r="AY200" s="251" t="s">
        <v>1043</v>
      </c>
      <c r="BE200" s="347">
        <f>IF(N200="základní",J200,0)</f>
        <v>0</v>
      </c>
      <c r="BF200" s="347">
        <f>IF(N200="snížená",J200,0)</f>
        <v>0</v>
      </c>
      <c r="BG200" s="347">
        <f>IF(N200="zákl. přenesená",J200,0)</f>
        <v>0</v>
      </c>
      <c r="BH200" s="347">
        <f>IF(N200="sníž. přenesená",J200,0)</f>
        <v>0</v>
      </c>
      <c r="BI200" s="347">
        <f>IF(N200="nulová",J200,0)</f>
        <v>0</v>
      </c>
      <c r="BJ200" s="251" t="s">
        <v>158</v>
      </c>
      <c r="BK200" s="347">
        <f>ROUND(I200*H200,2)</f>
        <v>0</v>
      </c>
      <c r="BL200" s="251" t="s">
        <v>1639</v>
      </c>
      <c r="BM200" s="346" t="s">
        <v>1303</v>
      </c>
    </row>
    <row r="201" spans="2:65" s="348" customFormat="1" x14ac:dyDescent="0.2">
      <c r="B201" s="349"/>
      <c r="D201" s="350" t="s">
        <v>157</v>
      </c>
      <c r="E201" s="351" t="s">
        <v>1532</v>
      </c>
      <c r="F201" s="352" t="s">
        <v>1696</v>
      </c>
      <c r="H201" s="351" t="s">
        <v>1532</v>
      </c>
      <c r="I201" s="386"/>
      <c r="L201" s="349"/>
      <c r="M201" s="353"/>
      <c r="T201" s="354"/>
      <c r="AT201" s="351" t="s">
        <v>157</v>
      </c>
      <c r="AU201" s="351" t="s">
        <v>190</v>
      </c>
      <c r="AV201" s="348" t="s">
        <v>158</v>
      </c>
      <c r="AW201" s="348" t="s">
        <v>1548</v>
      </c>
      <c r="AX201" s="348" t="s">
        <v>1580</v>
      </c>
      <c r="AY201" s="351" t="s">
        <v>1043</v>
      </c>
    </row>
    <row r="202" spans="2:65" s="348" customFormat="1" x14ac:dyDescent="0.2">
      <c r="B202" s="349"/>
      <c r="D202" s="350" t="s">
        <v>157</v>
      </c>
      <c r="E202" s="351" t="s">
        <v>1532</v>
      </c>
      <c r="F202" s="352" t="s">
        <v>1727</v>
      </c>
      <c r="H202" s="351" t="s">
        <v>1532</v>
      </c>
      <c r="I202" s="386"/>
      <c r="L202" s="349"/>
      <c r="M202" s="353"/>
      <c r="T202" s="354"/>
      <c r="AT202" s="351" t="s">
        <v>157</v>
      </c>
      <c r="AU202" s="351" t="s">
        <v>190</v>
      </c>
      <c r="AV202" s="348" t="s">
        <v>158</v>
      </c>
      <c r="AW202" s="348" t="s">
        <v>1548</v>
      </c>
      <c r="AX202" s="348" t="s">
        <v>1580</v>
      </c>
      <c r="AY202" s="351" t="s">
        <v>1043</v>
      </c>
    </row>
    <row r="203" spans="2:65" s="348" customFormat="1" x14ac:dyDescent="0.2">
      <c r="B203" s="349"/>
      <c r="D203" s="350" t="s">
        <v>157</v>
      </c>
      <c r="E203" s="351" t="s">
        <v>1532</v>
      </c>
      <c r="F203" s="352" t="s">
        <v>1728</v>
      </c>
      <c r="H203" s="351" t="s">
        <v>1532</v>
      </c>
      <c r="I203" s="386"/>
      <c r="L203" s="349"/>
      <c r="M203" s="353"/>
      <c r="T203" s="354"/>
      <c r="AT203" s="351" t="s">
        <v>157</v>
      </c>
      <c r="AU203" s="351" t="s">
        <v>190</v>
      </c>
      <c r="AV203" s="348" t="s">
        <v>158</v>
      </c>
      <c r="AW203" s="348" t="s">
        <v>1548</v>
      </c>
      <c r="AX203" s="348" t="s">
        <v>1580</v>
      </c>
      <c r="AY203" s="351" t="s">
        <v>1043</v>
      </c>
    </row>
    <row r="204" spans="2:65" s="348" customFormat="1" x14ac:dyDescent="0.2">
      <c r="B204" s="349"/>
      <c r="D204" s="350" t="s">
        <v>157</v>
      </c>
      <c r="E204" s="351" t="s">
        <v>1532</v>
      </c>
      <c r="F204" s="352" t="s">
        <v>1728</v>
      </c>
      <c r="H204" s="351" t="s">
        <v>1532</v>
      </c>
      <c r="I204" s="386"/>
      <c r="L204" s="349"/>
      <c r="M204" s="353"/>
      <c r="T204" s="354"/>
      <c r="AT204" s="351" t="s">
        <v>157</v>
      </c>
      <c r="AU204" s="351" t="s">
        <v>190</v>
      </c>
      <c r="AV204" s="348" t="s">
        <v>158</v>
      </c>
      <c r="AW204" s="348" t="s">
        <v>1548</v>
      </c>
      <c r="AX204" s="348" t="s">
        <v>1580</v>
      </c>
      <c r="AY204" s="351" t="s">
        <v>1043</v>
      </c>
    </row>
    <row r="205" spans="2:65" s="348" customFormat="1" x14ac:dyDescent="0.2">
      <c r="B205" s="349"/>
      <c r="D205" s="350" t="s">
        <v>157</v>
      </c>
      <c r="E205" s="351" t="s">
        <v>1532</v>
      </c>
      <c r="F205" s="352" t="s">
        <v>1701</v>
      </c>
      <c r="H205" s="351" t="s">
        <v>1532</v>
      </c>
      <c r="I205" s="386"/>
      <c r="L205" s="349"/>
      <c r="M205" s="353"/>
      <c r="T205" s="354"/>
      <c r="AT205" s="351" t="s">
        <v>157</v>
      </c>
      <c r="AU205" s="351" t="s">
        <v>190</v>
      </c>
      <c r="AV205" s="348" t="s">
        <v>158</v>
      </c>
      <c r="AW205" s="348" t="s">
        <v>1548</v>
      </c>
      <c r="AX205" s="348" t="s">
        <v>1580</v>
      </c>
      <c r="AY205" s="351" t="s">
        <v>1043</v>
      </c>
    </row>
    <row r="206" spans="2:65" s="355" customFormat="1" x14ac:dyDescent="0.2">
      <c r="B206" s="356"/>
      <c r="D206" s="350" t="s">
        <v>157</v>
      </c>
      <c r="E206" s="357" t="s">
        <v>1532</v>
      </c>
      <c r="F206" s="358" t="s">
        <v>1729</v>
      </c>
      <c r="H206" s="359">
        <v>98.225999999999999</v>
      </c>
      <c r="I206" s="387"/>
      <c r="L206" s="356"/>
      <c r="M206" s="360"/>
      <c r="T206" s="361"/>
      <c r="AT206" s="357" t="s">
        <v>157</v>
      </c>
      <c r="AU206" s="357" t="s">
        <v>190</v>
      </c>
      <c r="AV206" s="355" t="s">
        <v>190</v>
      </c>
      <c r="AW206" s="355" t="s">
        <v>1548</v>
      </c>
      <c r="AX206" s="355" t="s">
        <v>1580</v>
      </c>
      <c r="AY206" s="357" t="s">
        <v>1043</v>
      </c>
    </row>
    <row r="207" spans="2:65" s="348" customFormat="1" x14ac:dyDescent="0.2">
      <c r="B207" s="349"/>
      <c r="D207" s="350" t="s">
        <v>157</v>
      </c>
      <c r="E207" s="351" t="s">
        <v>1532</v>
      </c>
      <c r="F207" s="352" t="s">
        <v>1710</v>
      </c>
      <c r="H207" s="351" t="s">
        <v>1532</v>
      </c>
      <c r="I207" s="386"/>
      <c r="L207" s="349"/>
      <c r="M207" s="353"/>
      <c r="T207" s="354"/>
      <c r="AT207" s="351" t="s">
        <v>157</v>
      </c>
      <c r="AU207" s="351" t="s">
        <v>190</v>
      </c>
      <c r="AV207" s="348" t="s">
        <v>158</v>
      </c>
      <c r="AW207" s="348" t="s">
        <v>1548</v>
      </c>
      <c r="AX207" s="348" t="s">
        <v>1580</v>
      </c>
      <c r="AY207" s="351" t="s">
        <v>1043</v>
      </c>
    </row>
    <row r="208" spans="2:65" s="355" customFormat="1" x14ac:dyDescent="0.2">
      <c r="B208" s="356"/>
      <c r="D208" s="350" t="s">
        <v>157</v>
      </c>
      <c r="E208" s="357" t="s">
        <v>1532</v>
      </c>
      <c r="F208" s="358" t="s">
        <v>1730</v>
      </c>
      <c r="H208" s="359">
        <v>20.7</v>
      </c>
      <c r="I208" s="387"/>
      <c r="L208" s="356"/>
      <c r="M208" s="360"/>
      <c r="T208" s="361"/>
      <c r="AT208" s="357" t="s">
        <v>157</v>
      </c>
      <c r="AU208" s="357" t="s">
        <v>190</v>
      </c>
      <c r="AV208" s="355" t="s">
        <v>190</v>
      </c>
      <c r="AW208" s="355" t="s">
        <v>1548</v>
      </c>
      <c r="AX208" s="355" t="s">
        <v>1580</v>
      </c>
      <c r="AY208" s="357" t="s">
        <v>1043</v>
      </c>
    </row>
    <row r="209" spans="2:65" s="369" customFormat="1" x14ac:dyDescent="0.2">
      <c r="B209" s="370"/>
      <c r="D209" s="350" t="s">
        <v>157</v>
      </c>
      <c r="E209" s="371" t="s">
        <v>1532</v>
      </c>
      <c r="F209" s="372" t="s">
        <v>1657</v>
      </c>
      <c r="H209" s="373">
        <v>118.926</v>
      </c>
      <c r="I209" s="389"/>
      <c r="L209" s="370"/>
      <c r="M209" s="374"/>
      <c r="T209" s="375"/>
      <c r="AT209" s="371" t="s">
        <v>157</v>
      </c>
      <c r="AU209" s="371" t="s">
        <v>190</v>
      </c>
      <c r="AV209" s="369" t="s">
        <v>193</v>
      </c>
      <c r="AW209" s="369" t="s">
        <v>1548</v>
      </c>
      <c r="AX209" s="369" t="s">
        <v>158</v>
      </c>
      <c r="AY209" s="371" t="s">
        <v>1043</v>
      </c>
    </row>
    <row r="210" spans="2:65" s="261" customFormat="1" ht="21.75" customHeight="1" x14ac:dyDescent="0.2">
      <c r="B210" s="260"/>
      <c r="C210" s="335">
        <v>13</v>
      </c>
      <c r="D210" s="335" t="s">
        <v>1123</v>
      </c>
      <c r="E210" s="336" t="s">
        <v>1731</v>
      </c>
      <c r="F210" s="337" t="s">
        <v>1732</v>
      </c>
      <c r="G210" s="338" t="s">
        <v>169</v>
      </c>
      <c r="H210" s="339">
        <v>87.513000000000005</v>
      </c>
      <c r="I210" s="199"/>
      <c r="J210" s="340">
        <f>ROUND(I210*H210,2)</f>
        <v>0</v>
      </c>
      <c r="K210" s="341"/>
      <c r="L210" s="260"/>
      <c r="M210" s="342" t="s">
        <v>1532</v>
      </c>
      <c r="N210" s="343" t="s">
        <v>1122</v>
      </c>
      <c r="O210" s="344">
        <v>0</v>
      </c>
      <c r="P210" s="344">
        <f>O210*H210</f>
        <v>0</v>
      </c>
      <c r="Q210" s="344">
        <v>0</v>
      </c>
      <c r="R210" s="344">
        <f>Q210*H210</f>
        <v>0</v>
      </c>
      <c r="S210" s="344">
        <v>0</v>
      </c>
      <c r="T210" s="345">
        <f>S210*H210</f>
        <v>0</v>
      </c>
      <c r="AR210" s="346" t="s">
        <v>1639</v>
      </c>
      <c r="AT210" s="346" t="s">
        <v>1123</v>
      </c>
      <c r="AU210" s="346" t="s">
        <v>190</v>
      </c>
      <c r="AY210" s="251" t="s">
        <v>1043</v>
      </c>
      <c r="BE210" s="347">
        <f>IF(N210="základní",J210,0)</f>
        <v>0</v>
      </c>
      <c r="BF210" s="347">
        <f>IF(N210="snížená",J210,0)</f>
        <v>0</v>
      </c>
      <c r="BG210" s="347">
        <f>IF(N210="zákl. přenesená",J210,0)</f>
        <v>0</v>
      </c>
      <c r="BH210" s="347">
        <f>IF(N210="sníž. přenesená",J210,0)</f>
        <v>0</v>
      </c>
      <c r="BI210" s="347">
        <f>IF(N210="nulová",J210,0)</f>
        <v>0</v>
      </c>
      <c r="BJ210" s="251" t="s">
        <v>158</v>
      </c>
      <c r="BK210" s="347">
        <f>ROUND(I210*H210,2)</f>
        <v>0</v>
      </c>
      <c r="BL210" s="251" t="s">
        <v>1639</v>
      </c>
      <c r="BM210" s="346" t="s">
        <v>1733</v>
      </c>
    </row>
    <row r="211" spans="2:65" s="348" customFormat="1" x14ac:dyDescent="0.2">
      <c r="B211" s="349"/>
      <c r="D211" s="350" t="s">
        <v>157</v>
      </c>
      <c r="E211" s="351" t="s">
        <v>1532</v>
      </c>
      <c r="F211" s="352" t="s">
        <v>1696</v>
      </c>
      <c r="H211" s="351" t="s">
        <v>1532</v>
      </c>
      <c r="I211" s="386"/>
      <c r="L211" s="349"/>
      <c r="M211" s="353"/>
      <c r="T211" s="354"/>
      <c r="AT211" s="351" t="s">
        <v>157</v>
      </c>
      <c r="AU211" s="351" t="s">
        <v>190</v>
      </c>
      <c r="AV211" s="348" t="s">
        <v>158</v>
      </c>
      <c r="AW211" s="348" t="s">
        <v>1548</v>
      </c>
      <c r="AX211" s="348" t="s">
        <v>1580</v>
      </c>
      <c r="AY211" s="351" t="s">
        <v>1043</v>
      </c>
    </row>
    <row r="212" spans="2:65" s="348" customFormat="1" x14ac:dyDescent="0.2">
      <c r="B212" s="349"/>
      <c r="D212" s="350" t="s">
        <v>157</v>
      </c>
      <c r="E212" s="351" t="s">
        <v>1532</v>
      </c>
      <c r="F212" s="352" t="s">
        <v>1734</v>
      </c>
      <c r="H212" s="351" t="s">
        <v>1532</v>
      </c>
      <c r="I212" s="386"/>
      <c r="L212" s="349"/>
      <c r="M212" s="353"/>
      <c r="T212" s="354"/>
      <c r="AT212" s="351" t="s">
        <v>157</v>
      </c>
      <c r="AU212" s="351" t="s">
        <v>190</v>
      </c>
      <c r="AV212" s="348" t="s">
        <v>158</v>
      </c>
      <c r="AW212" s="348" t="s">
        <v>1548</v>
      </c>
      <c r="AX212" s="348" t="s">
        <v>1580</v>
      </c>
      <c r="AY212" s="351" t="s">
        <v>1043</v>
      </c>
    </row>
    <row r="213" spans="2:65" s="348" customFormat="1" x14ac:dyDescent="0.2">
      <c r="B213" s="349"/>
      <c r="D213" s="350" t="s">
        <v>157</v>
      </c>
      <c r="E213" s="351" t="s">
        <v>1532</v>
      </c>
      <c r="F213" s="352" t="s">
        <v>1735</v>
      </c>
      <c r="H213" s="351" t="s">
        <v>1532</v>
      </c>
      <c r="I213" s="386"/>
      <c r="L213" s="349"/>
      <c r="M213" s="353"/>
      <c r="T213" s="354"/>
      <c r="AT213" s="351" t="s">
        <v>157</v>
      </c>
      <c r="AU213" s="351" t="s">
        <v>190</v>
      </c>
      <c r="AV213" s="348" t="s">
        <v>158</v>
      </c>
      <c r="AW213" s="348" t="s">
        <v>1548</v>
      </c>
      <c r="AX213" s="348" t="s">
        <v>1580</v>
      </c>
      <c r="AY213" s="351" t="s">
        <v>1043</v>
      </c>
    </row>
    <row r="214" spans="2:65" s="348" customFormat="1" x14ac:dyDescent="0.2">
      <c r="B214" s="349"/>
      <c r="D214" s="350" t="s">
        <v>157</v>
      </c>
      <c r="E214" s="351" t="s">
        <v>1532</v>
      </c>
      <c r="F214" s="352" t="s">
        <v>1736</v>
      </c>
      <c r="H214" s="351" t="s">
        <v>1532</v>
      </c>
      <c r="I214" s="386"/>
      <c r="L214" s="349"/>
      <c r="M214" s="353"/>
      <c r="T214" s="354"/>
      <c r="AT214" s="351" t="s">
        <v>157</v>
      </c>
      <c r="AU214" s="351" t="s">
        <v>190</v>
      </c>
      <c r="AV214" s="348" t="s">
        <v>158</v>
      </c>
      <c r="AW214" s="348" t="s">
        <v>1548</v>
      </c>
      <c r="AX214" s="348" t="s">
        <v>1580</v>
      </c>
      <c r="AY214" s="351" t="s">
        <v>1043</v>
      </c>
    </row>
    <row r="215" spans="2:65" s="348" customFormat="1" x14ac:dyDescent="0.2">
      <c r="B215" s="349"/>
      <c r="D215" s="350" t="s">
        <v>157</v>
      </c>
      <c r="E215" s="351" t="s">
        <v>1532</v>
      </c>
      <c r="F215" s="352" t="s">
        <v>1701</v>
      </c>
      <c r="H215" s="351" t="s">
        <v>1532</v>
      </c>
      <c r="I215" s="386"/>
      <c r="L215" s="349"/>
      <c r="M215" s="353"/>
      <c r="T215" s="354"/>
      <c r="AT215" s="351" t="s">
        <v>157</v>
      </c>
      <c r="AU215" s="351" t="s">
        <v>190</v>
      </c>
      <c r="AV215" s="348" t="s">
        <v>158</v>
      </c>
      <c r="AW215" s="348" t="s">
        <v>1548</v>
      </c>
      <c r="AX215" s="348" t="s">
        <v>1580</v>
      </c>
      <c r="AY215" s="351" t="s">
        <v>1043</v>
      </c>
    </row>
    <row r="216" spans="2:65" s="355" customFormat="1" x14ac:dyDescent="0.2">
      <c r="B216" s="356"/>
      <c r="D216" s="350" t="s">
        <v>157</v>
      </c>
      <c r="E216" s="357" t="s">
        <v>1532</v>
      </c>
      <c r="F216" s="358" t="s">
        <v>1737</v>
      </c>
      <c r="H216" s="359">
        <v>9.52</v>
      </c>
      <c r="I216" s="387"/>
      <c r="L216" s="356"/>
      <c r="M216" s="360"/>
      <c r="T216" s="361"/>
      <c r="AT216" s="357" t="s">
        <v>157</v>
      </c>
      <c r="AU216" s="357" t="s">
        <v>190</v>
      </c>
      <c r="AV216" s="355" t="s">
        <v>190</v>
      </c>
      <c r="AW216" s="355" t="s">
        <v>1548</v>
      </c>
      <c r="AX216" s="355" t="s">
        <v>1580</v>
      </c>
      <c r="AY216" s="357" t="s">
        <v>1043</v>
      </c>
    </row>
    <row r="217" spans="2:65" s="348" customFormat="1" x14ac:dyDescent="0.2">
      <c r="B217" s="349"/>
      <c r="D217" s="350" t="s">
        <v>157</v>
      </c>
      <c r="E217" s="351" t="s">
        <v>1532</v>
      </c>
      <c r="F217" s="352" t="s">
        <v>1703</v>
      </c>
      <c r="H217" s="351" t="s">
        <v>1532</v>
      </c>
      <c r="I217" s="386"/>
      <c r="L217" s="349"/>
      <c r="M217" s="353"/>
      <c r="T217" s="354"/>
      <c r="AT217" s="351" t="s">
        <v>157</v>
      </c>
      <c r="AU217" s="351" t="s">
        <v>190</v>
      </c>
      <c r="AV217" s="348" t="s">
        <v>158</v>
      </c>
      <c r="AW217" s="348" t="s">
        <v>1548</v>
      </c>
      <c r="AX217" s="348" t="s">
        <v>1580</v>
      </c>
      <c r="AY217" s="351" t="s">
        <v>1043</v>
      </c>
    </row>
    <row r="218" spans="2:65" s="355" customFormat="1" x14ac:dyDescent="0.2">
      <c r="B218" s="356"/>
      <c r="D218" s="350" t="s">
        <v>157</v>
      </c>
      <c r="E218" s="357" t="s">
        <v>1532</v>
      </c>
      <c r="F218" s="358" t="s">
        <v>1738</v>
      </c>
      <c r="H218" s="359">
        <v>26.88</v>
      </c>
      <c r="I218" s="387"/>
      <c r="L218" s="356"/>
      <c r="M218" s="360"/>
      <c r="T218" s="361"/>
      <c r="AT218" s="357" t="s">
        <v>157</v>
      </c>
      <c r="AU218" s="357" t="s">
        <v>190</v>
      </c>
      <c r="AV218" s="355" t="s">
        <v>190</v>
      </c>
      <c r="AW218" s="355" t="s">
        <v>1548</v>
      </c>
      <c r="AX218" s="355" t="s">
        <v>1580</v>
      </c>
      <c r="AY218" s="357" t="s">
        <v>1043</v>
      </c>
    </row>
    <row r="219" spans="2:65" s="355" customFormat="1" x14ac:dyDescent="0.2">
      <c r="B219" s="356"/>
      <c r="D219" s="350" t="s">
        <v>157</v>
      </c>
      <c r="E219" s="357" t="s">
        <v>1532</v>
      </c>
      <c r="F219" s="358" t="s">
        <v>1739</v>
      </c>
      <c r="H219" s="359">
        <v>2.7</v>
      </c>
      <c r="I219" s="387"/>
      <c r="L219" s="356"/>
      <c r="M219" s="360"/>
      <c r="T219" s="361"/>
      <c r="AT219" s="357" t="s">
        <v>157</v>
      </c>
      <c r="AU219" s="357" t="s">
        <v>190</v>
      </c>
      <c r="AV219" s="355" t="s">
        <v>190</v>
      </c>
      <c r="AW219" s="355" t="s">
        <v>1548</v>
      </c>
      <c r="AX219" s="355" t="s">
        <v>1580</v>
      </c>
      <c r="AY219" s="357" t="s">
        <v>1043</v>
      </c>
    </row>
    <row r="220" spans="2:65" s="355" customFormat="1" x14ac:dyDescent="0.2">
      <c r="B220" s="356"/>
      <c r="D220" s="350" t="s">
        <v>157</v>
      </c>
      <c r="E220" s="357" t="s">
        <v>1532</v>
      </c>
      <c r="F220" s="358" t="s">
        <v>1740</v>
      </c>
      <c r="H220" s="359">
        <v>5.76</v>
      </c>
      <c r="I220" s="387"/>
      <c r="L220" s="356"/>
      <c r="M220" s="360"/>
      <c r="T220" s="361"/>
      <c r="AT220" s="357" t="s">
        <v>157</v>
      </c>
      <c r="AU220" s="357" t="s">
        <v>190</v>
      </c>
      <c r="AV220" s="355" t="s">
        <v>190</v>
      </c>
      <c r="AW220" s="355" t="s">
        <v>1548</v>
      </c>
      <c r="AX220" s="355" t="s">
        <v>1580</v>
      </c>
      <c r="AY220" s="357" t="s">
        <v>1043</v>
      </c>
    </row>
    <row r="221" spans="2:65" s="348" customFormat="1" x14ac:dyDescent="0.2">
      <c r="B221" s="349"/>
      <c r="D221" s="350" t="s">
        <v>157</v>
      </c>
      <c r="E221" s="351" t="s">
        <v>1532</v>
      </c>
      <c r="F221" s="352" t="s">
        <v>1706</v>
      </c>
      <c r="H221" s="351" t="s">
        <v>1532</v>
      </c>
      <c r="I221" s="386"/>
      <c r="L221" s="349"/>
      <c r="M221" s="353"/>
      <c r="T221" s="354"/>
      <c r="AT221" s="351" t="s">
        <v>157</v>
      </c>
      <c r="AU221" s="351" t="s">
        <v>190</v>
      </c>
      <c r="AV221" s="348" t="s">
        <v>158</v>
      </c>
      <c r="AW221" s="348" t="s">
        <v>1548</v>
      </c>
      <c r="AX221" s="348" t="s">
        <v>1580</v>
      </c>
      <c r="AY221" s="351" t="s">
        <v>1043</v>
      </c>
    </row>
    <row r="222" spans="2:65" s="355" customFormat="1" x14ac:dyDescent="0.2">
      <c r="B222" s="356"/>
      <c r="D222" s="350" t="s">
        <v>157</v>
      </c>
      <c r="E222" s="357" t="s">
        <v>1532</v>
      </c>
      <c r="F222" s="358" t="s">
        <v>1741</v>
      </c>
      <c r="H222" s="359">
        <v>28.058</v>
      </c>
      <c r="I222" s="387"/>
      <c r="L222" s="356"/>
      <c r="M222" s="360"/>
      <c r="T222" s="361"/>
      <c r="AT222" s="357" t="s">
        <v>157</v>
      </c>
      <c r="AU222" s="357" t="s">
        <v>190</v>
      </c>
      <c r="AV222" s="355" t="s">
        <v>190</v>
      </c>
      <c r="AW222" s="355" t="s">
        <v>1548</v>
      </c>
      <c r="AX222" s="355" t="s">
        <v>1580</v>
      </c>
      <c r="AY222" s="357" t="s">
        <v>1043</v>
      </c>
    </row>
    <row r="223" spans="2:65" s="348" customFormat="1" x14ac:dyDescent="0.2">
      <c r="B223" s="349"/>
      <c r="D223" s="350" t="s">
        <v>157</v>
      </c>
      <c r="E223" s="351" t="s">
        <v>1532</v>
      </c>
      <c r="F223" s="352" t="s">
        <v>1710</v>
      </c>
      <c r="H223" s="351" t="s">
        <v>1532</v>
      </c>
      <c r="I223" s="386"/>
      <c r="L223" s="349"/>
      <c r="M223" s="353"/>
      <c r="T223" s="354"/>
      <c r="AT223" s="351" t="s">
        <v>157</v>
      </c>
      <c r="AU223" s="351" t="s">
        <v>190</v>
      </c>
      <c r="AV223" s="348" t="s">
        <v>158</v>
      </c>
      <c r="AW223" s="348" t="s">
        <v>1548</v>
      </c>
      <c r="AX223" s="348" t="s">
        <v>1580</v>
      </c>
      <c r="AY223" s="351" t="s">
        <v>1043</v>
      </c>
    </row>
    <row r="224" spans="2:65" s="355" customFormat="1" x14ac:dyDescent="0.2">
      <c r="B224" s="356"/>
      <c r="D224" s="350" t="s">
        <v>157</v>
      </c>
      <c r="E224" s="357" t="s">
        <v>1532</v>
      </c>
      <c r="F224" s="358" t="s">
        <v>1742</v>
      </c>
      <c r="H224" s="359">
        <v>4.7130000000000001</v>
      </c>
      <c r="I224" s="387"/>
      <c r="L224" s="356"/>
      <c r="M224" s="360"/>
      <c r="T224" s="361"/>
      <c r="AT224" s="357" t="s">
        <v>157</v>
      </c>
      <c r="AU224" s="357" t="s">
        <v>190</v>
      </c>
      <c r="AV224" s="355" t="s">
        <v>190</v>
      </c>
      <c r="AW224" s="355" t="s">
        <v>1548</v>
      </c>
      <c r="AX224" s="355" t="s">
        <v>1580</v>
      </c>
      <c r="AY224" s="357" t="s">
        <v>1043</v>
      </c>
    </row>
    <row r="225" spans="2:65" s="348" customFormat="1" x14ac:dyDescent="0.2">
      <c r="B225" s="349"/>
      <c r="D225" s="350" t="s">
        <v>157</v>
      </c>
      <c r="E225" s="351" t="s">
        <v>1532</v>
      </c>
      <c r="F225" s="352" t="s">
        <v>1743</v>
      </c>
      <c r="H225" s="351" t="s">
        <v>1532</v>
      </c>
      <c r="I225" s="386"/>
      <c r="L225" s="349"/>
      <c r="M225" s="353"/>
      <c r="T225" s="354"/>
      <c r="AT225" s="351" t="s">
        <v>157</v>
      </c>
      <c r="AU225" s="351" t="s">
        <v>190</v>
      </c>
      <c r="AV225" s="348" t="s">
        <v>158</v>
      </c>
      <c r="AW225" s="348" t="s">
        <v>1548</v>
      </c>
      <c r="AX225" s="348" t="s">
        <v>1580</v>
      </c>
      <c r="AY225" s="351" t="s">
        <v>1043</v>
      </c>
    </row>
    <row r="226" spans="2:65" s="355" customFormat="1" x14ac:dyDescent="0.2">
      <c r="B226" s="356"/>
      <c r="D226" s="350" t="s">
        <v>157</v>
      </c>
      <c r="E226" s="357" t="s">
        <v>1532</v>
      </c>
      <c r="F226" s="358" t="s">
        <v>1744</v>
      </c>
      <c r="H226" s="359">
        <v>5.67</v>
      </c>
      <c r="I226" s="387"/>
      <c r="L226" s="356"/>
      <c r="M226" s="360"/>
      <c r="T226" s="361"/>
      <c r="AT226" s="357" t="s">
        <v>157</v>
      </c>
      <c r="AU226" s="357" t="s">
        <v>190</v>
      </c>
      <c r="AV226" s="355" t="s">
        <v>190</v>
      </c>
      <c r="AW226" s="355" t="s">
        <v>1548</v>
      </c>
      <c r="AX226" s="355" t="s">
        <v>1580</v>
      </c>
      <c r="AY226" s="357" t="s">
        <v>1043</v>
      </c>
    </row>
    <row r="227" spans="2:65" s="348" customFormat="1" x14ac:dyDescent="0.2">
      <c r="B227" s="349"/>
      <c r="D227" s="350" t="s">
        <v>157</v>
      </c>
      <c r="E227" s="351" t="s">
        <v>1532</v>
      </c>
      <c r="F227" s="352" t="s">
        <v>1745</v>
      </c>
      <c r="H227" s="351" t="s">
        <v>1532</v>
      </c>
      <c r="I227" s="386"/>
      <c r="L227" s="349"/>
      <c r="M227" s="353"/>
      <c r="T227" s="354"/>
      <c r="AT227" s="351" t="s">
        <v>157</v>
      </c>
      <c r="AU227" s="351" t="s">
        <v>190</v>
      </c>
      <c r="AV227" s="348" t="s">
        <v>158</v>
      </c>
      <c r="AW227" s="348" t="s">
        <v>1548</v>
      </c>
      <c r="AX227" s="348" t="s">
        <v>1580</v>
      </c>
      <c r="AY227" s="351" t="s">
        <v>1043</v>
      </c>
    </row>
    <row r="228" spans="2:65" s="355" customFormat="1" x14ac:dyDescent="0.2">
      <c r="B228" s="356"/>
      <c r="D228" s="350" t="s">
        <v>157</v>
      </c>
      <c r="E228" s="357" t="s">
        <v>1532</v>
      </c>
      <c r="F228" s="358" t="s">
        <v>1746</v>
      </c>
      <c r="H228" s="359">
        <v>2.08</v>
      </c>
      <c r="I228" s="387"/>
      <c r="L228" s="356"/>
      <c r="M228" s="360"/>
      <c r="T228" s="361"/>
      <c r="AT228" s="357" t="s">
        <v>157</v>
      </c>
      <c r="AU228" s="357" t="s">
        <v>190</v>
      </c>
      <c r="AV228" s="355" t="s">
        <v>190</v>
      </c>
      <c r="AW228" s="355" t="s">
        <v>1548</v>
      </c>
      <c r="AX228" s="355" t="s">
        <v>1580</v>
      </c>
      <c r="AY228" s="357" t="s">
        <v>1043</v>
      </c>
    </row>
    <row r="229" spans="2:65" s="355" customFormat="1" x14ac:dyDescent="0.2">
      <c r="B229" s="356"/>
      <c r="D229" s="350" t="s">
        <v>157</v>
      </c>
      <c r="E229" s="357" t="s">
        <v>1532</v>
      </c>
      <c r="F229" s="358" t="s">
        <v>1747</v>
      </c>
      <c r="H229" s="359">
        <v>2.1320000000000001</v>
      </c>
      <c r="I229" s="387"/>
      <c r="L229" s="356"/>
      <c r="M229" s="360"/>
      <c r="T229" s="361"/>
      <c r="AT229" s="357" t="s">
        <v>157</v>
      </c>
      <c r="AU229" s="357" t="s">
        <v>190</v>
      </c>
      <c r="AV229" s="355" t="s">
        <v>190</v>
      </c>
      <c r="AW229" s="355" t="s">
        <v>1548</v>
      </c>
      <c r="AX229" s="355" t="s">
        <v>1580</v>
      </c>
      <c r="AY229" s="357" t="s">
        <v>1043</v>
      </c>
    </row>
    <row r="230" spans="2:65" s="369" customFormat="1" x14ac:dyDescent="0.2">
      <c r="B230" s="370"/>
      <c r="D230" s="350" t="s">
        <v>157</v>
      </c>
      <c r="E230" s="371" t="s">
        <v>1532</v>
      </c>
      <c r="F230" s="372" t="s">
        <v>1657</v>
      </c>
      <c r="H230" s="373">
        <v>87.513000000000005</v>
      </c>
      <c r="I230" s="389"/>
      <c r="L230" s="370"/>
      <c r="M230" s="374"/>
      <c r="T230" s="375"/>
      <c r="AT230" s="371" t="s">
        <v>157</v>
      </c>
      <c r="AU230" s="371" t="s">
        <v>190</v>
      </c>
      <c r="AV230" s="369" t="s">
        <v>193</v>
      </c>
      <c r="AW230" s="369" t="s">
        <v>1548</v>
      </c>
      <c r="AX230" s="369" t="s">
        <v>158</v>
      </c>
      <c r="AY230" s="371" t="s">
        <v>1043</v>
      </c>
    </row>
    <row r="231" spans="2:65" s="261" customFormat="1" ht="24.2" customHeight="1" x14ac:dyDescent="0.2">
      <c r="B231" s="260"/>
      <c r="C231" s="335">
        <v>14</v>
      </c>
      <c r="D231" s="335" t="s">
        <v>1123</v>
      </c>
      <c r="E231" s="336" t="s">
        <v>1748</v>
      </c>
      <c r="F231" s="337" t="s">
        <v>1749</v>
      </c>
      <c r="G231" s="338" t="s">
        <v>169</v>
      </c>
      <c r="H231" s="339">
        <v>69.239999999999995</v>
      </c>
      <c r="I231" s="199"/>
      <c r="J231" s="340">
        <f>ROUND(I231*H231,2)</f>
        <v>0</v>
      </c>
      <c r="K231" s="341"/>
      <c r="L231" s="260"/>
      <c r="M231" s="342" t="s">
        <v>1532</v>
      </c>
      <c r="N231" s="343" t="s">
        <v>1122</v>
      </c>
      <c r="O231" s="344">
        <v>0</v>
      </c>
      <c r="P231" s="344">
        <f>O231*H231</f>
        <v>0</v>
      </c>
      <c r="Q231" s="344">
        <v>0</v>
      </c>
      <c r="R231" s="344">
        <f>Q231*H231</f>
        <v>0</v>
      </c>
      <c r="S231" s="344">
        <v>0</v>
      </c>
      <c r="T231" s="345">
        <f>S231*H231</f>
        <v>0</v>
      </c>
      <c r="AR231" s="346" t="s">
        <v>1639</v>
      </c>
      <c r="AT231" s="346" t="s">
        <v>1123</v>
      </c>
      <c r="AU231" s="346" t="s">
        <v>190</v>
      </c>
      <c r="AY231" s="251" t="s">
        <v>1043</v>
      </c>
      <c r="BE231" s="347">
        <f>IF(N231="základní",J231,0)</f>
        <v>0</v>
      </c>
      <c r="BF231" s="347">
        <f>IF(N231="snížená",J231,0)</f>
        <v>0</v>
      </c>
      <c r="BG231" s="347">
        <f>IF(N231="zákl. přenesená",J231,0)</f>
        <v>0</v>
      </c>
      <c r="BH231" s="347">
        <f>IF(N231="sníž. přenesená",J231,0)</f>
        <v>0</v>
      </c>
      <c r="BI231" s="347">
        <f>IF(N231="nulová",J231,0)</f>
        <v>0</v>
      </c>
      <c r="BJ231" s="251" t="s">
        <v>158</v>
      </c>
      <c r="BK231" s="347">
        <f>ROUND(I231*H231,2)</f>
        <v>0</v>
      </c>
      <c r="BL231" s="251" t="s">
        <v>1639</v>
      </c>
      <c r="BM231" s="346" t="s">
        <v>1750</v>
      </c>
    </row>
    <row r="232" spans="2:65" s="348" customFormat="1" x14ac:dyDescent="0.2">
      <c r="B232" s="349"/>
      <c r="D232" s="350" t="s">
        <v>157</v>
      </c>
      <c r="E232" s="351" t="s">
        <v>1532</v>
      </c>
      <c r="F232" s="352" t="s">
        <v>1751</v>
      </c>
      <c r="H232" s="351" t="s">
        <v>1532</v>
      </c>
      <c r="I232" s="386"/>
      <c r="L232" s="349"/>
      <c r="M232" s="353"/>
      <c r="T232" s="354"/>
      <c r="AT232" s="351" t="s">
        <v>157</v>
      </c>
      <c r="AU232" s="351" t="s">
        <v>190</v>
      </c>
      <c r="AV232" s="348" t="s">
        <v>158</v>
      </c>
      <c r="AW232" s="348" t="s">
        <v>1548</v>
      </c>
      <c r="AX232" s="348" t="s">
        <v>1580</v>
      </c>
      <c r="AY232" s="351" t="s">
        <v>1043</v>
      </c>
    </row>
    <row r="233" spans="2:65" s="355" customFormat="1" x14ac:dyDescent="0.2">
      <c r="B233" s="356"/>
      <c r="D233" s="350" t="s">
        <v>157</v>
      </c>
      <c r="E233" s="357" t="s">
        <v>1532</v>
      </c>
      <c r="F233" s="358" t="s">
        <v>1752</v>
      </c>
      <c r="H233" s="359">
        <v>74.88</v>
      </c>
      <c r="I233" s="387"/>
      <c r="L233" s="356"/>
      <c r="M233" s="360"/>
      <c r="T233" s="361"/>
      <c r="AT233" s="357" t="s">
        <v>157</v>
      </c>
      <c r="AU233" s="357" t="s">
        <v>190</v>
      </c>
      <c r="AV233" s="355" t="s">
        <v>190</v>
      </c>
      <c r="AW233" s="355" t="s">
        <v>1548</v>
      </c>
      <c r="AX233" s="355" t="s">
        <v>1580</v>
      </c>
      <c r="AY233" s="357" t="s">
        <v>1043</v>
      </c>
    </row>
    <row r="234" spans="2:65" s="355" customFormat="1" x14ac:dyDescent="0.2">
      <c r="B234" s="356"/>
      <c r="D234" s="350" t="s">
        <v>157</v>
      </c>
      <c r="E234" s="357" t="s">
        <v>1532</v>
      </c>
      <c r="F234" s="358" t="s">
        <v>1753</v>
      </c>
      <c r="H234" s="359">
        <v>-3.04</v>
      </c>
      <c r="I234" s="387"/>
      <c r="L234" s="356"/>
      <c r="M234" s="360"/>
      <c r="T234" s="361"/>
      <c r="AT234" s="357" t="s">
        <v>157</v>
      </c>
      <c r="AU234" s="357" t="s">
        <v>190</v>
      </c>
      <c r="AV234" s="355" t="s">
        <v>190</v>
      </c>
      <c r="AW234" s="355" t="s">
        <v>1548</v>
      </c>
      <c r="AX234" s="355" t="s">
        <v>1580</v>
      </c>
      <c r="AY234" s="357" t="s">
        <v>1043</v>
      </c>
    </row>
    <row r="235" spans="2:65" s="355" customFormat="1" x14ac:dyDescent="0.2">
      <c r="B235" s="356"/>
      <c r="D235" s="350" t="s">
        <v>157</v>
      </c>
      <c r="E235" s="357" t="s">
        <v>1532</v>
      </c>
      <c r="F235" s="358" t="s">
        <v>1754</v>
      </c>
      <c r="H235" s="359">
        <v>-2.6</v>
      </c>
      <c r="I235" s="387"/>
      <c r="L235" s="356"/>
      <c r="M235" s="360"/>
      <c r="T235" s="361"/>
      <c r="AT235" s="357" t="s">
        <v>157</v>
      </c>
      <c r="AU235" s="357" t="s">
        <v>190</v>
      </c>
      <c r="AV235" s="355" t="s">
        <v>190</v>
      </c>
      <c r="AW235" s="355" t="s">
        <v>1548</v>
      </c>
      <c r="AX235" s="355" t="s">
        <v>1580</v>
      </c>
      <c r="AY235" s="357" t="s">
        <v>1043</v>
      </c>
    </row>
    <row r="236" spans="2:65" s="369" customFormat="1" x14ac:dyDescent="0.2">
      <c r="B236" s="370"/>
      <c r="D236" s="350" t="s">
        <v>157</v>
      </c>
      <c r="E236" s="371" t="s">
        <v>1532</v>
      </c>
      <c r="F236" s="372" t="s">
        <v>1657</v>
      </c>
      <c r="H236" s="373">
        <v>69.239999999999995</v>
      </c>
      <c r="I236" s="389"/>
      <c r="L236" s="370"/>
      <c r="M236" s="374"/>
      <c r="T236" s="375"/>
      <c r="AT236" s="371" t="s">
        <v>157</v>
      </c>
      <c r="AU236" s="371" t="s">
        <v>190</v>
      </c>
      <c r="AV236" s="369" t="s">
        <v>193</v>
      </c>
      <c r="AW236" s="369" t="s">
        <v>1548</v>
      </c>
      <c r="AX236" s="369" t="s">
        <v>158</v>
      </c>
      <c r="AY236" s="371" t="s">
        <v>1043</v>
      </c>
    </row>
    <row r="237" spans="2:65" s="261" customFormat="1" ht="24.2" customHeight="1" x14ac:dyDescent="0.2">
      <c r="B237" s="260"/>
      <c r="C237" s="335">
        <v>15</v>
      </c>
      <c r="D237" s="335" t="s">
        <v>1123</v>
      </c>
      <c r="E237" s="336" t="s">
        <v>1755</v>
      </c>
      <c r="F237" s="337" t="s">
        <v>1756</v>
      </c>
      <c r="G237" s="338" t="s">
        <v>169</v>
      </c>
      <c r="H237" s="339">
        <v>33</v>
      </c>
      <c r="I237" s="199"/>
      <c r="J237" s="340">
        <f>ROUND(I237*H237,2)</f>
        <v>0</v>
      </c>
      <c r="K237" s="341"/>
      <c r="L237" s="260"/>
      <c r="M237" s="342" t="s">
        <v>1532</v>
      </c>
      <c r="N237" s="343" t="s">
        <v>1122</v>
      </c>
      <c r="O237" s="344">
        <v>0</v>
      </c>
      <c r="P237" s="344">
        <f>O237*H237</f>
        <v>0</v>
      </c>
      <c r="Q237" s="344">
        <v>0</v>
      </c>
      <c r="R237" s="344">
        <f>Q237*H237</f>
        <v>0</v>
      </c>
      <c r="S237" s="344">
        <v>0</v>
      </c>
      <c r="T237" s="345">
        <f>S237*H237</f>
        <v>0</v>
      </c>
      <c r="AR237" s="346" t="s">
        <v>1639</v>
      </c>
      <c r="AT237" s="346" t="s">
        <v>1123</v>
      </c>
      <c r="AU237" s="346" t="s">
        <v>190</v>
      </c>
      <c r="AY237" s="251" t="s">
        <v>1043</v>
      </c>
      <c r="BE237" s="347">
        <f>IF(N237="základní",J237,0)</f>
        <v>0</v>
      </c>
      <c r="BF237" s="347">
        <f>IF(N237="snížená",J237,0)</f>
        <v>0</v>
      </c>
      <c r="BG237" s="347">
        <f>IF(N237="zákl. přenesená",J237,0)</f>
        <v>0</v>
      </c>
      <c r="BH237" s="347">
        <f>IF(N237="sníž. přenesená",J237,0)</f>
        <v>0</v>
      </c>
      <c r="BI237" s="347">
        <f>IF(N237="nulová",J237,0)</f>
        <v>0</v>
      </c>
      <c r="BJ237" s="251" t="s">
        <v>158</v>
      </c>
      <c r="BK237" s="347">
        <f>ROUND(I237*H237,2)</f>
        <v>0</v>
      </c>
      <c r="BL237" s="251" t="s">
        <v>1639</v>
      </c>
      <c r="BM237" s="346" t="s">
        <v>1757</v>
      </c>
    </row>
    <row r="238" spans="2:65" s="348" customFormat="1" x14ac:dyDescent="0.2">
      <c r="B238" s="349"/>
      <c r="D238" s="350" t="s">
        <v>157</v>
      </c>
      <c r="E238" s="351" t="s">
        <v>1532</v>
      </c>
      <c r="F238" s="352" t="s">
        <v>1758</v>
      </c>
      <c r="H238" s="351" t="s">
        <v>1532</v>
      </c>
      <c r="I238" s="386"/>
      <c r="L238" s="349"/>
      <c r="M238" s="353"/>
      <c r="T238" s="354"/>
      <c r="AT238" s="351" t="s">
        <v>157</v>
      </c>
      <c r="AU238" s="351" t="s">
        <v>190</v>
      </c>
      <c r="AV238" s="348" t="s">
        <v>158</v>
      </c>
      <c r="AW238" s="348" t="s">
        <v>1548</v>
      </c>
      <c r="AX238" s="348" t="s">
        <v>1580</v>
      </c>
      <c r="AY238" s="351" t="s">
        <v>1043</v>
      </c>
    </row>
    <row r="239" spans="2:65" s="348" customFormat="1" x14ac:dyDescent="0.2">
      <c r="B239" s="349"/>
      <c r="D239" s="350" t="s">
        <v>157</v>
      </c>
      <c r="E239" s="351" t="s">
        <v>1532</v>
      </c>
      <c r="F239" s="352" t="s">
        <v>1759</v>
      </c>
      <c r="H239" s="351" t="s">
        <v>1532</v>
      </c>
      <c r="I239" s="386"/>
      <c r="L239" s="349"/>
      <c r="M239" s="353"/>
      <c r="T239" s="354"/>
      <c r="AT239" s="351" t="s">
        <v>157</v>
      </c>
      <c r="AU239" s="351" t="s">
        <v>190</v>
      </c>
      <c r="AV239" s="348" t="s">
        <v>158</v>
      </c>
      <c r="AW239" s="348" t="s">
        <v>1548</v>
      </c>
      <c r="AX239" s="348" t="s">
        <v>1580</v>
      </c>
      <c r="AY239" s="351" t="s">
        <v>1043</v>
      </c>
    </row>
    <row r="240" spans="2:65" s="355" customFormat="1" x14ac:dyDescent="0.2">
      <c r="B240" s="356"/>
      <c r="D240" s="350" t="s">
        <v>157</v>
      </c>
      <c r="E240" s="357" t="s">
        <v>1532</v>
      </c>
      <c r="F240" s="358" t="s">
        <v>1760</v>
      </c>
      <c r="H240" s="359">
        <v>33</v>
      </c>
      <c r="I240" s="387"/>
      <c r="L240" s="356"/>
      <c r="M240" s="360"/>
      <c r="T240" s="361"/>
      <c r="AT240" s="357" t="s">
        <v>157</v>
      </c>
      <c r="AU240" s="357" t="s">
        <v>190</v>
      </c>
      <c r="AV240" s="355" t="s">
        <v>190</v>
      </c>
      <c r="AW240" s="355" t="s">
        <v>1548</v>
      </c>
      <c r="AX240" s="355" t="s">
        <v>1580</v>
      </c>
      <c r="AY240" s="357" t="s">
        <v>1043</v>
      </c>
    </row>
    <row r="241" spans="2:65" s="369" customFormat="1" x14ac:dyDescent="0.2">
      <c r="B241" s="370"/>
      <c r="D241" s="350" t="s">
        <v>157</v>
      </c>
      <c r="E241" s="371" t="s">
        <v>1532</v>
      </c>
      <c r="F241" s="372" t="s">
        <v>1657</v>
      </c>
      <c r="H241" s="373">
        <v>33</v>
      </c>
      <c r="I241" s="389"/>
      <c r="L241" s="370"/>
      <c r="M241" s="374"/>
      <c r="T241" s="375"/>
      <c r="AT241" s="371" t="s">
        <v>157</v>
      </c>
      <c r="AU241" s="371" t="s">
        <v>190</v>
      </c>
      <c r="AV241" s="369" t="s">
        <v>193</v>
      </c>
      <c r="AW241" s="369" t="s">
        <v>1548</v>
      </c>
      <c r="AX241" s="369" t="s">
        <v>158</v>
      </c>
      <c r="AY241" s="371" t="s">
        <v>1043</v>
      </c>
    </row>
    <row r="242" spans="2:65" s="261" customFormat="1" ht="24.2" customHeight="1" x14ac:dyDescent="0.2">
      <c r="B242" s="260"/>
      <c r="C242" s="335">
        <v>16</v>
      </c>
      <c r="D242" s="335" t="s">
        <v>1123</v>
      </c>
      <c r="E242" s="336" t="s">
        <v>1755</v>
      </c>
      <c r="F242" s="337" t="s">
        <v>1756</v>
      </c>
      <c r="G242" s="338" t="s">
        <v>169</v>
      </c>
      <c r="H242" s="339">
        <v>591.72</v>
      </c>
      <c r="I242" s="199"/>
      <c r="J242" s="340">
        <f>ROUND(I242*H242,2)</f>
        <v>0</v>
      </c>
      <c r="K242" s="341"/>
      <c r="L242" s="260"/>
      <c r="M242" s="342" t="s">
        <v>1532</v>
      </c>
      <c r="N242" s="343" t="s">
        <v>1122</v>
      </c>
      <c r="O242" s="344">
        <v>0</v>
      </c>
      <c r="P242" s="344">
        <f>O242*H242</f>
        <v>0</v>
      </c>
      <c r="Q242" s="344">
        <v>0</v>
      </c>
      <c r="R242" s="344">
        <f>Q242*H242</f>
        <v>0</v>
      </c>
      <c r="S242" s="344">
        <v>0</v>
      </c>
      <c r="T242" s="345">
        <f>S242*H242</f>
        <v>0</v>
      </c>
      <c r="AR242" s="346" t="s">
        <v>1639</v>
      </c>
      <c r="AT242" s="346" t="s">
        <v>1123</v>
      </c>
      <c r="AU242" s="346" t="s">
        <v>190</v>
      </c>
      <c r="AY242" s="251" t="s">
        <v>1043</v>
      </c>
      <c r="BE242" s="347">
        <f>IF(N242="základní",J242,0)</f>
        <v>0</v>
      </c>
      <c r="BF242" s="347">
        <f>IF(N242="snížená",J242,0)</f>
        <v>0</v>
      </c>
      <c r="BG242" s="347">
        <f>IF(N242="zákl. přenesená",J242,0)</f>
        <v>0</v>
      </c>
      <c r="BH242" s="347">
        <f>IF(N242="sníž. přenesená",J242,0)</f>
        <v>0</v>
      </c>
      <c r="BI242" s="347">
        <f>IF(N242="nulová",J242,0)</f>
        <v>0</v>
      </c>
      <c r="BJ242" s="251" t="s">
        <v>158</v>
      </c>
      <c r="BK242" s="347">
        <f>ROUND(I242*H242,2)</f>
        <v>0</v>
      </c>
      <c r="BL242" s="251" t="s">
        <v>1639</v>
      </c>
      <c r="BM242" s="346" t="s">
        <v>1761</v>
      </c>
    </row>
    <row r="243" spans="2:65" s="261" customFormat="1" ht="24.2" customHeight="1" x14ac:dyDescent="0.2">
      <c r="B243" s="260"/>
      <c r="C243" s="335">
        <v>17</v>
      </c>
      <c r="D243" s="335" t="s">
        <v>1123</v>
      </c>
      <c r="E243" s="336" t="s">
        <v>1762</v>
      </c>
      <c r="F243" s="337" t="s">
        <v>1763</v>
      </c>
      <c r="G243" s="338" t="s">
        <v>169</v>
      </c>
      <c r="H243" s="339">
        <v>88.23</v>
      </c>
      <c r="I243" s="199"/>
      <c r="J243" s="340">
        <f>ROUND(I243*H243,2)</f>
        <v>0</v>
      </c>
      <c r="K243" s="341"/>
      <c r="L243" s="260"/>
      <c r="M243" s="342" t="s">
        <v>1532</v>
      </c>
      <c r="N243" s="343" t="s">
        <v>1122</v>
      </c>
      <c r="O243" s="344">
        <v>0</v>
      </c>
      <c r="P243" s="344">
        <f>O243*H243</f>
        <v>0</v>
      </c>
      <c r="Q243" s="344">
        <v>0</v>
      </c>
      <c r="R243" s="344">
        <f>Q243*H243</f>
        <v>0</v>
      </c>
      <c r="S243" s="344">
        <v>0</v>
      </c>
      <c r="T243" s="345">
        <f>S243*H243</f>
        <v>0</v>
      </c>
      <c r="AR243" s="346" t="s">
        <v>1639</v>
      </c>
      <c r="AT243" s="346" t="s">
        <v>1123</v>
      </c>
      <c r="AU243" s="346" t="s">
        <v>190</v>
      </c>
      <c r="AY243" s="251" t="s">
        <v>1043</v>
      </c>
      <c r="BE243" s="347">
        <f>IF(N243="základní",J243,0)</f>
        <v>0</v>
      </c>
      <c r="BF243" s="347">
        <f>IF(N243="snížená",J243,0)</f>
        <v>0</v>
      </c>
      <c r="BG243" s="347">
        <f>IF(N243="zákl. přenesená",J243,0)</f>
        <v>0</v>
      </c>
      <c r="BH243" s="347">
        <f>IF(N243="sníž. přenesená",J243,0)</f>
        <v>0</v>
      </c>
      <c r="BI243" s="347">
        <f>IF(N243="nulová",J243,0)</f>
        <v>0</v>
      </c>
      <c r="BJ243" s="251" t="s">
        <v>158</v>
      </c>
      <c r="BK243" s="347">
        <f>ROUND(I243*H243,2)</f>
        <v>0</v>
      </c>
      <c r="BL243" s="251" t="s">
        <v>1639</v>
      </c>
      <c r="BM243" s="346" t="s">
        <v>1321</v>
      </c>
    </row>
    <row r="244" spans="2:65" s="348" customFormat="1" x14ac:dyDescent="0.2">
      <c r="B244" s="349"/>
      <c r="D244" s="350" t="s">
        <v>157</v>
      </c>
      <c r="E244" s="351" t="s">
        <v>1532</v>
      </c>
      <c r="F244" s="352" t="s">
        <v>1696</v>
      </c>
      <c r="H244" s="351" t="s">
        <v>1532</v>
      </c>
      <c r="I244" s="386"/>
      <c r="L244" s="349"/>
      <c r="M244" s="353"/>
      <c r="T244" s="354"/>
      <c r="AT244" s="351" t="s">
        <v>157</v>
      </c>
      <c r="AU244" s="351" t="s">
        <v>190</v>
      </c>
      <c r="AV244" s="348" t="s">
        <v>158</v>
      </c>
      <c r="AW244" s="348" t="s">
        <v>1548</v>
      </c>
      <c r="AX244" s="348" t="s">
        <v>1580</v>
      </c>
      <c r="AY244" s="351" t="s">
        <v>1043</v>
      </c>
    </row>
    <row r="245" spans="2:65" s="348" customFormat="1" x14ac:dyDescent="0.2">
      <c r="B245" s="349"/>
      <c r="D245" s="350" t="s">
        <v>157</v>
      </c>
      <c r="E245" s="351" t="s">
        <v>1532</v>
      </c>
      <c r="F245" s="352" t="s">
        <v>1764</v>
      </c>
      <c r="H245" s="351" t="s">
        <v>1532</v>
      </c>
      <c r="I245" s="386"/>
      <c r="L245" s="349"/>
      <c r="M245" s="353"/>
      <c r="T245" s="354"/>
      <c r="AT245" s="351" t="s">
        <v>157</v>
      </c>
      <c r="AU245" s="351" t="s">
        <v>190</v>
      </c>
      <c r="AV245" s="348" t="s">
        <v>158</v>
      </c>
      <c r="AW245" s="348" t="s">
        <v>1548</v>
      </c>
      <c r="AX245" s="348" t="s">
        <v>1580</v>
      </c>
      <c r="AY245" s="351" t="s">
        <v>1043</v>
      </c>
    </row>
    <row r="246" spans="2:65" s="348" customFormat="1" x14ac:dyDescent="0.2">
      <c r="B246" s="349"/>
      <c r="D246" s="350" t="s">
        <v>157</v>
      </c>
      <c r="E246" s="351" t="s">
        <v>1532</v>
      </c>
      <c r="F246" s="352" t="s">
        <v>1701</v>
      </c>
      <c r="H246" s="351" t="s">
        <v>1532</v>
      </c>
      <c r="I246" s="386"/>
      <c r="L246" s="349"/>
      <c r="M246" s="353"/>
      <c r="T246" s="354"/>
      <c r="AT246" s="351" t="s">
        <v>157</v>
      </c>
      <c r="AU246" s="351" t="s">
        <v>190</v>
      </c>
      <c r="AV246" s="348" t="s">
        <v>158</v>
      </c>
      <c r="AW246" s="348" t="s">
        <v>1548</v>
      </c>
      <c r="AX246" s="348" t="s">
        <v>1580</v>
      </c>
      <c r="AY246" s="351" t="s">
        <v>1043</v>
      </c>
    </row>
    <row r="247" spans="2:65" s="355" customFormat="1" x14ac:dyDescent="0.2">
      <c r="B247" s="356"/>
      <c r="D247" s="350" t="s">
        <v>157</v>
      </c>
      <c r="E247" s="357" t="s">
        <v>1532</v>
      </c>
      <c r="F247" s="358" t="s">
        <v>1765</v>
      </c>
      <c r="H247" s="359">
        <v>32.28</v>
      </c>
      <c r="I247" s="387"/>
      <c r="L247" s="356"/>
      <c r="M247" s="360"/>
      <c r="T247" s="361"/>
      <c r="AT247" s="357" t="s">
        <v>157</v>
      </c>
      <c r="AU247" s="357" t="s">
        <v>190</v>
      </c>
      <c r="AV247" s="355" t="s">
        <v>190</v>
      </c>
      <c r="AW247" s="355" t="s">
        <v>1548</v>
      </c>
      <c r="AX247" s="355" t="s">
        <v>1580</v>
      </c>
      <c r="AY247" s="357" t="s">
        <v>1043</v>
      </c>
    </row>
    <row r="248" spans="2:65" s="348" customFormat="1" x14ac:dyDescent="0.2">
      <c r="B248" s="349"/>
      <c r="D248" s="350" t="s">
        <v>157</v>
      </c>
      <c r="E248" s="351" t="s">
        <v>1532</v>
      </c>
      <c r="F248" s="352" t="s">
        <v>1766</v>
      </c>
      <c r="H248" s="351" t="s">
        <v>1532</v>
      </c>
      <c r="I248" s="386"/>
      <c r="L248" s="349"/>
      <c r="M248" s="353"/>
      <c r="T248" s="354"/>
      <c r="AT248" s="351" t="s">
        <v>157</v>
      </c>
      <c r="AU248" s="351" t="s">
        <v>190</v>
      </c>
      <c r="AV248" s="348" t="s">
        <v>158</v>
      </c>
      <c r="AW248" s="348" t="s">
        <v>1548</v>
      </c>
      <c r="AX248" s="348" t="s">
        <v>1580</v>
      </c>
      <c r="AY248" s="351" t="s">
        <v>1043</v>
      </c>
    </row>
    <row r="249" spans="2:65" s="355" customFormat="1" ht="22.5" x14ac:dyDescent="0.2">
      <c r="B249" s="356"/>
      <c r="D249" s="350" t="s">
        <v>157</v>
      </c>
      <c r="E249" s="357" t="s">
        <v>1532</v>
      </c>
      <c r="F249" s="358" t="s">
        <v>1767</v>
      </c>
      <c r="H249" s="359">
        <v>37.659999999999997</v>
      </c>
      <c r="I249" s="387"/>
      <c r="L249" s="356"/>
      <c r="M249" s="360"/>
      <c r="T249" s="361"/>
      <c r="AT249" s="357" t="s">
        <v>157</v>
      </c>
      <c r="AU249" s="357" t="s">
        <v>190</v>
      </c>
      <c r="AV249" s="355" t="s">
        <v>190</v>
      </c>
      <c r="AW249" s="355" t="s">
        <v>1548</v>
      </c>
      <c r="AX249" s="355" t="s">
        <v>1580</v>
      </c>
      <c r="AY249" s="357" t="s">
        <v>1043</v>
      </c>
    </row>
    <row r="250" spans="2:65" s="348" customFormat="1" x14ac:dyDescent="0.2">
      <c r="B250" s="349"/>
      <c r="D250" s="350" t="s">
        <v>157</v>
      </c>
      <c r="E250" s="351" t="s">
        <v>1532</v>
      </c>
      <c r="F250" s="352" t="s">
        <v>1768</v>
      </c>
      <c r="H250" s="351" t="s">
        <v>1532</v>
      </c>
      <c r="I250" s="386"/>
      <c r="L250" s="349"/>
      <c r="M250" s="353"/>
      <c r="T250" s="354"/>
      <c r="AT250" s="351" t="s">
        <v>157</v>
      </c>
      <c r="AU250" s="351" t="s">
        <v>190</v>
      </c>
      <c r="AV250" s="348" t="s">
        <v>158</v>
      </c>
      <c r="AW250" s="348" t="s">
        <v>1548</v>
      </c>
      <c r="AX250" s="348" t="s">
        <v>1580</v>
      </c>
      <c r="AY250" s="351" t="s">
        <v>1043</v>
      </c>
    </row>
    <row r="251" spans="2:65" s="355" customFormat="1" x14ac:dyDescent="0.2">
      <c r="B251" s="356"/>
      <c r="D251" s="350" t="s">
        <v>157</v>
      </c>
      <c r="E251" s="357" t="s">
        <v>1532</v>
      </c>
      <c r="F251" s="358" t="s">
        <v>1769</v>
      </c>
      <c r="H251" s="359">
        <v>18.29</v>
      </c>
      <c r="I251" s="387"/>
      <c r="L251" s="356"/>
      <c r="M251" s="360"/>
      <c r="T251" s="361"/>
      <c r="AT251" s="357" t="s">
        <v>157</v>
      </c>
      <c r="AU251" s="357" t="s">
        <v>190</v>
      </c>
      <c r="AV251" s="355" t="s">
        <v>190</v>
      </c>
      <c r="AW251" s="355" t="s">
        <v>1548</v>
      </c>
      <c r="AX251" s="355" t="s">
        <v>1580</v>
      </c>
      <c r="AY251" s="357" t="s">
        <v>1043</v>
      </c>
    </row>
    <row r="252" spans="2:65" s="369" customFormat="1" x14ac:dyDescent="0.2">
      <c r="B252" s="370"/>
      <c r="D252" s="350" t="s">
        <v>157</v>
      </c>
      <c r="E252" s="371" t="s">
        <v>1532</v>
      </c>
      <c r="F252" s="372" t="s">
        <v>1657</v>
      </c>
      <c r="H252" s="373">
        <v>88.22999999999999</v>
      </c>
      <c r="I252" s="389"/>
      <c r="L252" s="370"/>
      <c r="M252" s="374"/>
      <c r="T252" s="375"/>
      <c r="AT252" s="371" t="s">
        <v>157</v>
      </c>
      <c r="AU252" s="371" t="s">
        <v>190</v>
      </c>
      <c r="AV252" s="369" t="s">
        <v>193</v>
      </c>
      <c r="AW252" s="369" t="s">
        <v>1548</v>
      </c>
      <c r="AX252" s="369" t="s">
        <v>158</v>
      </c>
      <c r="AY252" s="371" t="s">
        <v>1043</v>
      </c>
    </row>
    <row r="253" spans="2:65" s="261" customFormat="1" ht="24.2" customHeight="1" x14ac:dyDescent="0.2">
      <c r="B253" s="260"/>
      <c r="C253" s="335">
        <v>18</v>
      </c>
      <c r="D253" s="335" t="s">
        <v>1123</v>
      </c>
      <c r="E253" s="336" t="s">
        <v>1770</v>
      </c>
      <c r="F253" s="337" t="s">
        <v>1771</v>
      </c>
      <c r="G253" s="338" t="s">
        <v>315</v>
      </c>
      <c r="H253" s="339">
        <v>643.46</v>
      </c>
      <c r="I253" s="199"/>
      <c r="J253" s="340">
        <f>ROUND(I253*H253,2)</f>
        <v>0</v>
      </c>
      <c r="K253" s="341"/>
      <c r="L253" s="260"/>
      <c r="M253" s="342" t="s">
        <v>1532</v>
      </c>
      <c r="N253" s="343" t="s">
        <v>1122</v>
      </c>
      <c r="O253" s="344">
        <v>0</v>
      </c>
      <c r="P253" s="344">
        <f>O253*H253</f>
        <v>0</v>
      </c>
      <c r="Q253" s="344">
        <v>0</v>
      </c>
      <c r="R253" s="344">
        <f>Q253*H253</f>
        <v>0</v>
      </c>
      <c r="S253" s="344">
        <v>0</v>
      </c>
      <c r="T253" s="345">
        <f>S253*H253</f>
        <v>0</v>
      </c>
      <c r="AR253" s="346" t="s">
        <v>1639</v>
      </c>
      <c r="AT253" s="346" t="s">
        <v>1123</v>
      </c>
      <c r="AU253" s="346" t="s">
        <v>190</v>
      </c>
      <c r="AY253" s="251" t="s">
        <v>1043</v>
      </c>
      <c r="BE253" s="347">
        <f>IF(N253="základní",J253,0)</f>
        <v>0</v>
      </c>
      <c r="BF253" s="347">
        <f>IF(N253="snížená",J253,0)</f>
        <v>0</v>
      </c>
      <c r="BG253" s="347">
        <f>IF(N253="zákl. přenesená",J253,0)</f>
        <v>0</v>
      </c>
      <c r="BH253" s="347">
        <f>IF(N253="sníž. přenesená",J253,0)</f>
        <v>0</v>
      </c>
      <c r="BI253" s="347">
        <f>IF(N253="nulová",J253,0)</f>
        <v>0</v>
      </c>
      <c r="BJ253" s="251" t="s">
        <v>158</v>
      </c>
      <c r="BK253" s="347">
        <f>ROUND(I253*H253,2)</f>
        <v>0</v>
      </c>
      <c r="BL253" s="251" t="s">
        <v>1639</v>
      </c>
      <c r="BM253" s="346" t="s">
        <v>1772</v>
      </c>
    </row>
    <row r="254" spans="2:65" s="261" customFormat="1" ht="24.2" customHeight="1" x14ac:dyDescent="0.2">
      <c r="B254" s="260"/>
      <c r="C254" s="335">
        <v>19</v>
      </c>
      <c r="D254" s="335" t="s">
        <v>1123</v>
      </c>
      <c r="E254" s="336" t="s">
        <v>1773</v>
      </c>
      <c r="F254" s="337" t="s">
        <v>1774</v>
      </c>
      <c r="G254" s="338" t="s">
        <v>169</v>
      </c>
      <c r="H254" s="339">
        <v>351.72399999999999</v>
      </c>
      <c r="I254" s="199"/>
      <c r="J254" s="340">
        <f>ROUND(I254*H254,2)</f>
        <v>0</v>
      </c>
      <c r="K254" s="341"/>
      <c r="L254" s="260"/>
      <c r="M254" s="342" t="s">
        <v>1532</v>
      </c>
      <c r="N254" s="343" t="s">
        <v>1122</v>
      </c>
      <c r="O254" s="344">
        <v>0</v>
      </c>
      <c r="P254" s="344">
        <f>O254*H254</f>
        <v>0</v>
      </c>
      <c r="Q254" s="344">
        <v>0</v>
      </c>
      <c r="R254" s="344">
        <f>Q254*H254</f>
        <v>0</v>
      </c>
      <c r="S254" s="344">
        <v>0</v>
      </c>
      <c r="T254" s="345">
        <f>S254*H254</f>
        <v>0</v>
      </c>
      <c r="AR254" s="346" t="s">
        <v>1639</v>
      </c>
      <c r="AT254" s="346" t="s">
        <v>1123</v>
      </c>
      <c r="AU254" s="346" t="s">
        <v>190</v>
      </c>
      <c r="AY254" s="251" t="s">
        <v>1043</v>
      </c>
      <c r="BE254" s="347">
        <f>IF(N254="základní",J254,0)</f>
        <v>0</v>
      </c>
      <c r="BF254" s="347">
        <f>IF(N254="snížená",J254,0)</f>
        <v>0</v>
      </c>
      <c r="BG254" s="347">
        <f>IF(N254="zákl. přenesená",J254,0)</f>
        <v>0</v>
      </c>
      <c r="BH254" s="347">
        <f>IF(N254="sníž. přenesená",J254,0)</f>
        <v>0</v>
      </c>
      <c r="BI254" s="347">
        <f>IF(N254="nulová",J254,0)</f>
        <v>0</v>
      </c>
      <c r="BJ254" s="251" t="s">
        <v>158</v>
      </c>
      <c r="BK254" s="347">
        <f>ROUND(I254*H254,2)</f>
        <v>0</v>
      </c>
      <c r="BL254" s="251" t="s">
        <v>1639</v>
      </c>
      <c r="BM254" s="346" t="s">
        <v>74</v>
      </c>
    </row>
    <row r="255" spans="2:65" s="348" customFormat="1" x14ac:dyDescent="0.2">
      <c r="B255" s="349"/>
      <c r="D255" s="350" t="s">
        <v>157</v>
      </c>
      <c r="E255" s="351" t="s">
        <v>1532</v>
      </c>
      <c r="F255" s="352" t="s">
        <v>1696</v>
      </c>
      <c r="H255" s="351" t="s">
        <v>1532</v>
      </c>
      <c r="I255" s="386"/>
      <c r="L255" s="349"/>
      <c r="M255" s="353"/>
      <c r="T255" s="354"/>
      <c r="AT255" s="351" t="s">
        <v>157</v>
      </c>
      <c r="AU255" s="351" t="s">
        <v>190</v>
      </c>
      <c r="AV255" s="348" t="s">
        <v>158</v>
      </c>
      <c r="AW255" s="348" t="s">
        <v>1548</v>
      </c>
      <c r="AX255" s="348" t="s">
        <v>1580</v>
      </c>
      <c r="AY255" s="351" t="s">
        <v>1043</v>
      </c>
    </row>
    <row r="256" spans="2:65" s="355" customFormat="1" x14ac:dyDescent="0.2">
      <c r="B256" s="356"/>
      <c r="D256" s="350" t="s">
        <v>157</v>
      </c>
      <c r="E256" s="357" t="s">
        <v>1532</v>
      </c>
      <c r="F256" s="358" t="s">
        <v>1775</v>
      </c>
      <c r="H256" s="359">
        <v>168.75</v>
      </c>
      <c r="I256" s="387"/>
      <c r="L256" s="356"/>
      <c r="M256" s="360"/>
      <c r="T256" s="361"/>
      <c r="AT256" s="357" t="s">
        <v>157</v>
      </c>
      <c r="AU256" s="357" t="s">
        <v>190</v>
      </c>
      <c r="AV256" s="355" t="s">
        <v>190</v>
      </c>
      <c r="AW256" s="355" t="s">
        <v>1548</v>
      </c>
      <c r="AX256" s="355" t="s">
        <v>1580</v>
      </c>
      <c r="AY256" s="357" t="s">
        <v>1043</v>
      </c>
    </row>
    <row r="257" spans="2:65" s="355" customFormat="1" x14ac:dyDescent="0.2">
      <c r="B257" s="356"/>
      <c r="D257" s="350" t="s">
        <v>157</v>
      </c>
      <c r="E257" s="357" t="s">
        <v>1532</v>
      </c>
      <c r="F257" s="358" t="s">
        <v>1775</v>
      </c>
      <c r="H257" s="359">
        <v>168.75</v>
      </c>
      <c r="I257" s="387"/>
      <c r="L257" s="356"/>
      <c r="M257" s="360"/>
      <c r="T257" s="361"/>
      <c r="AT257" s="357" t="s">
        <v>157</v>
      </c>
      <c r="AU257" s="357" t="s">
        <v>190</v>
      </c>
      <c r="AV257" s="355" t="s">
        <v>190</v>
      </c>
      <c r="AW257" s="355" t="s">
        <v>1548</v>
      </c>
      <c r="AX257" s="355" t="s">
        <v>1580</v>
      </c>
      <c r="AY257" s="357" t="s">
        <v>1043</v>
      </c>
    </row>
    <row r="258" spans="2:65" s="355" customFormat="1" x14ac:dyDescent="0.2">
      <c r="B258" s="356"/>
      <c r="D258" s="350" t="s">
        <v>157</v>
      </c>
      <c r="E258" s="357" t="s">
        <v>1532</v>
      </c>
      <c r="F258" s="358" t="s">
        <v>1776</v>
      </c>
      <c r="H258" s="359">
        <v>70.924000000000007</v>
      </c>
      <c r="I258" s="387"/>
      <c r="L258" s="356"/>
      <c r="M258" s="360"/>
      <c r="T258" s="361"/>
      <c r="AT258" s="357" t="s">
        <v>157</v>
      </c>
      <c r="AU258" s="357" t="s">
        <v>190</v>
      </c>
      <c r="AV258" s="355" t="s">
        <v>190</v>
      </c>
      <c r="AW258" s="355" t="s">
        <v>1548</v>
      </c>
      <c r="AX258" s="355" t="s">
        <v>1580</v>
      </c>
      <c r="AY258" s="357" t="s">
        <v>1043</v>
      </c>
    </row>
    <row r="259" spans="2:65" s="348" customFormat="1" x14ac:dyDescent="0.2">
      <c r="B259" s="349"/>
      <c r="D259" s="350" t="s">
        <v>157</v>
      </c>
      <c r="E259" s="351" t="s">
        <v>1532</v>
      </c>
      <c r="F259" s="352" t="s">
        <v>1777</v>
      </c>
      <c r="H259" s="351" t="s">
        <v>1532</v>
      </c>
      <c r="I259" s="386"/>
      <c r="L259" s="349"/>
      <c r="M259" s="353"/>
      <c r="T259" s="354"/>
      <c r="AT259" s="351" t="s">
        <v>157</v>
      </c>
      <c r="AU259" s="351" t="s">
        <v>190</v>
      </c>
      <c r="AV259" s="348" t="s">
        <v>158</v>
      </c>
      <c r="AW259" s="348" t="s">
        <v>1548</v>
      </c>
      <c r="AX259" s="348" t="s">
        <v>1580</v>
      </c>
      <c r="AY259" s="351" t="s">
        <v>1043</v>
      </c>
    </row>
    <row r="260" spans="2:65" s="355" customFormat="1" x14ac:dyDescent="0.2">
      <c r="B260" s="356"/>
      <c r="D260" s="350" t="s">
        <v>157</v>
      </c>
      <c r="E260" s="357" t="s">
        <v>1532</v>
      </c>
      <c r="F260" s="358" t="s">
        <v>1778</v>
      </c>
      <c r="H260" s="359">
        <v>-56.7</v>
      </c>
      <c r="I260" s="387"/>
      <c r="L260" s="356"/>
      <c r="M260" s="360"/>
      <c r="T260" s="361"/>
      <c r="AT260" s="357" t="s">
        <v>157</v>
      </c>
      <c r="AU260" s="357" t="s">
        <v>190</v>
      </c>
      <c r="AV260" s="355" t="s">
        <v>190</v>
      </c>
      <c r="AW260" s="355" t="s">
        <v>1548</v>
      </c>
      <c r="AX260" s="355" t="s">
        <v>1580</v>
      </c>
      <c r="AY260" s="357" t="s">
        <v>1043</v>
      </c>
    </row>
    <row r="261" spans="2:65" s="369" customFormat="1" x14ac:dyDescent="0.2">
      <c r="B261" s="370"/>
      <c r="D261" s="350" t="s">
        <v>157</v>
      </c>
      <c r="E261" s="371" t="s">
        <v>1532</v>
      </c>
      <c r="F261" s="372" t="s">
        <v>1657</v>
      </c>
      <c r="H261" s="373">
        <v>351.72399999999999</v>
      </c>
      <c r="I261" s="389"/>
      <c r="L261" s="370"/>
      <c r="M261" s="374"/>
      <c r="T261" s="375"/>
      <c r="AT261" s="371" t="s">
        <v>157</v>
      </c>
      <c r="AU261" s="371" t="s">
        <v>190</v>
      </c>
      <c r="AV261" s="369" t="s">
        <v>193</v>
      </c>
      <c r="AW261" s="369" t="s">
        <v>1548</v>
      </c>
      <c r="AX261" s="369" t="s">
        <v>158</v>
      </c>
      <c r="AY261" s="371" t="s">
        <v>1043</v>
      </c>
    </row>
    <row r="262" spans="2:65" s="261" customFormat="1" ht="24.2" customHeight="1" x14ac:dyDescent="0.2">
      <c r="B262" s="260"/>
      <c r="C262" s="335">
        <v>20</v>
      </c>
      <c r="D262" s="335" t="s">
        <v>1123</v>
      </c>
      <c r="E262" s="336" t="s">
        <v>1779</v>
      </c>
      <c r="F262" s="337" t="s">
        <v>1780</v>
      </c>
      <c r="G262" s="338" t="s">
        <v>315</v>
      </c>
      <c r="H262" s="339">
        <v>155.6</v>
      </c>
      <c r="I262" s="199"/>
      <c r="J262" s="340">
        <f>ROUND(I262*H262,2)</f>
        <v>0</v>
      </c>
      <c r="K262" s="341"/>
      <c r="L262" s="260"/>
      <c r="M262" s="342" t="s">
        <v>1532</v>
      </c>
      <c r="N262" s="343" t="s">
        <v>1122</v>
      </c>
      <c r="O262" s="344">
        <v>0</v>
      </c>
      <c r="P262" s="344">
        <f>O262*H262</f>
        <v>0</v>
      </c>
      <c r="Q262" s="344">
        <v>0</v>
      </c>
      <c r="R262" s="344">
        <f>Q262*H262</f>
        <v>0</v>
      </c>
      <c r="S262" s="344">
        <v>0</v>
      </c>
      <c r="T262" s="345">
        <f>S262*H262</f>
        <v>0</v>
      </c>
      <c r="AR262" s="346" t="s">
        <v>1639</v>
      </c>
      <c r="AT262" s="346" t="s">
        <v>1123</v>
      </c>
      <c r="AU262" s="346" t="s">
        <v>190</v>
      </c>
      <c r="AY262" s="251" t="s">
        <v>1043</v>
      </c>
      <c r="BE262" s="347">
        <f>IF(N262="základní",J262,0)</f>
        <v>0</v>
      </c>
      <c r="BF262" s="347">
        <f>IF(N262="snížená",J262,0)</f>
        <v>0</v>
      </c>
      <c r="BG262" s="347">
        <f>IF(N262="zákl. přenesená",J262,0)</f>
        <v>0</v>
      </c>
      <c r="BH262" s="347">
        <f>IF(N262="sníž. přenesená",J262,0)</f>
        <v>0</v>
      </c>
      <c r="BI262" s="347">
        <f>IF(N262="nulová",J262,0)</f>
        <v>0</v>
      </c>
      <c r="BJ262" s="251" t="s">
        <v>158</v>
      </c>
      <c r="BK262" s="347">
        <f>ROUND(I262*H262,2)</f>
        <v>0</v>
      </c>
      <c r="BL262" s="251" t="s">
        <v>1639</v>
      </c>
      <c r="BM262" s="346" t="s">
        <v>1781</v>
      </c>
    </row>
    <row r="263" spans="2:65" s="348" customFormat="1" x14ac:dyDescent="0.2">
      <c r="B263" s="349"/>
      <c r="D263" s="350" t="s">
        <v>157</v>
      </c>
      <c r="E263" s="351" t="s">
        <v>1532</v>
      </c>
      <c r="F263" s="352" t="s">
        <v>1696</v>
      </c>
      <c r="H263" s="351" t="s">
        <v>1532</v>
      </c>
      <c r="I263" s="386"/>
      <c r="L263" s="349"/>
      <c r="M263" s="353"/>
      <c r="T263" s="354"/>
      <c r="AT263" s="351" t="s">
        <v>157</v>
      </c>
      <c r="AU263" s="351" t="s">
        <v>190</v>
      </c>
      <c r="AV263" s="348" t="s">
        <v>158</v>
      </c>
      <c r="AW263" s="348" t="s">
        <v>1548</v>
      </c>
      <c r="AX263" s="348" t="s">
        <v>1580</v>
      </c>
      <c r="AY263" s="351" t="s">
        <v>1043</v>
      </c>
    </row>
    <row r="264" spans="2:65" s="355" customFormat="1" x14ac:dyDescent="0.2">
      <c r="B264" s="356"/>
      <c r="D264" s="350" t="s">
        <v>157</v>
      </c>
      <c r="E264" s="357" t="s">
        <v>1532</v>
      </c>
      <c r="F264" s="358" t="s">
        <v>1782</v>
      </c>
      <c r="H264" s="359">
        <v>137</v>
      </c>
      <c r="I264" s="387"/>
      <c r="L264" s="356"/>
      <c r="M264" s="360"/>
      <c r="T264" s="361"/>
      <c r="AT264" s="357" t="s">
        <v>157</v>
      </c>
      <c r="AU264" s="357" t="s">
        <v>190</v>
      </c>
      <c r="AV264" s="355" t="s">
        <v>190</v>
      </c>
      <c r="AW264" s="355" t="s">
        <v>1548</v>
      </c>
      <c r="AX264" s="355" t="s">
        <v>1580</v>
      </c>
      <c r="AY264" s="357" t="s">
        <v>1043</v>
      </c>
    </row>
    <row r="265" spans="2:65" s="355" customFormat="1" x14ac:dyDescent="0.2">
      <c r="B265" s="356"/>
      <c r="D265" s="350" t="s">
        <v>157</v>
      </c>
      <c r="E265" s="357" t="s">
        <v>1532</v>
      </c>
      <c r="F265" s="358" t="s">
        <v>1783</v>
      </c>
      <c r="H265" s="359">
        <v>18.600000000000001</v>
      </c>
      <c r="I265" s="387"/>
      <c r="L265" s="356"/>
      <c r="M265" s="360"/>
      <c r="T265" s="361"/>
      <c r="AT265" s="357" t="s">
        <v>157</v>
      </c>
      <c r="AU265" s="357" t="s">
        <v>190</v>
      </c>
      <c r="AV265" s="355" t="s">
        <v>190</v>
      </c>
      <c r="AW265" s="355" t="s">
        <v>1548</v>
      </c>
      <c r="AX265" s="355" t="s">
        <v>1580</v>
      </c>
      <c r="AY265" s="357" t="s">
        <v>1043</v>
      </c>
    </row>
    <row r="266" spans="2:65" s="369" customFormat="1" x14ac:dyDescent="0.2">
      <c r="B266" s="370"/>
      <c r="D266" s="350" t="s">
        <v>157</v>
      </c>
      <c r="E266" s="371" t="s">
        <v>1532</v>
      </c>
      <c r="F266" s="372" t="s">
        <v>1657</v>
      </c>
      <c r="H266" s="373">
        <v>155.6</v>
      </c>
      <c r="I266" s="389"/>
      <c r="L266" s="370"/>
      <c r="M266" s="374"/>
      <c r="T266" s="375"/>
      <c r="AT266" s="371" t="s">
        <v>157</v>
      </c>
      <c r="AU266" s="371" t="s">
        <v>190</v>
      </c>
      <c r="AV266" s="369" t="s">
        <v>193</v>
      </c>
      <c r="AW266" s="369" t="s">
        <v>1548</v>
      </c>
      <c r="AX266" s="369" t="s">
        <v>158</v>
      </c>
      <c r="AY266" s="371" t="s">
        <v>1043</v>
      </c>
    </row>
    <row r="267" spans="2:65" s="261" customFormat="1" ht="24.2" customHeight="1" x14ac:dyDescent="0.2">
      <c r="B267" s="260"/>
      <c r="C267" s="335">
        <v>21</v>
      </c>
      <c r="D267" s="335" t="s">
        <v>1123</v>
      </c>
      <c r="E267" s="336" t="s">
        <v>1784</v>
      </c>
      <c r="F267" s="337" t="s">
        <v>1785</v>
      </c>
      <c r="G267" s="338" t="s">
        <v>340</v>
      </c>
      <c r="H267" s="339">
        <v>3.8959999999999999</v>
      </c>
      <c r="I267" s="199"/>
      <c r="J267" s="340">
        <f>ROUND(I267*H267,2)</f>
        <v>0</v>
      </c>
      <c r="K267" s="341"/>
      <c r="L267" s="260"/>
      <c r="M267" s="342" t="s">
        <v>1532</v>
      </c>
      <c r="N267" s="343" t="s">
        <v>1122</v>
      </c>
      <c r="O267" s="344">
        <v>0</v>
      </c>
      <c r="P267" s="344">
        <f>O267*H267</f>
        <v>0</v>
      </c>
      <c r="Q267" s="344">
        <v>0</v>
      </c>
      <c r="R267" s="344">
        <f>Q267*H267</f>
        <v>0</v>
      </c>
      <c r="S267" s="344">
        <v>0</v>
      </c>
      <c r="T267" s="345">
        <f>S267*H267</f>
        <v>0</v>
      </c>
      <c r="AR267" s="346" t="s">
        <v>1639</v>
      </c>
      <c r="AT267" s="346" t="s">
        <v>1123</v>
      </c>
      <c r="AU267" s="346" t="s">
        <v>190</v>
      </c>
      <c r="AY267" s="251" t="s">
        <v>1043</v>
      </c>
      <c r="BE267" s="347">
        <f>IF(N267="základní",J267,0)</f>
        <v>0</v>
      </c>
      <c r="BF267" s="347">
        <f>IF(N267="snížená",J267,0)</f>
        <v>0</v>
      </c>
      <c r="BG267" s="347">
        <f>IF(N267="zákl. přenesená",J267,0)</f>
        <v>0</v>
      </c>
      <c r="BH267" s="347">
        <f>IF(N267="sníž. přenesená",J267,0)</f>
        <v>0</v>
      </c>
      <c r="BI267" s="347">
        <f>IF(N267="nulová",J267,0)</f>
        <v>0</v>
      </c>
      <c r="BJ267" s="251" t="s">
        <v>158</v>
      </c>
      <c r="BK267" s="347">
        <f>ROUND(I267*H267,2)</f>
        <v>0</v>
      </c>
      <c r="BL267" s="251" t="s">
        <v>1639</v>
      </c>
      <c r="BM267" s="346" t="s">
        <v>1786</v>
      </c>
    </row>
    <row r="268" spans="2:65" s="355" customFormat="1" x14ac:dyDescent="0.2">
      <c r="B268" s="356"/>
      <c r="D268" s="350" t="s">
        <v>157</v>
      </c>
      <c r="E268" s="357" t="s">
        <v>1532</v>
      </c>
      <c r="F268" s="358" t="s">
        <v>1787</v>
      </c>
      <c r="H268" s="359">
        <v>3.8959999999999999</v>
      </c>
      <c r="I268" s="387"/>
      <c r="L268" s="356"/>
      <c r="M268" s="360"/>
      <c r="T268" s="361"/>
      <c r="AT268" s="357" t="s">
        <v>157</v>
      </c>
      <c r="AU268" s="357" t="s">
        <v>190</v>
      </c>
      <c r="AV268" s="355" t="s">
        <v>190</v>
      </c>
      <c r="AW268" s="355" t="s">
        <v>1548</v>
      </c>
      <c r="AX268" s="355" t="s">
        <v>1580</v>
      </c>
      <c r="AY268" s="357" t="s">
        <v>1043</v>
      </c>
    </row>
    <row r="269" spans="2:65" s="369" customFormat="1" x14ac:dyDescent="0.2">
      <c r="B269" s="370"/>
      <c r="D269" s="350" t="s">
        <v>157</v>
      </c>
      <c r="E269" s="371" t="s">
        <v>1532</v>
      </c>
      <c r="F269" s="372" t="s">
        <v>1657</v>
      </c>
      <c r="H269" s="373">
        <v>3.8959999999999999</v>
      </c>
      <c r="I269" s="389"/>
      <c r="L269" s="370"/>
      <c r="M269" s="374"/>
      <c r="T269" s="375"/>
      <c r="AT269" s="371" t="s">
        <v>157</v>
      </c>
      <c r="AU269" s="371" t="s">
        <v>190</v>
      </c>
      <c r="AV269" s="369" t="s">
        <v>193</v>
      </c>
      <c r="AW269" s="369" t="s">
        <v>1548</v>
      </c>
      <c r="AX269" s="369" t="s">
        <v>158</v>
      </c>
      <c r="AY269" s="371" t="s">
        <v>1043</v>
      </c>
    </row>
    <row r="270" spans="2:65" s="261" customFormat="1" ht="24.2" customHeight="1" x14ac:dyDescent="0.2">
      <c r="B270" s="260"/>
      <c r="C270" s="335">
        <v>22</v>
      </c>
      <c r="D270" s="335" t="s">
        <v>1123</v>
      </c>
      <c r="E270" s="336" t="s">
        <v>1788</v>
      </c>
      <c r="F270" s="337" t="s">
        <v>1789</v>
      </c>
      <c r="G270" s="338" t="s">
        <v>340</v>
      </c>
      <c r="H270" s="339">
        <v>35.064</v>
      </c>
      <c r="I270" s="199"/>
      <c r="J270" s="340">
        <f>ROUND(I270*H270,2)</f>
        <v>0</v>
      </c>
      <c r="K270" s="341"/>
      <c r="L270" s="260"/>
      <c r="M270" s="342" t="s">
        <v>1532</v>
      </c>
      <c r="N270" s="343" t="s">
        <v>1122</v>
      </c>
      <c r="O270" s="344">
        <v>0</v>
      </c>
      <c r="P270" s="344">
        <f>O270*H270</f>
        <v>0</v>
      </c>
      <c r="Q270" s="344">
        <v>0</v>
      </c>
      <c r="R270" s="344">
        <f>Q270*H270</f>
        <v>0</v>
      </c>
      <c r="S270" s="344">
        <v>0</v>
      </c>
      <c r="T270" s="345">
        <f>S270*H270</f>
        <v>0</v>
      </c>
      <c r="AR270" s="346" t="s">
        <v>1639</v>
      </c>
      <c r="AT270" s="346" t="s">
        <v>1123</v>
      </c>
      <c r="AU270" s="346" t="s">
        <v>190</v>
      </c>
      <c r="AY270" s="251" t="s">
        <v>1043</v>
      </c>
      <c r="BE270" s="347">
        <f>IF(N270="základní",J270,0)</f>
        <v>0</v>
      </c>
      <c r="BF270" s="347">
        <f>IF(N270="snížená",J270,0)</f>
        <v>0</v>
      </c>
      <c r="BG270" s="347">
        <f>IF(N270="zákl. přenesená",J270,0)</f>
        <v>0</v>
      </c>
      <c r="BH270" s="347">
        <f>IF(N270="sníž. přenesená",J270,0)</f>
        <v>0</v>
      </c>
      <c r="BI270" s="347">
        <f>IF(N270="nulová",J270,0)</f>
        <v>0</v>
      </c>
      <c r="BJ270" s="251" t="s">
        <v>158</v>
      </c>
      <c r="BK270" s="347">
        <f>ROUND(I270*H270,2)</f>
        <v>0</v>
      </c>
      <c r="BL270" s="251" t="s">
        <v>1639</v>
      </c>
      <c r="BM270" s="346" t="s">
        <v>1790</v>
      </c>
    </row>
    <row r="271" spans="2:65" s="355" customFormat="1" x14ac:dyDescent="0.2">
      <c r="B271" s="356"/>
      <c r="D271" s="350" t="s">
        <v>157</v>
      </c>
      <c r="E271" s="357" t="s">
        <v>1532</v>
      </c>
      <c r="F271" s="358" t="s">
        <v>1791</v>
      </c>
      <c r="H271" s="359">
        <v>35.064</v>
      </c>
      <c r="I271" s="387"/>
      <c r="L271" s="356"/>
      <c r="M271" s="360"/>
      <c r="T271" s="361"/>
      <c r="AT271" s="357" t="s">
        <v>157</v>
      </c>
      <c r="AU271" s="357" t="s">
        <v>190</v>
      </c>
      <c r="AV271" s="355" t="s">
        <v>190</v>
      </c>
      <c r="AW271" s="355" t="s">
        <v>1548</v>
      </c>
      <c r="AX271" s="355" t="s">
        <v>1580</v>
      </c>
      <c r="AY271" s="357" t="s">
        <v>1043</v>
      </c>
    </row>
    <row r="272" spans="2:65" s="369" customFormat="1" x14ac:dyDescent="0.2">
      <c r="B272" s="370"/>
      <c r="D272" s="350" t="s">
        <v>157</v>
      </c>
      <c r="E272" s="371" t="s">
        <v>1532</v>
      </c>
      <c r="F272" s="372" t="s">
        <v>1657</v>
      </c>
      <c r="H272" s="373">
        <v>35.064</v>
      </c>
      <c r="I272" s="389"/>
      <c r="L272" s="370"/>
      <c r="M272" s="374"/>
      <c r="T272" s="375"/>
      <c r="AT272" s="371" t="s">
        <v>157</v>
      </c>
      <c r="AU272" s="371" t="s">
        <v>190</v>
      </c>
      <c r="AV272" s="369" t="s">
        <v>193</v>
      </c>
      <c r="AW272" s="369" t="s">
        <v>1548</v>
      </c>
      <c r="AX272" s="369" t="s">
        <v>158</v>
      </c>
      <c r="AY272" s="371" t="s">
        <v>1043</v>
      </c>
    </row>
    <row r="273" spans="2:65" s="323" customFormat="1" ht="22.7" customHeight="1" x14ac:dyDescent="0.2">
      <c r="B273" s="324"/>
      <c r="D273" s="325" t="s">
        <v>1027</v>
      </c>
      <c r="E273" s="333" t="s">
        <v>1792</v>
      </c>
      <c r="F273" s="333" t="s">
        <v>1793</v>
      </c>
      <c r="I273" s="390"/>
      <c r="J273" s="334">
        <f>BK273</f>
        <v>0</v>
      </c>
      <c r="L273" s="324"/>
      <c r="M273" s="328"/>
      <c r="P273" s="329">
        <f>SUM(P274:P282)</f>
        <v>0</v>
      </c>
      <c r="R273" s="329">
        <f>SUM(R274:R282)</f>
        <v>0</v>
      </c>
      <c r="T273" s="330">
        <f>SUM(T274:T282)</f>
        <v>0</v>
      </c>
      <c r="AR273" s="325" t="s">
        <v>190</v>
      </c>
      <c r="AT273" s="331" t="s">
        <v>1027</v>
      </c>
      <c r="AU273" s="331" t="s">
        <v>158</v>
      </c>
      <c r="AY273" s="325" t="s">
        <v>1043</v>
      </c>
      <c r="BK273" s="332">
        <f>SUM(BK274:BK282)</f>
        <v>0</v>
      </c>
    </row>
    <row r="274" spans="2:65" s="261" customFormat="1" ht="27.95" customHeight="1" x14ac:dyDescent="0.2">
      <c r="B274" s="260"/>
      <c r="C274" s="335">
        <v>23</v>
      </c>
      <c r="D274" s="335" t="s">
        <v>1123</v>
      </c>
      <c r="E274" s="336" t="s">
        <v>1794</v>
      </c>
      <c r="F274" s="337" t="s">
        <v>1795</v>
      </c>
      <c r="G274" s="338" t="s">
        <v>152</v>
      </c>
      <c r="H274" s="339">
        <v>6</v>
      </c>
      <c r="I274" s="199"/>
      <c r="J274" s="340">
        <f>ROUND(I274*H274,2)</f>
        <v>0</v>
      </c>
      <c r="K274" s="341"/>
      <c r="L274" s="260"/>
      <c r="M274" s="342" t="s">
        <v>1532</v>
      </c>
      <c r="N274" s="343" t="s">
        <v>1122</v>
      </c>
      <c r="O274" s="344">
        <v>0</v>
      </c>
      <c r="P274" s="344">
        <f>O274*H274</f>
        <v>0</v>
      </c>
      <c r="Q274" s="344">
        <v>0</v>
      </c>
      <c r="R274" s="344">
        <f>Q274*H274</f>
        <v>0</v>
      </c>
      <c r="S274" s="344">
        <v>0</v>
      </c>
      <c r="T274" s="345">
        <f>S274*H274</f>
        <v>0</v>
      </c>
      <c r="AR274" s="346" t="s">
        <v>1639</v>
      </c>
      <c r="AT274" s="346" t="s">
        <v>1123</v>
      </c>
      <c r="AU274" s="346" t="s">
        <v>190</v>
      </c>
      <c r="AY274" s="251" t="s">
        <v>1043</v>
      </c>
      <c r="BE274" s="347">
        <f>IF(N274="základní",J274,0)</f>
        <v>0</v>
      </c>
      <c r="BF274" s="347">
        <f>IF(N274="snížená",J274,0)</f>
        <v>0</v>
      </c>
      <c r="BG274" s="347">
        <f>IF(N274="zákl. přenesená",J274,0)</f>
        <v>0</v>
      </c>
      <c r="BH274" s="347">
        <f>IF(N274="sníž. přenesená",J274,0)</f>
        <v>0</v>
      </c>
      <c r="BI274" s="347">
        <f>IF(N274="nulová",J274,0)</f>
        <v>0</v>
      </c>
      <c r="BJ274" s="251" t="s">
        <v>158</v>
      </c>
      <c r="BK274" s="347">
        <f>ROUND(I274*H274,2)</f>
        <v>0</v>
      </c>
      <c r="BL274" s="251" t="s">
        <v>1639</v>
      </c>
      <c r="BM274" s="346" t="s">
        <v>1796</v>
      </c>
    </row>
    <row r="275" spans="2:65" s="355" customFormat="1" x14ac:dyDescent="0.2">
      <c r="B275" s="356"/>
      <c r="D275" s="350" t="s">
        <v>157</v>
      </c>
      <c r="E275" s="357" t="s">
        <v>1532</v>
      </c>
      <c r="F275" s="358" t="s">
        <v>1625</v>
      </c>
      <c r="H275" s="359">
        <v>6</v>
      </c>
      <c r="I275" s="387"/>
      <c r="L275" s="356"/>
      <c r="M275" s="360"/>
      <c r="T275" s="361"/>
      <c r="AT275" s="357" t="s">
        <v>157</v>
      </c>
      <c r="AU275" s="357" t="s">
        <v>190</v>
      </c>
      <c r="AV275" s="355" t="s">
        <v>190</v>
      </c>
      <c r="AW275" s="355" t="s">
        <v>1548</v>
      </c>
      <c r="AX275" s="355" t="s">
        <v>1580</v>
      </c>
      <c r="AY275" s="357" t="s">
        <v>1043</v>
      </c>
    </row>
    <row r="276" spans="2:65" s="369" customFormat="1" x14ac:dyDescent="0.2">
      <c r="B276" s="370"/>
      <c r="D276" s="350" t="s">
        <v>157</v>
      </c>
      <c r="E276" s="371" t="s">
        <v>1532</v>
      </c>
      <c r="F276" s="372" t="s">
        <v>1657</v>
      </c>
      <c r="H276" s="373">
        <v>6</v>
      </c>
      <c r="I276" s="389"/>
      <c r="L276" s="370"/>
      <c r="M276" s="374"/>
      <c r="T276" s="375"/>
      <c r="AT276" s="371" t="s">
        <v>157</v>
      </c>
      <c r="AU276" s="371" t="s">
        <v>190</v>
      </c>
      <c r="AV276" s="369" t="s">
        <v>193</v>
      </c>
      <c r="AW276" s="369" t="s">
        <v>1548</v>
      </c>
      <c r="AX276" s="369" t="s">
        <v>158</v>
      </c>
      <c r="AY276" s="371" t="s">
        <v>1043</v>
      </c>
    </row>
    <row r="277" spans="2:65" s="261" customFormat="1" ht="24.2" customHeight="1" x14ac:dyDescent="0.2">
      <c r="B277" s="260"/>
      <c r="C277" s="335">
        <v>24</v>
      </c>
      <c r="D277" s="335" t="s">
        <v>1123</v>
      </c>
      <c r="E277" s="336" t="s">
        <v>1797</v>
      </c>
      <c r="F277" s="337" t="s">
        <v>1798</v>
      </c>
      <c r="G277" s="338" t="s">
        <v>169</v>
      </c>
      <c r="H277" s="339">
        <v>201.08600000000001</v>
      </c>
      <c r="I277" s="199"/>
      <c r="J277" s="340">
        <f>ROUND(I277*H277,2)</f>
        <v>0</v>
      </c>
      <c r="K277" s="341"/>
      <c r="L277" s="260"/>
      <c r="M277" s="342" t="s">
        <v>1532</v>
      </c>
      <c r="N277" s="343" t="s">
        <v>1122</v>
      </c>
      <c r="O277" s="344">
        <v>0</v>
      </c>
      <c r="P277" s="344">
        <f>O277*H277</f>
        <v>0</v>
      </c>
      <c r="Q277" s="344">
        <v>0</v>
      </c>
      <c r="R277" s="344">
        <f>Q277*H277</f>
        <v>0</v>
      </c>
      <c r="S277" s="344">
        <v>0</v>
      </c>
      <c r="T277" s="345">
        <f>S277*H277</f>
        <v>0</v>
      </c>
      <c r="AR277" s="346" t="s">
        <v>1639</v>
      </c>
      <c r="AT277" s="346" t="s">
        <v>1123</v>
      </c>
      <c r="AU277" s="346" t="s">
        <v>190</v>
      </c>
      <c r="AY277" s="251" t="s">
        <v>1043</v>
      </c>
      <c r="BE277" s="347">
        <f>IF(N277="základní",J277,0)</f>
        <v>0</v>
      </c>
      <c r="BF277" s="347">
        <f>IF(N277="snížená",J277,0)</f>
        <v>0</v>
      </c>
      <c r="BG277" s="347">
        <f>IF(N277="zákl. přenesená",J277,0)</f>
        <v>0</v>
      </c>
      <c r="BH277" s="347">
        <f>IF(N277="sníž. přenesená",J277,0)</f>
        <v>0</v>
      </c>
      <c r="BI277" s="347">
        <f>IF(N277="nulová",J277,0)</f>
        <v>0</v>
      </c>
      <c r="BJ277" s="251" t="s">
        <v>158</v>
      </c>
      <c r="BK277" s="347">
        <f>ROUND(I277*H277,2)</f>
        <v>0</v>
      </c>
      <c r="BL277" s="251" t="s">
        <v>1639</v>
      </c>
      <c r="BM277" s="346" t="s">
        <v>1799</v>
      </c>
    </row>
    <row r="278" spans="2:65" s="261" customFormat="1" ht="16.5" customHeight="1" x14ac:dyDescent="0.2">
      <c r="B278" s="260"/>
      <c r="C278" s="376">
        <v>25</v>
      </c>
      <c r="D278" s="376" t="s">
        <v>1056</v>
      </c>
      <c r="E278" s="377" t="s">
        <v>1800</v>
      </c>
      <c r="F278" s="378" t="s">
        <v>1801</v>
      </c>
      <c r="G278" s="379" t="s">
        <v>169</v>
      </c>
      <c r="H278" s="380">
        <v>201.08600000000001</v>
      </c>
      <c r="I278" s="200"/>
      <c r="J278" s="381">
        <f>ROUND(I278*H278,2)</f>
        <v>0</v>
      </c>
      <c r="K278" s="382"/>
      <c r="L278" s="383"/>
      <c r="M278" s="384" t="s">
        <v>1532</v>
      </c>
      <c r="N278" s="385" t="s">
        <v>1122</v>
      </c>
      <c r="O278" s="344">
        <v>0</v>
      </c>
      <c r="P278" s="344">
        <f>O278*H278</f>
        <v>0</v>
      </c>
      <c r="Q278" s="344">
        <v>0</v>
      </c>
      <c r="R278" s="344">
        <f>Q278*H278</f>
        <v>0</v>
      </c>
      <c r="S278" s="344">
        <v>0</v>
      </c>
      <c r="T278" s="345">
        <f>S278*H278</f>
        <v>0</v>
      </c>
      <c r="AR278" s="346" t="s">
        <v>1802</v>
      </c>
      <c r="AT278" s="346" t="s">
        <v>1056</v>
      </c>
      <c r="AU278" s="346" t="s">
        <v>190</v>
      </c>
      <c r="AY278" s="251" t="s">
        <v>1043</v>
      </c>
      <c r="BE278" s="347">
        <f>IF(N278="základní",J278,0)</f>
        <v>0</v>
      </c>
      <c r="BF278" s="347">
        <f>IF(N278="snížená",J278,0)</f>
        <v>0</v>
      </c>
      <c r="BG278" s="347">
        <f>IF(N278="zákl. přenesená",J278,0)</f>
        <v>0</v>
      </c>
      <c r="BH278" s="347">
        <f>IF(N278="sníž. přenesená",J278,0)</f>
        <v>0</v>
      </c>
      <c r="BI278" s="347">
        <f>IF(N278="nulová",J278,0)</f>
        <v>0</v>
      </c>
      <c r="BJ278" s="251" t="s">
        <v>158</v>
      </c>
      <c r="BK278" s="347">
        <f>ROUND(I278*H278,2)</f>
        <v>0</v>
      </c>
      <c r="BL278" s="251" t="s">
        <v>1639</v>
      </c>
      <c r="BM278" s="346" t="s">
        <v>1803</v>
      </c>
    </row>
    <row r="279" spans="2:65" s="261" customFormat="1" ht="24.2" customHeight="1" x14ac:dyDescent="0.2">
      <c r="B279" s="260"/>
      <c r="C279" s="335">
        <v>26</v>
      </c>
      <c r="D279" s="335" t="s">
        <v>1123</v>
      </c>
      <c r="E279" s="336" t="s">
        <v>1804</v>
      </c>
      <c r="F279" s="337" t="s">
        <v>1805</v>
      </c>
      <c r="G279" s="338" t="s">
        <v>340</v>
      </c>
      <c r="H279" s="339">
        <v>7.1999999999999995E-2</v>
      </c>
      <c r="I279" s="199"/>
      <c r="J279" s="340">
        <f>ROUND(I279*H279,2)</f>
        <v>0</v>
      </c>
      <c r="K279" s="341"/>
      <c r="L279" s="260"/>
      <c r="M279" s="342" t="s">
        <v>1532</v>
      </c>
      <c r="N279" s="343" t="s">
        <v>1122</v>
      </c>
      <c r="O279" s="344">
        <v>0</v>
      </c>
      <c r="P279" s="344">
        <f>O279*H279</f>
        <v>0</v>
      </c>
      <c r="Q279" s="344">
        <v>0</v>
      </c>
      <c r="R279" s="344">
        <f>Q279*H279</f>
        <v>0</v>
      </c>
      <c r="S279" s="344">
        <v>0</v>
      </c>
      <c r="T279" s="345">
        <f>S279*H279</f>
        <v>0</v>
      </c>
      <c r="AR279" s="346" t="s">
        <v>1639</v>
      </c>
      <c r="AT279" s="346" t="s">
        <v>1123</v>
      </c>
      <c r="AU279" s="346" t="s">
        <v>190</v>
      </c>
      <c r="AY279" s="251" t="s">
        <v>1043</v>
      </c>
      <c r="BE279" s="347">
        <f>IF(N279="základní",J279,0)</f>
        <v>0</v>
      </c>
      <c r="BF279" s="347">
        <f>IF(N279="snížená",J279,0)</f>
        <v>0</v>
      </c>
      <c r="BG279" s="347">
        <f>IF(N279="zákl. přenesená",J279,0)</f>
        <v>0</v>
      </c>
      <c r="BH279" s="347">
        <f>IF(N279="sníž. přenesená",J279,0)</f>
        <v>0</v>
      </c>
      <c r="BI279" s="347">
        <f>IF(N279="nulová",J279,0)</f>
        <v>0</v>
      </c>
      <c r="BJ279" s="251" t="s">
        <v>158</v>
      </c>
      <c r="BK279" s="347">
        <f>ROUND(I279*H279,2)</f>
        <v>0</v>
      </c>
      <c r="BL279" s="251" t="s">
        <v>1639</v>
      </c>
      <c r="BM279" s="346" t="s">
        <v>1806</v>
      </c>
    </row>
    <row r="280" spans="2:65" s="261" customFormat="1" ht="24.2" customHeight="1" x14ac:dyDescent="0.2">
      <c r="B280" s="260"/>
      <c r="C280" s="335">
        <v>27</v>
      </c>
      <c r="D280" s="335" t="s">
        <v>1123</v>
      </c>
      <c r="E280" s="336" t="s">
        <v>1807</v>
      </c>
      <c r="F280" s="337" t="s">
        <v>1808</v>
      </c>
      <c r="G280" s="338" t="s">
        <v>340</v>
      </c>
      <c r="H280" s="339">
        <v>0.216</v>
      </c>
      <c r="I280" s="199"/>
      <c r="J280" s="340">
        <f>ROUND(I280*H280,2)</f>
        <v>0</v>
      </c>
      <c r="K280" s="341"/>
      <c r="L280" s="260"/>
      <c r="M280" s="342" t="s">
        <v>1532</v>
      </c>
      <c r="N280" s="343" t="s">
        <v>1122</v>
      </c>
      <c r="O280" s="344">
        <v>0</v>
      </c>
      <c r="P280" s="344">
        <f>O280*H280</f>
        <v>0</v>
      </c>
      <c r="Q280" s="344">
        <v>0</v>
      </c>
      <c r="R280" s="344">
        <f>Q280*H280</f>
        <v>0</v>
      </c>
      <c r="S280" s="344">
        <v>0</v>
      </c>
      <c r="T280" s="345">
        <f>S280*H280</f>
        <v>0</v>
      </c>
      <c r="AR280" s="346" t="s">
        <v>1639</v>
      </c>
      <c r="AT280" s="346" t="s">
        <v>1123</v>
      </c>
      <c r="AU280" s="346" t="s">
        <v>190</v>
      </c>
      <c r="AY280" s="251" t="s">
        <v>1043</v>
      </c>
      <c r="BE280" s="347">
        <f>IF(N280="základní",J280,0)</f>
        <v>0</v>
      </c>
      <c r="BF280" s="347">
        <f>IF(N280="snížená",J280,0)</f>
        <v>0</v>
      </c>
      <c r="BG280" s="347">
        <f>IF(N280="zákl. přenesená",J280,0)</f>
        <v>0</v>
      </c>
      <c r="BH280" s="347">
        <f>IF(N280="sníž. přenesená",J280,0)</f>
        <v>0</v>
      </c>
      <c r="BI280" s="347">
        <f>IF(N280="nulová",J280,0)</f>
        <v>0</v>
      </c>
      <c r="BJ280" s="251" t="s">
        <v>158</v>
      </c>
      <c r="BK280" s="347">
        <f>ROUND(I280*H280,2)</f>
        <v>0</v>
      </c>
      <c r="BL280" s="251" t="s">
        <v>1639</v>
      </c>
      <c r="BM280" s="346" t="s">
        <v>1809</v>
      </c>
    </row>
    <row r="281" spans="2:65" s="355" customFormat="1" x14ac:dyDescent="0.2">
      <c r="B281" s="356"/>
      <c r="D281" s="350" t="s">
        <v>157</v>
      </c>
      <c r="E281" s="357" t="s">
        <v>1532</v>
      </c>
      <c r="F281" s="358" t="s">
        <v>1810</v>
      </c>
      <c r="H281" s="359">
        <v>0.216</v>
      </c>
      <c r="I281" s="387"/>
      <c r="L281" s="356"/>
      <c r="M281" s="360"/>
      <c r="T281" s="361"/>
      <c r="AT281" s="357" t="s">
        <v>157</v>
      </c>
      <c r="AU281" s="357" t="s">
        <v>190</v>
      </c>
      <c r="AV281" s="355" t="s">
        <v>190</v>
      </c>
      <c r="AW281" s="355" t="s">
        <v>1548</v>
      </c>
      <c r="AX281" s="355" t="s">
        <v>1580</v>
      </c>
      <c r="AY281" s="357" t="s">
        <v>1043</v>
      </c>
    </row>
    <row r="282" spans="2:65" s="369" customFormat="1" x14ac:dyDescent="0.2">
      <c r="B282" s="370"/>
      <c r="D282" s="350" t="s">
        <v>157</v>
      </c>
      <c r="E282" s="371" t="s">
        <v>1532</v>
      </c>
      <c r="F282" s="372" t="s">
        <v>1657</v>
      </c>
      <c r="H282" s="373">
        <v>0.216</v>
      </c>
      <c r="I282" s="389"/>
      <c r="L282" s="370"/>
      <c r="M282" s="374"/>
      <c r="T282" s="375"/>
      <c r="AT282" s="371" t="s">
        <v>157</v>
      </c>
      <c r="AU282" s="371" t="s">
        <v>190</v>
      </c>
      <c r="AV282" s="369" t="s">
        <v>193</v>
      </c>
      <c r="AW282" s="369" t="s">
        <v>1548</v>
      </c>
      <c r="AX282" s="369" t="s">
        <v>158</v>
      </c>
      <c r="AY282" s="371" t="s">
        <v>1043</v>
      </c>
    </row>
    <row r="283" spans="2:65" s="323" customFormat="1" ht="26.1" customHeight="1" x14ac:dyDescent="0.2">
      <c r="B283" s="324"/>
      <c r="D283" s="325" t="s">
        <v>1027</v>
      </c>
      <c r="E283" s="326" t="s">
        <v>1811</v>
      </c>
      <c r="F283" s="326" t="s">
        <v>858</v>
      </c>
      <c r="I283" s="390"/>
      <c r="J283" s="327">
        <f>BK283</f>
        <v>0</v>
      </c>
      <c r="L283" s="324"/>
      <c r="M283" s="328"/>
      <c r="P283" s="329">
        <f>SUM(P284:P293)</f>
        <v>0</v>
      </c>
      <c r="R283" s="329">
        <f>SUM(R284:R293)</f>
        <v>0</v>
      </c>
      <c r="T283" s="330">
        <f>SUM(T284:T293)</f>
        <v>0</v>
      </c>
      <c r="AR283" s="325" t="s">
        <v>193</v>
      </c>
      <c r="AT283" s="331" t="s">
        <v>1027</v>
      </c>
      <c r="AU283" s="331" t="s">
        <v>1580</v>
      </c>
      <c r="AY283" s="325" t="s">
        <v>1043</v>
      </c>
      <c r="BK283" s="332">
        <f>SUM(BK284:BK294)</f>
        <v>0</v>
      </c>
    </row>
    <row r="284" spans="2:65" s="261" customFormat="1" ht="16.5" customHeight="1" x14ac:dyDescent="0.2">
      <c r="B284" s="260"/>
      <c r="C284" s="335">
        <v>28</v>
      </c>
      <c r="D284" s="335" t="s">
        <v>1123</v>
      </c>
      <c r="E284" s="336" t="s">
        <v>1812</v>
      </c>
      <c r="F284" s="337" t="s">
        <v>1813</v>
      </c>
      <c r="G284" s="338" t="s">
        <v>387</v>
      </c>
      <c r="H284" s="339">
        <v>1</v>
      </c>
      <c r="I284" s="199"/>
      <c r="J284" s="340">
        <f>ROUND(I284*H284,2)</f>
        <v>0</v>
      </c>
      <c r="K284" s="341"/>
      <c r="L284" s="260"/>
      <c r="M284" s="342" t="s">
        <v>1532</v>
      </c>
      <c r="N284" s="343" t="s">
        <v>1122</v>
      </c>
      <c r="O284" s="344">
        <v>0</v>
      </c>
      <c r="P284" s="344">
        <f>O284*H284</f>
        <v>0</v>
      </c>
      <c r="Q284" s="344">
        <v>0</v>
      </c>
      <c r="R284" s="344">
        <f>Q284*H284</f>
        <v>0</v>
      </c>
      <c r="S284" s="344">
        <v>0</v>
      </c>
      <c r="T284" s="345">
        <f>S284*H284</f>
        <v>0</v>
      </c>
      <c r="AR284" s="346" t="s">
        <v>1814</v>
      </c>
      <c r="AT284" s="346" t="s">
        <v>1123</v>
      </c>
      <c r="AU284" s="346" t="s">
        <v>158</v>
      </c>
      <c r="AY284" s="251" t="s">
        <v>1043</v>
      </c>
      <c r="BE284" s="347">
        <f>IF(N284="základní",J284,0)</f>
        <v>0</v>
      </c>
      <c r="BF284" s="347">
        <f>IF(N284="snížená",J284,0)</f>
        <v>0</v>
      </c>
      <c r="BG284" s="347">
        <f>IF(N284="zákl. přenesená",J284,0)</f>
        <v>0</v>
      </c>
      <c r="BH284" s="347">
        <f>IF(N284="sníž. přenesená",J284,0)</f>
        <v>0</v>
      </c>
      <c r="BI284" s="347">
        <f>IF(N284="nulová",J284,0)</f>
        <v>0</v>
      </c>
      <c r="BJ284" s="251" t="s">
        <v>158</v>
      </c>
      <c r="BK284" s="347">
        <f>ROUND(I284*H284,2)</f>
        <v>0</v>
      </c>
      <c r="BL284" s="251" t="s">
        <v>1814</v>
      </c>
      <c r="BM284" s="346" t="s">
        <v>1815</v>
      </c>
    </row>
    <row r="285" spans="2:65" s="355" customFormat="1" x14ac:dyDescent="0.2">
      <c r="B285" s="356"/>
      <c r="D285" s="350" t="s">
        <v>157</v>
      </c>
      <c r="E285" s="357" t="s">
        <v>1532</v>
      </c>
      <c r="F285" s="358" t="s">
        <v>158</v>
      </c>
      <c r="H285" s="359">
        <v>1</v>
      </c>
      <c r="I285" s="387"/>
      <c r="L285" s="356"/>
      <c r="M285" s="360"/>
      <c r="T285" s="361"/>
      <c r="AT285" s="357" t="s">
        <v>157</v>
      </c>
      <c r="AU285" s="357" t="s">
        <v>158</v>
      </c>
      <c r="AV285" s="355" t="s">
        <v>190</v>
      </c>
      <c r="AW285" s="355" t="s">
        <v>1548</v>
      </c>
      <c r="AX285" s="355" t="s">
        <v>1580</v>
      </c>
      <c r="AY285" s="357" t="s">
        <v>1043</v>
      </c>
    </row>
    <row r="286" spans="2:65" s="369" customFormat="1" x14ac:dyDescent="0.2">
      <c r="B286" s="370"/>
      <c r="D286" s="350" t="s">
        <v>157</v>
      </c>
      <c r="E286" s="371" t="s">
        <v>1532</v>
      </c>
      <c r="F286" s="372" t="s">
        <v>1657</v>
      </c>
      <c r="H286" s="373">
        <v>1</v>
      </c>
      <c r="I286" s="389"/>
      <c r="L286" s="370"/>
      <c r="M286" s="374"/>
      <c r="T286" s="375"/>
      <c r="AT286" s="371" t="s">
        <v>157</v>
      </c>
      <c r="AU286" s="371" t="s">
        <v>158</v>
      </c>
      <c r="AV286" s="369" t="s">
        <v>193</v>
      </c>
      <c r="AW286" s="369" t="s">
        <v>1548</v>
      </c>
      <c r="AX286" s="369" t="s">
        <v>158</v>
      </c>
      <c r="AY286" s="371" t="s">
        <v>1043</v>
      </c>
    </row>
    <row r="287" spans="2:65" s="261" customFormat="1" ht="16.5" customHeight="1" x14ac:dyDescent="0.2">
      <c r="B287" s="260"/>
      <c r="C287" s="335">
        <v>29</v>
      </c>
      <c r="D287" s="335" t="s">
        <v>1123</v>
      </c>
      <c r="E287" s="336" t="s">
        <v>1812</v>
      </c>
      <c r="F287" s="337" t="s">
        <v>1816</v>
      </c>
      <c r="G287" s="338" t="s">
        <v>387</v>
      </c>
      <c r="H287" s="339">
        <v>1</v>
      </c>
      <c r="I287" s="199"/>
      <c r="J287" s="340">
        <f>ROUND(I287*H287,2)</f>
        <v>0</v>
      </c>
      <c r="K287" s="341"/>
      <c r="L287" s="260"/>
      <c r="M287" s="342" t="s">
        <v>1532</v>
      </c>
      <c r="N287" s="343" t="s">
        <v>1122</v>
      </c>
      <c r="O287" s="344">
        <v>0</v>
      </c>
      <c r="P287" s="344">
        <f>O287*H287</f>
        <v>0</v>
      </c>
      <c r="Q287" s="344">
        <v>0</v>
      </c>
      <c r="R287" s="344">
        <f>Q287*H287</f>
        <v>0</v>
      </c>
      <c r="S287" s="344">
        <v>0</v>
      </c>
      <c r="T287" s="345">
        <f>S287*H287</f>
        <v>0</v>
      </c>
      <c r="AR287" s="346" t="s">
        <v>1814</v>
      </c>
      <c r="AT287" s="346" t="s">
        <v>1123</v>
      </c>
      <c r="AU287" s="346" t="s">
        <v>158</v>
      </c>
      <c r="AY287" s="251" t="s">
        <v>1043</v>
      </c>
      <c r="BE287" s="347">
        <f>IF(N287="základní",J287,0)</f>
        <v>0</v>
      </c>
      <c r="BF287" s="347">
        <f>IF(N287="snížená",J287,0)</f>
        <v>0</v>
      </c>
      <c r="BG287" s="347">
        <f>IF(N287="zákl. přenesená",J287,0)</f>
        <v>0</v>
      </c>
      <c r="BH287" s="347">
        <f>IF(N287="sníž. přenesená",J287,0)</f>
        <v>0</v>
      </c>
      <c r="BI287" s="347">
        <f>IF(N287="nulová",J287,0)</f>
        <v>0</v>
      </c>
      <c r="BJ287" s="251" t="s">
        <v>158</v>
      </c>
      <c r="BK287" s="347">
        <f>ROUND(I287*H287,2)</f>
        <v>0</v>
      </c>
      <c r="BL287" s="251" t="s">
        <v>1814</v>
      </c>
      <c r="BM287" s="346" t="s">
        <v>1815</v>
      </c>
    </row>
    <row r="288" spans="2:65" s="355" customFormat="1" x14ac:dyDescent="0.2">
      <c r="B288" s="356"/>
      <c r="D288" s="350" t="s">
        <v>157</v>
      </c>
      <c r="E288" s="357" t="s">
        <v>1532</v>
      </c>
      <c r="F288" s="358" t="s">
        <v>158</v>
      </c>
      <c r="H288" s="359">
        <v>1</v>
      </c>
      <c r="I288" s="387"/>
      <c r="L288" s="356"/>
      <c r="M288" s="360"/>
      <c r="T288" s="361"/>
      <c r="AT288" s="357" t="s">
        <v>157</v>
      </c>
      <c r="AU288" s="357" t="s">
        <v>158</v>
      </c>
      <c r="AV288" s="355" t="s">
        <v>190</v>
      </c>
      <c r="AW288" s="355" t="s">
        <v>1548</v>
      </c>
      <c r="AX288" s="355" t="s">
        <v>1580</v>
      </c>
      <c r="AY288" s="357" t="s">
        <v>1043</v>
      </c>
    </row>
    <row r="289" spans="2:65" s="369" customFormat="1" x14ac:dyDescent="0.2">
      <c r="B289" s="370"/>
      <c r="D289" s="350" t="s">
        <v>157</v>
      </c>
      <c r="E289" s="371" t="s">
        <v>1532</v>
      </c>
      <c r="F289" s="372" t="s">
        <v>1657</v>
      </c>
      <c r="H289" s="373">
        <v>1</v>
      </c>
      <c r="I289" s="389"/>
      <c r="L289" s="370"/>
      <c r="M289" s="374"/>
      <c r="T289" s="375"/>
      <c r="AT289" s="371" t="s">
        <v>157</v>
      </c>
      <c r="AU289" s="371" t="s">
        <v>158</v>
      </c>
      <c r="AV289" s="369" t="s">
        <v>193</v>
      </c>
      <c r="AW289" s="369" t="s">
        <v>1548</v>
      </c>
      <c r="AX289" s="369" t="s">
        <v>158</v>
      </c>
      <c r="AY289" s="371" t="s">
        <v>1043</v>
      </c>
    </row>
    <row r="290" spans="2:65" s="261" customFormat="1" ht="16.5" customHeight="1" x14ac:dyDescent="0.2">
      <c r="B290" s="260"/>
      <c r="C290" s="335">
        <v>30</v>
      </c>
      <c r="D290" s="335" t="s">
        <v>1123</v>
      </c>
      <c r="E290" s="336" t="s">
        <v>1817</v>
      </c>
      <c r="F290" s="337" t="s">
        <v>1818</v>
      </c>
      <c r="G290" s="338" t="s">
        <v>387</v>
      </c>
      <c r="H290" s="339">
        <v>1</v>
      </c>
      <c r="I290" s="199"/>
      <c r="J290" s="340">
        <f>ROUND(I290*H290,2)</f>
        <v>0</v>
      </c>
      <c r="K290" s="341"/>
      <c r="L290" s="260"/>
      <c r="M290" s="342" t="s">
        <v>1532</v>
      </c>
      <c r="N290" s="343" t="s">
        <v>1122</v>
      </c>
      <c r="O290" s="344">
        <v>0</v>
      </c>
      <c r="P290" s="344">
        <f>O290*H290</f>
        <v>0</v>
      </c>
      <c r="Q290" s="344">
        <v>0</v>
      </c>
      <c r="R290" s="344">
        <f>Q290*H290</f>
        <v>0</v>
      </c>
      <c r="S290" s="344">
        <v>0</v>
      </c>
      <c r="T290" s="345">
        <f>S290*H290</f>
        <v>0</v>
      </c>
      <c r="AR290" s="346" t="s">
        <v>1814</v>
      </c>
      <c r="AT290" s="346" t="s">
        <v>1123</v>
      </c>
      <c r="AU290" s="346" t="s">
        <v>158</v>
      </c>
      <c r="AY290" s="251" t="s">
        <v>1043</v>
      </c>
      <c r="BE290" s="347">
        <f>IF(N290="základní",J290,0)</f>
        <v>0</v>
      </c>
      <c r="BF290" s="347">
        <f>IF(N290="snížená",J290,0)</f>
        <v>0</v>
      </c>
      <c r="BG290" s="347">
        <f>IF(N290="zákl. přenesená",J290,0)</f>
        <v>0</v>
      </c>
      <c r="BH290" s="347">
        <f>IF(N290="sníž. přenesená",J290,0)</f>
        <v>0</v>
      </c>
      <c r="BI290" s="347">
        <f>IF(N290="nulová",J290,0)</f>
        <v>0</v>
      </c>
      <c r="BJ290" s="251" t="s">
        <v>158</v>
      </c>
      <c r="BK290" s="347">
        <f>ROUND(I290*H290,2)</f>
        <v>0</v>
      </c>
      <c r="BL290" s="251" t="s">
        <v>1814</v>
      </c>
      <c r="BM290" s="346" t="s">
        <v>1819</v>
      </c>
    </row>
    <row r="291" spans="2:65" s="348" customFormat="1" x14ac:dyDescent="0.2">
      <c r="B291" s="349"/>
      <c r="D291" s="350" t="s">
        <v>157</v>
      </c>
      <c r="E291" s="351" t="s">
        <v>1532</v>
      </c>
      <c r="F291" s="352" t="s">
        <v>1820</v>
      </c>
      <c r="H291" s="351" t="s">
        <v>1532</v>
      </c>
      <c r="I291" s="386"/>
      <c r="L291" s="349"/>
      <c r="M291" s="353"/>
      <c r="T291" s="354"/>
      <c r="AT291" s="351" t="s">
        <v>157</v>
      </c>
      <c r="AU291" s="351" t="s">
        <v>158</v>
      </c>
      <c r="AV291" s="348" t="s">
        <v>158</v>
      </c>
      <c r="AW291" s="348" t="s">
        <v>1548</v>
      </c>
      <c r="AX291" s="348" t="s">
        <v>1580</v>
      </c>
      <c r="AY291" s="351" t="s">
        <v>1043</v>
      </c>
    </row>
    <row r="292" spans="2:65" s="348" customFormat="1" x14ac:dyDescent="0.2">
      <c r="B292" s="349"/>
      <c r="D292" s="350" t="s">
        <v>157</v>
      </c>
      <c r="E292" s="351" t="s">
        <v>1532</v>
      </c>
      <c r="F292" s="352"/>
      <c r="H292" s="351" t="s">
        <v>1532</v>
      </c>
      <c r="I292" s="386"/>
      <c r="L292" s="349"/>
      <c r="M292" s="353"/>
      <c r="T292" s="354"/>
      <c r="AT292" s="351" t="s">
        <v>157</v>
      </c>
      <c r="AU292" s="351" t="s">
        <v>158</v>
      </c>
      <c r="AV292" s="348" t="s">
        <v>158</v>
      </c>
      <c r="AW292" s="348" t="s">
        <v>1548</v>
      </c>
      <c r="AX292" s="348" t="s">
        <v>1580</v>
      </c>
      <c r="AY292" s="351" t="s">
        <v>1043</v>
      </c>
    </row>
    <row r="293" spans="2:65" s="369" customFormat="1" x14ac:dyDescent="0.2">
      <c r="B293" s="370"/>
      <c r="D293" s="350" t="s">
        <v>157</v>
      </c>
      <c r="E293" s="371" t="s">
        <v>1532</v>
      </c>
      <c r="F293" s="372" t="s">
        <v>1657</v>
      </c>
      <c r="H293" s="373">
        <v>1</v>
      </c>
      <c r="I293" s="389"/>
      <c r="L293" s="370"/>
      <c r="M293" s="374"/>
      <c r="T293" s="375"/>
      <c r="AT293" s="371" t="s">
        <v>157</v>
      </c>
      <c r="AU293" s="371" t="s">
        <v>158</v>
      </c>
      <c r="AV293" s="369" t="s">
        <v>193</v>
      </c>
      <c r="AW293" s="369" t="s">
        <v>1548</v>
      </c>
      <c r="AX293" s="369" t="s">
        <v>158</v>
      </c>
      <c r="AY293" s="371" t="s">
        <v>1043</v>
      </c>
    </row>
    <row r="294" spans="2:65" s="261" customFormat="1" ht="16.5" customHeight="1" x14ac:dyDescent="0.2">
      <c r="B294" s="260"/>
      <c r="C294" s="335">
        <v>31</v>
      </c>
      <c r="D294" s="335" t="s">
        <v>1123</v>
      </c>
      <c r="E294" s="336" t="s">
        <v>1821</v>
      </c>
      <c r="F294" s="337" t="s">
        <v>1822</v>
      </c>
      <c r="G294" s="338" t="s">
        <v>387</v>
      </c>
      <c r="H294" s="339">
        <v>1</v>
      </c>
      <c r="I294" s="199"/>
      <c r="J294" s="340">
        <f>ROUND(I294*H294,2)</f>
        <v>0</v>
      </c>
      <c r="K294" s="341"/>
      <c r="L294" s="260"/>
      <c r="M294" s="342" t="s">
        <v>1532</v>
      </c>
      <c r="N294" s="343" t="s">
        <v>1122</v>
      </c>
      <c r="O294" s="344">
        <v>0</v>
      </c>
      <c r="P294" s="344">
        <f>O294*H294</f>
        <v>0</v>
      </c>
      <c r="Q294" s="344">
        <v>0</v>
      </c>
      <c r="R294" s="344">
        <f>Q294*H294</f>
        <v>0</v>
      </c>
      <c r="S294" s="344">
        <v>0</v>
      </c>
      <c r="T294" s="345">
        <f>S294*H294</f>
        <v>0</v>
      </c>
      <c r="AR294" s="346" t="s">
        <v>1814</v>
      </c>
      <c r="AT294" s="346" t="s">
        <v>1123</v>
      </c>
      <c r="AU294" s="346" t="s">
        <v>158</v>
      </c>
      <c r="AY294" s="251" t="s">
        <v>1043</v>
      </c>
      <c r="BE294" s="347">
        <f>IF(N294="základní",J294,0)</f>
        <v>0</v>
      </c>
      <c r="BF294" s="347">
        <f>IF(N294="snížená",J294,0)</f>
        <v>0</v>
      </c>
      <c r="BG294" s="347">
        <f>IF(N294="zákl. přenesená",J294,0)</f>
        <v>0</v>
      </c>
      <c r="BH294" s="347">
        <f>IF(N294="sníž. přenesená",J294,0)</f>
        <v>0</v>
      </c>
      <c r="BI294" s="347">
        <f>IF(N294="nulová",J294,0)</f>
        <v>0</v>
      </c>
      <c r="BJ294" s="251" t="s">
        <v>158</v>
      </c>
      <c r="BK294" s="347">
        <f>ROUND(I294*H294,2)</f>
        <v>0</v>
      </c>
      <c r="BL294" s="251" t="s">
        <v>1814</v>
      </c>
      <c r="BM294" s="346" t="s">
        <v>1823</v>
      </c>
    </row>
    <row r="295" spans="2:65" s="355" customFormat="1" x14ac:dyDescent="0.2">
      <c r="B295" s="356"/>
      <c r="D295" s="350" t="s">
        <v>157</v>
      </c>
      <c r="E295" s="357" t="s">
        <v>1532</v>
      </c>
      <c r="F295" s="358" t="s">
        <v>158</v>
      </c>
      <c r="H295" s="359">
        <v>1</v>
      </c>
      <c r="L295" s="356"/>
      <c r="M295" s="360"/>
      <c r="T295" s="361"/>
      <c r="AT295" s="357" t="s">
        <v>157</v>
      </c>
      <c r="AU295" s="357" t="s">
        <v>158</v>
      </c>
      <c r="AV295" s="355" t="s">
        <v>190</v>
      </c>
      <c r="AW295" s="355" t="s">
        <v>1548</v>
      </c>
      <c r="AX295" s="355" t="s">
        <v>1580</v>
      </c>
      <c r="AY295" s="357" t="s">
        <v>1043</v>
      </c>
    </row>
    <row r="296" spans="2:65" s="369" customFormat="1" x14ac:dyDescent="0.2">
      <c r="B296" s="370"/>
      <c r="D296" s="350" t="s">
        <v>157</v>
      </c>
      <c r="E296" s="371" t="s">
        <v>1532</v>
      </c>
      <c r="F296" s="372" t="s">
        <v>1657</v>
      </c>
      <c r="H296" s="373">
        <v>1</v>
      </c>
      <c r="L296" s="370"/>
      <c r="M296" s="374"/>
      <c r="T296" s="375"/>
      <c r="AT296" s="371" t="s">
        <v>157</v>
      </c>
      <c r="AU296" s="371" t="s">
        <v>158</v>
      </c>
      <c r="AV296" s="369" t="s">
        <v>193</v>
      </c>
      <c r="AW296" s="369" t="s">
        <v>1548</v>
      </c>
      <c r="AX296" s="369" t="s">
        <v>158</v>
      </c>
      <c r="AY296" s="371" t="s">
        <v>1043</v>
      </c>
    </row>
    <row r="297" spans="2:65" s="261" customFormat="1" ht="6.95" customHeight="1" x14ac:dyDescent="0.2">
      <c r="B297" s="290"/>
      <c r="C297" s="291"/>
      <c r="D297" s="291"/>
      <c r="E297" s="291"/>
      <c r="F297" s="291"/>
      <c r="G297" s="291"/>
      <c r="H297" s="291"/>
      <c r="I297" s="291"/>
      <c r="J297" s="291"/>
      <c r="K297" s="291"/>
      <c r="L297" s="260"/>
    </row>
  </sheetData>
  <sheetProtection algorithmName="SHA-512" hashValue="D1QNHjxvC8okQgcPmStrtfY+77TKrZS0MvLn3rqKcl7G84tc7N1rnPEYgVFYbxwo7Xp6BOEeTQ1SgnN65TEYMA==" saltValue="9HBD0du2cUVRBT0FYIZFKg==" spinCount="100000" sheet="1" objects="1" scenarios="1"/>
  <autoFilter ref="C123:K293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D2AC-170E-409B-AB2F-4BE2947BDC4E}">
  <sheetPr>
    <pageSetUpPr fitToPage="1"/>
  </sheetPr>
  <dimension ref="B2:BM171"/>
  <sheetViews>
    <sheetView showGridLines="0" topLeftCell="A108" workbookViewId="0">
      <selection activeCell="I127" sqref="I127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43" width="9.85546875" style="248"/>
    <col min="44" max="62" width="7.85546875" style="248" customWidth="1"/>
    <col min="63" max="63" width="12" style="248" customWidth="1"/>
    <col min="64" max="65" width="7.85546875" style="248" customWidth="1"/>
    <col min="66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1593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2205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ROUND(J120,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ROUND((SUM(BE120:BE170)),  2)</f>
        <v>0</v>
      </c>
      <c r="I33" s="276">
        <v>0.21</v>
      </c>
      <c r="J33" s="275">
        <f>ROUND(((SUM(BE120:BE170))*I33),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ROUND((SUM(BF120:BF170)),  2)</f>
        <v>0</v>
      </c>
      <c r="I34" s="276">
        <v>0.15</v>
      </c>
      <c r="J34" s="275">
        <f>ROUND(((SUM(BF120:BF170))*I34),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ROUND((SUM(BG120:BG170)),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ROUND((SUM(BH120:BH170)),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ROUND((SUM(BI120:BI170)),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3 - Dokončovací práce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J120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1648</v>
      </c>
      <c r="E97" s="301"/>
      <c r="F97" s="301"/>
      <c r="G97" s="301"/>
      <c r="H97" s="301"/>
      <c r="I97" s="301"/>
      <c r="J97" s="302">
        <f>J121</f>
        <v>0</v>
      </c>
      <c r="L97" s="299"/>
    </row>
    <row r="98" spans="2:12" s="303" customFormat="1" ht="20.100000000000001" customHeight="1" x14ac:dyDescent="0.2">
      <c r="B98" s="304"/>
      <c r="D98" s="305" t="s">
        <v>1824</v>
      </c>
      <c r="E98" s="306"/>
      <c r="F98" s="306"/>
      <c r="G98" s="306"/>
      <c r="H98" s="306"/>
      <c r="I98" s="306"/>
      <c r="J98" s="307">
        <f>J122</f>
        <v>0</v>
      </c>
      <c r="L98" s="304"/>
    </row>
    <row r="99" spans="2:12" s="303" customFormat="1" ht="20.100000000000001" customHeight="1" x14ac:dyDescent="0.2">
      <c r="B99" s="304"/>
      <c r="D99" s="305" t="s">
        <v>1825</v>
      </c>
      <c r="E99" s="306"/>
      <c r="F99" s="306"/>
      <c r="G99" s="306"/>
      <c r="H99" s="306"/>
      <c r="I99" s="306"/>
      <c r="J99" s="307">
        <f>J143</f>
        <v>0</v>
      </c>
      <c r="L99" s="304"/>
    </row>
    <row r="100" spans="2:12" s="303" customFormat="1" ht="20.100000000000001" customHeight="1" x14ac:dyDescent="0.2">
      <c r="B100" s="304"/>
      <c r="D100" s="305" t="s">
        <v>1826</v>
      </c>
      <c r="E100" s="306"/>
      <c r="F100" s="306"/>
      <c r="G100" s="306"/>
      <c r="H100" s="306"/>
      <c r="I100" s="306"/>
      <c r="J100" s="307">
        <f>J155</f>
        <v>0</v>
      </c>
      <c r="L100" s="304"/>
    </row>
    <row r="101" spans="2:12" s="261" customFormat="1" ht="21.75" customHeight="1" x14ac:dyDescent="0.2">
      <c r="B101" s="260"/>
      <c r="L101" s="260"/>
    </row>
    <row r="102" spans="2:12" s="261" customFormat="1" ht="6.95" customHeight="1" x14ac:dyDescent="0.2">
      <c r="B102" s="290"/>
      <c r="C102" s="291"/>
      <c r="D102" s="291"/>
      <c r="E102" s="291"/>
      <c r="F102" s="291"/>
      <c r="G102" s="291"/>
      <c r="H102" s="291"/>
      <c r="I102" s="291"/>
      <c r="J102" s="291"/>
      <c r="K102" s="291"/>
      <c r="L102" s="260"/>
    </row>
    <row r="106" spans="2:12" s="261" customFormat="1" ht="6.95" customHeight="1" x14ac:dyDescent="0.2">
      <c r="B106" s="292"/>
      <c r="C106" s="293"/>
      <c r="D106" s="293"/>
      <c r="E106" s="293"/>
      <c r="F106" s="293"/>
      <c r="G106" s="293"/>
      <c r="H106" s="293"/>
      <c r="I106" s="293"/>
      <c r="J106" s="293"/>
      <c r="K106" s="293"/>
      <c r="L106" s="260"/>
    </row>
    <row r="107" spans="2:12" s="261" customFormat="1" ht="24.95" customHeight="1" x14ac:dyDescent="0.2">
      <c r="B107" s="260"/>
      <c r="C107" s="255" t="s">
        <v>1614</v>
      </c>
      <c r="L107" s="260"/>
    </row>
    <row r="108" spans="2:12" s="261" customFormat="1" ht="6.95" customHeight="1" x14ac:dyDescent="0.2">
      <c r="B108" s="260"/>
      <c r="L108" s="260"/>
    </row>
    <row r="109" spans="2:12" s="261" customFormat="1" ht="12" customHeight="1" x14ac:dyDescent="0.2">
      <c r="B109" s="260"/>
      <c r="C109" s="257" t="s">
        <v>24</v>
      </c>
      <c r="L109" s="260"/>
    </row>
    <row r="110" spans="2:12" s="261" customFormat="1" ht="16.5" customHeight="1" x14ac:dyDescent="0.2">
      <c r="B110" s="260"/>
      <c r="E110" s="258" t="str">
        <f>E7</f>
        <v xml:space="preserve">Stavební úpravy objektu Baštýřská 67/2, Praha 9 - Etapa 2			</v>
      </c>
      <c r="F110" s="259"/>
      <c r="G110" s="259"/>
      <c r="H110" s="259"/>
      <c r="L110" s="260"/>
    </row>
    <row r="111" spans="2:12" s="261" customFormat="1" ht="12" customHeight="1" x14ac:dyDescent="0.2">
      <c r="B111" s="260"/>
      <c r="C111" s="257" t="s">
        <v>43</v>
      </c>
      <c r="L111" s="260"/>
    </row>
    <row r="112" spans="2:12" s="261" customFormat="1" ht="16.5" customHeight="1" x14ac:dyDescent="0.2">
      <c r="B112" s="260"/>
      <c r="E112" s="262" t="str">
        <f>E9</f>
        <v>3 - Dokončovací práce - Etapa 2</v>
      </c>
      <c r="F112" s="263"/>
      <c r="G112" s="263"/>
      <c r="H112" s="263"/>
      <c r="L112" s="260"/>
    </row>
    <row r="113" spans="2:65" s="261" customFormat="1" ht="6.95" customHeight="1" x14ac:dyDescent="0.2">
      <c r="B113" s="260"/>
      <c r="L113" s="260"/>
    </row>
    <row r="114" spans="2:65" s="261" customFormat="1" ht="12" customHeight="1" x14ac:dyDescent="0.2">
      <c r="B114" s="260"/>
      <c r="C114" s="257" t="s">
        <v>1010</v>
      </c>
      <c r="F114" s="264" t="str">
        <f>F12</f>
        <v xml:space="preserve"> Baštýřská 67/2,19800 Praha 14</v>
      </c>
      <c r="I114" s="257" t="s">
        <v>749</v>
      </c>
      <c r="J114" s="265" t="str">
        <f>IF(J12="","",J12)</f>
        <v/>
      </c>
      <c r="L114" s="260"/>
    </row>
    <row r="115" spans="2:65" s="261" customFormat="1" ht="6.95" customHeight="1" x14ac:dyDescent="0.2">
      <c r="B115" s="260"/>
      <c r="L115" s="260"/>
    </row>
    <row r="116" spans="2:65" s="261" customFormat="1" ht="15.2" customHeight="1" x14ac:dyDescent="0.2">
      <c r="B116" s="260"/>
      <c r="C116" s="257" t="s">
        <v>1544</v>
      </c>
      <c r="F116" s="264" t="str">
        <f>E15</f>
        <v xml:space="preserve"> Městská část Praha 14,Br.Venclíků 1073,Praha 14</v>
      </c>
      <c r="I116" s="257" t="s">
        <v>21</v>
      </c>
      <c r="J116" s="294" t="str">
        <f>E21</f>
        <v xml:space="preserve"> </v>
      </c>
      <c r="L116" s="260"/>
    </row>
    <row r="117" spans="2:65" s="261" customFormat="1" ht="15.2" customHeight="1" x14ac:dyDescent="0.2">
      <c r="B117" s="260"/>
      <c r="C117" s="257" t="s">
        <v>20</v>
      </c>
      <c r="F117" s="264" t="str">
        <f>IF(E18="","",E18)</f>
        <v xml:space="preserve"> </v>
      </c>
      <c r="I117" s="257" t="s">
        <v>1549</v>
      </c>
      <c r="J117" s="294" t="str">
        <f>E24</f>
        <v xml:space="preserve"> </v>
      </c>
      <c r="L117" s="260"/>
    </row>
    <row r="118" spans="2:65" s="261" customFormat="1" ht="10.35" customHeight="1" x14ac:dyDescent="0.2">
      <c r="B118" s="260"/>
      <c r="L118" s="260"/>
    </row>
    <row r="119" spans="2:65" s="308" customFormat="1" ht="29.25" customHeight="1" x14ac:dyDescent="0.2">
      <c r="B119" s="309"/>
      <c r="C119" s="310" t="s">
        <v>1518</v>
      </c>
      <c r="D119" s="311" t="s">
        <v>1517</v>
      </c>
      <c r="E119" s="311" t="s">
        <v>1516</v>
      </c>
      <c r="F119" s="311" t="s">
        <v>1515</v>
      </c>
      <c r="G119" s="311" t="s">
        <v>130</v>
      </c>
      <c r="H119" s="311" t="s">
        <v>131</v>
      </c>
      <c r="I119" s="311" t="s">
        <v>1615</v>
      </c>
      <c r="J119" s="312" t="s">
        <v>1609</v>
      </c>
      <c r="K119" s="313" t="s">
        <v>1616</v>
      </c>
      <c r="L119" s="309"/>
      <c r="M119" s="314" t="s">
        <v>1532</v>
      </c>
      <c r="N119" s="315" t="s">
        <v>135</v>
      </c>
      <c r="O119" s="315" t="s">
        <v>1037</v>
      </c>
      <c r="P119" s="315" t="s">
        <v>1038</v>
      </c>
      <c r="Q119" s="315" t="s">
        <v>1617</v>
      </c>
      <c r="R119" s="315" t="s">
        <v>1618</v>
      </c>
      <c r="S119" s="315" t="s">
        <v>1041</v>
      </c>
      <c r="T119" s="316" t="s">
        <v>1511</v>
      </c>
    </row>
    <row r="120" spans="2:65" s="261" customFormat="1" ht="22.7" customHeight="1" x14ac:dyDescent="0.25">
      <c r="B120" s="260"/>
      <c r="C120" s="317" t="s">
        <v>1023</v>
      </c>
      <c r="J120" s="318">
        <f>BK120</f>
        <v>0</v>
      </c>
      <c r="L120" s="260"/>
      <c r="M120" s="319"/>
      <c r="N120" s="270"/>
      <c r="O120" s="270"/>
      <c r="P120" s="320" t="e">
        <f>P121</f>
        <v>#REF!</v>
      </c>
      <c r="Q120" s="270"/>
      <c r="R120" s="320" t="e">
        <f>R121</f>
        <v>#REF!</v>
      </c>
      <c r="S120" s="270"/>
      <c r="T120" s="321" t="e">
        <f>T121</f>
        <v>#REF!</v>
      </c>
      <c r="AT120" s="251" t="s">
        <v>1027</v>
      </c>
      <c r="AU120" s="251" t="s">
        <v>1024</v>
      </c>
      <c r="BK120" s="322">
        <f>BK121</f>
        <v>0</v>
      </c>
    </row>
    <row r="121" spans="2:65" s="323" customFormat="1" ht="26.1" customHeight="1" x14ac:dyDescent="0.2">
      <c r="B121" s="324"/>
      <c r="D121" s="325" t="s">
        <v>1027</v>
      </c>
      <c r="E121" s="326" t="s">
        <v>27</v>
      </c>
      <c r="F121" s="326" t="s">
        <v>1680</v>
      </c>
      <c r="J121" s="327">
        <f>BK121</f>
        <v>0</v>
      </c>
      <c r="L121" s="324"/>
      <c r="M121" s="328"/>
      <c r="P121" s="329" t="e">
        <f>#REF!+#REF!+#REF!+#REF!+P122+P143+P155</f>
        <v>#REF!</v>
      </c>
      <c r="R121" s="329" t="e">
        <f>#REF!+#REF!+#REF!+#REF!+R122+R143+R155</f>
        <v>#REF!</v>
      </c>
      <c r="T121" s="330" t="e">
        <f>#REF!+#REF!+#REF!+#REF!+T122+T143+T155</f>
        <v>#REF!</v>
      </c>
      <c r="AR121" s="325" t="s">
        <v>190</v>
      </c>
      <c r="AT121" s="331" t="s">
        <v>1027</v>
      </c>
      <c r="AU121" s="331" t="s">
        <v>1580</v>
      </c>
      <c r="AY121" s="325" t="s">
        <v>1043</v>
      </c>
      <c r="BK121" s="332">
        <f>BK122+BK143+BK155</f>
        <v>0</v>
      </c>
    </row>
    <row r="122" spans="2:65" s="323" customFormat="1" ht="22.7" customHeight="1" x14ac:dyDescent="0.2">
      <c r="B122" s="324"/>
      <c r="D122" s="325" t="s">
        <v>1027</v>
      </c>
      <c r="E122" s="333" t="s">
        <v>104</v>
      </c>
      <c r="F122" s="333" t="s">
        <v>1827</v>
      </c>
      <c r="J122" s="334">
        <f>BK122</f>
        <v>0</v>
      </c>
      <c r="L122" s="324"/>
      <c r="M122" s="328"/>
      <c r="P122" s="329">
        <f>SUM(P123:P142)</f>
        <v>0</v>
      </c>
      <c r="R122" s="329">
        <f>SUM(R123:R142)</f>
        <v>0</v>
      </c>
      <c r="T122" s="330">
        <f>SUM(T123:T142)</f>
        <v>0</v>
      </c>
      <c r="AR122" s="325" t="s">
        <v>190</v>
      </c>
      <c r="AT122" s="331" t="s">
        <v>1027</v>
      </c>
      <c r="AU122" s="331" t="s">
        <v>158</v>
      </c>
      <c r="AY122" s="325" t="s">
        <v>1043</v>
      </c>
      <c r="BK122" s="332">
        <f>SUM(BK123:BK142)</f>
        <v>0</v>
      </c>
    </row>
    <row r="123" spans="2:65" s="261" customFormat="1" ht="24.2" customHeight="1" x14ac:dyDescent="0.2">
      <c r="B123" s="260"/>
      <c r="C123" s="335">
        <v>1</v>
      </c>
      <c r="D123" s="335" t="s">
        <v>1123</v>
      </c>
      <c r="E123" s="336" t="s">
        <v>1828</v>
      </c>
      <c r="F123" s="337" t="s">
        <v>1829</v>
      </c>
      <c r="G123" s="338" t="s">
        <v>169</v>
      </c>
      <c r="H123" s="339">
        <f>H126</f>
        <v>217</v>
      </c>
      <c r="I123" s="199"/>
      <c r="J123" s="340">
        <f>ROUND(I123*H123,2)</f>
        <v>0</v>
      </c>
      <c r="K123" s="341"/>
      <c r="L123" s="260"/>
      <c r="M123" s="342" t="s">
        <v>1532</v>
      </c>
      <c r="N123" s="343" t="s">
        <v>1122</v>
      </c>
      <c r="O123" s="344">
        <v>0</v>
      </c>
      <c r="P123" s="344">
        <f>O123*H123</f>
        <v>0</v>
      </c>
      <c r="Q123" s="344">
        <v>0</v>
      </c>
      <c r="R123" s="344">
        <f>Q123*H123</f>
        <v>0</v>
      </c>
      <c r="S123" s="344">
        <v>0</v>
      </c>
      <c r="T123" s="345">
        <f>S123*H123</f>
        <v>0</v>
      </c>
      <c r="AR123" s="346" t="s">
        <v>1639</v>
      </c>
      <c r="AT123" s="346" t="s">
        <v>1123</v>
      </c>
      <c r="AU123" s="346" t="s">
        <v>190</v>
      </c>
      <c r="AY123" s="251" t="s">
        <v>1043</v>
      </c>
      <c r="BE123" s="347">
        <f>IF(N123="základní",J123,0)</f>
        <v>0</v>
      </c>
      <c r="BF123" s="347">
        <f>IF(N123="snížená",J123,0)</f>
        <v>0</v>
      </c>
      <c r="BG123" s="347">
        <f>IF(N123="zákl. přenesená",J123,0)</f>
        <v>0</v>
      </c>
      <c r="BH123" s="347">
        <f>IF(N123="sníž. přenesená",J123,0)</f>
        <v>0</v>
      </c>
      <c r="BI123" s="347">
        <f>IF(N123="nulová",J123,0)</f>
        <v>0</v>
      </c>
      <c r="BJ123" s="251" t="s">
        <v>158</v>
      </c>
      <c r="BK123" s="347">
        <f>ROUND(I123*H123,2)</f>
        <v>0</v>
      </c>
      <c r="BL123" s="251" t="s">
        <v>1639</v>
      </c>
      <c r="BM123" s="346" t="s">
        <v>1733</v>
      </c>
    </row>
    <row r="124" spans="2:65" s="348" customFormat="1" x14ac:dyDescent="0.2">
      <c r="B124" s="349"/>
      <c r="D124" s="350" t="s">
        <v>157</v>
      </c>
      <c r="E124" s="351" t="s">
        <v>1532</v>
      </c>
      <c r="F124" s="352" t="s">
        <v>1830</v>
      </c>
      <c r="H124" s="351" t="s">
        <v>1532</v>
      </c>
      <c r="I124" s="386"/>
      <c r="L124" s="349"/>
      <c r="M124" s="353"/>
      <c r="T124" s="354"/>
      <c r="AT124" s="351" t="s">
        <v>157</v>
      </c>
      <c r="AU124" s="351" t="s">
        <v>190</v>
      </c>
      <c r="AV124" s="348" t="s">
        <v>158</v>
      </c>
      <c r="AW124" s="348" t="s">
        <v>1548</v>
      </c>
      <c r="AX124" s="348" t="s">
        <v>1580</v>
      </c>
      <c r="AY124" s="351" t="s">
        <v>1043</v>
      </c>
    </row>
    <row r="125" spans="2:65" s="355" customFormat="1" x14ac:dyDescent="0.2">
      <c r="B125" s="356"/>
      <c r="D125" s="350" t="s">
        <v>157</v>
      </c>
      <c r="E125" s="357" t="s">
        <v>1532</v>
      </c>
      <c r="F125" s="358">
        <v>217</v>
      </c>
      <c r="H125" s="359">
        <v>217</v>
      </c>
      <c r="I125" s="387"/>
      <c r="L125" s="356"/>
      <c r="M125" s="360"/>
      <c r="T125" s="361"/>
      <c r="AT125" s="357" t="s">
        <v>157</v>
      </c>
      <c r="AU125" s="357" t="s">
        <v>190</v>
      </c>
      <c r="AV125" s="355" t="s">
        <v>190</v>
      </c>
      <c r="AW125" s="355" t="s">
        <v>1548</v>
      </c>
      <c r="AX125" s="355" t="s">
        <v>1580</v>
      </c>
      <c r="AY125" s="357" t="s">
        <v>1043</v>
      </c>
    </row>
    <row r="126" spans="2:65" s="369" customFormat="1" x14ac:dyDescent="0.2">
      <c r="B126" s="370"/>
      <c r="D126" s="350" t="s">
        <v>157</v>
      </c>
      <c r="E126" s="371" t="s">
        <v>1532</v>
      </c>
      <c r="F126" s="372" t="s">
        <v>1657</v>
      </c>
      <c r="H126" s="373">
        <v>217</v>
      </c>
      <c r="I126" s="389"/>
      <c r="L126" s="370"/>
      <c r="M126" s="374"/>
      <c r="T126" s="375"/>
      <c r="AT126" s="371" t="s">
        <v>157</v>
      </c>
      <c r="AU126" s="371" t="s">
        <v>190</v>
      </c>
      <c r="AV126" s="369" t="s">
        <v>193</v>
      </c>
      <c r="AW126" s="369" t="s">
        <v>1548</v>
      </c>
      <c r="AX126" s="369" t="s">
        <v>158</v>
      </c>
      <c r="AY126" s="371" t="s">
        <v>1043</v>
      </c>
    </row>
    <row r="127" spans="2:65" s="261" customFormat="1" ht="21.75" customHeight="1" x14ac:dyDescent="0.2">
      <c r="B127" s="260"/>
      <c r="C127" s="376">
        <v>2</v>
      </c>
      <c r="D127" s="376" t="s">
        <v>1056</v>
      </c>
      <c r="E127" s="377" t="s">
        <v>1831</v>
      </c>
      <c r="F127" s="378" t="s">
        <v>1832</v>
      </c>
      <c r="G127" s="379" t="s">
        <v>169</v>
      </c>
      <c r="H127" s="380">
        <f>H123</f>
        <v>217</v>
      </c>
      <c r="I127" s="200"/>
      <c r="J127" s="381">
        <f>ROUND(I127*H127,2)</f>
        <v>0</v>
      </c>
      <c r="K127" s="382"/>
      <c r="L127" s="383"/>
      <c r="M127" s="384" t="s">
        <v>1532</v>
      </c>
      <c r="N127" s="385" t="s">
        <v>1122</v>
      </c>
      <c r="O127" s="344">
        <v>0</v>
      </c>
      <c r="P127" s="344">
        <f>O127*H127</f>
        <v>0</v>
      </c>
      <c r="Q127" s="344">
        <v>0</v>
      </c>
      <c r="R127" s="344">
        <f>Q127*H127</f>
        <v>0</v>
      </c>
      <c r="S127" s="344">
        <v>0</v>
      </c>
      <c r="T127" s="345">
        <f>S127*H127</f>
        <v>0</v>
      </c>
      <c r="AR127" s="346" t="s">
        <v>1802</v>
      </c>
      <c r="AT127" s="346" t="s">
        <v>1056</v>
      </c>
      <c r="AU127" s="346" t="s">
        <v>190</v>
      </c>
      <c r="AY127" s="251" t="s">
        <v>1043</v>
      </c>
      <c r="BE127" s="347">
        <f>IF(N127="základní",J127,0)</f>
        <v>0</v>
      </c>
      <c r="BF127" s="347">
        <f>IF(N127="snížená",J127,0)</f>
        <v>0</v>
      </c>
      <c r="BG127" s="347">
        <f>IF(N127="zákl. přenesená",J127,0)</f>
        <v>0</v>
      </c>
      <c r="BH127" s="347">
        <f>IF(N127="sníž. přenesená",J127,0)</f>
        <v>0</v>
      </c>
      <c r="BI127" s="347">
        <f>IF(N127="nulová",J127,0)</f>
        <v>0</v>
      </c>
      <c r="BJ127" s="251" t="s">
        <v>158</v>
      </c>
      <c r="BK127" s="347">
        <f>ROUND(I127*H127,2)</f>
        <v>0</v>
      </c>
      <c r="BL127" s="251" t="s">
        <v>1639</v>
      </c>
      <c r="BM127" s="346" t="s">
        <v>1750</v>
      </c>
    </row>
    <row r="128" spans="2:65" s="261" customFormat="1" ht="21.75" customHeight="1" x14ac:dyDescent="0.2">
      <c r="B128" s="260"/>
      <c r="C128" s="335">
        <v>3</v>
      </c>
      <c r="D128" s="335" t="s">
        <v>1123</v>
      </c>
      <c r="E128" s="336" t="s">
        <v>1833</v>
      </c>
      <c r="F128" s="337" t="s">
        <v>1834</v>
      </c>
      <c r="G128" s="338" t="s">
        <v>315</v>
      </c>
      <c r="H128" s="339">
        <v>123</v>
      </c>
      <c r="I128" s="199"/>
      <c r="J128" s="340">
        <f>ROUND(I128*H128,2)</f>
        <v>0</v>
      </c>
      <c r="K128" s="341"/>
      <c r="L128" s="260"/>
      <c r="M128" s="342" t="s">
        <v>1532</v>
      </c>
      <c r="N128" s="343" t="s">
        <v>1122</v>
      </c>
      <c r="O128" s="344">
        <v>0</v>
      </c>
      <c r="P128" s="344">
        <f>O128*H128</f>
        <v>0</v>
      </c>
      <c r="Q128" s="344">
        <v>0</v>
      </c>
      <c r="R128" s="344">
        <f>Q128*H128</f>
        <v>0</v>
      </c>
      <c r="S128" s="344">
        <v>0</v>
      </c>
      <c r="T128" s="345">
        <f>S128*H128</f>
        <v>0</v>
      </c>
      <c r="AR128" s="346" t="s">
        <v>1639</v>
      </c>
      <c r="AT128" s="346" t="s">
        <v>1123</v>
      </c>
      <c r="AU128" s="346" t="s">
        <v>190</v>
      </c>
      <c r="AY128" s="251" t="s">
        <v>1043</v>
      </c>
      <c r="BE128" s="347">
        <f>IF(N128="základní",J128,0)</f>
        <v>0</v>
      </c>
      <c r="BF128" s="347">
        <f>IF(N128="snížená",J128,0)</f>
        <v>0</v>
      </c>
      <c r="BG128" s="347">
        <f>IF(N128="zákl. přenesená",J128,0)</f>
        <v>0</v>
      </c>
      <c r="BH128" s="347">
        <f>IF(N128="sníž. přenesená",J128,0)</f>
        <v>0</v>
      </c>
      <c r="BI128" s="347">
        <f>IF(N128="nulová",J128,0)</f>
        <v>0</v>
      </c>
      <c r="BJ128" s="251" t="s">
        <v>158</v>
      </c>
      <c r="BK128" s="347">
        <f>ROUND(I128*H128,2)</f>
        <v>0</v>
      </c>
      <c r="BL128" s="251" t="s">
        <v>1639</v>
      </c>
      <c r="BM128" s="346" t="s">
        <v>1761</v>
      </c>
    </row>
    <row r="129" spans="2:65" s="261" customFormat="1" ht="21.75" customHeight="1" x14ac:dyDescent="0.2">
      <c r="B129" s="260"/>
      <c r="C129" s="335">
        <v>4</v>
      </c>
      <c r="D129" s="335" t="s">
        <v>1123</v>
      </c>
      <c r="E129" s="336" t="s">
        <v>1835</v>
      </c>
      <c r="F129" s="337" t="s">
        <v>1836</v>
      </c>
      <c r="G129" s="338" t="s">
        <v>315</v>
      </c>
      <c r="H129" s="339">
        <v>44.05</v>
      </c>
      <c r="I129" s="199"/>
      <c r="J129" s="340">
        <f>ROUND(I129*H129,2)</f>
        <v>0</v>
      </c>
      <c r="K129" s="341"/>
      <c r="L129" s="260"/>
      <c r="M129" s="342" t="s">
        <v>1532</v>
      </c>
      <c r="N129" s="343" t="s">
        <v>1122</v>
      </c>
      <c r="O129" s="344">
        <v>0</v>
      </c>
      <c r="P129" s="344">
        <f>O129*H129</f>
        <v>0</v>
      </c>
      <c r="Q129" s="344">
        <v>0</v>
      </c>
      <c r="R129" s="344">
        <f>Q129*H129</f>
        <v>0</v>
      </c>
      <c r="S129" s="344">
        <v>0</v>
      </c>
      <c r="T129" s="345">
        <f>S129*H129</f>
        <v>0</v>
      </c>
      <c r="AR129" s="346" t="s">
        <v>1639</v>
      </c>
      <c r="AT129" s="346" t="s">
        <v>1123</v>
      </c>
      <c r="AU129" s="346" t="s">
        <v>190</v>
      </c>
      <c r="AY129" s="251" t="s">
        <v>1043</v>
      </c>
      <c r="BE129" s="347">
        <f>IF(N129="základní",J129,0)</f>
        <v>0</v>
      </c>
      <c r="BF129" s="347">
        <f>IF(N129="snížená",J129,0)</f>
        <v>0</v>
      </c>
      <c r="BG129" s="347">
        <f>IF(N129="zákl. přenesená",J129,0)</f>
        <v>0</v>
      </c>
      <c r="BH129" s="347">
        <f>IF(N129="sníž. přenesená",J129,0)</f>
        <v>0</v>
      </c>
      <c r="BI129" s="347">
        <f>IF(N129="nulová",J129,0)</f>
        <v>0</v>
      </c>
      <c r="BJ129" s="251" t="s">
        <v>158</v>
      </c>
      <c r="BK129" s="347">
        <f>ROUND(I129*H129,2)</f>
        <v>0</v>
      </c>
      <c r="BL129" s="251" t="s">
        <v>1639</v>
      </c>
      <c r="BM129" s="346" t="s">
        <v>1321</v>
      </c>
    </row>
    <row r="130" spans="2:65" s="355" customFormat="1" x14ac:dyDescent="0.2">
      <c r="B130" s="356"/>
      <c r="D130" s="350" t="s">
        <v>157</v>
      </c>
      <c r="E130" s="357" t="s">
        <v>1532</v>
      </c>
      <c r="F130" s="358" t="s">
        <v>1837</v>
      </c>
      <c r="H130" s="359">
        <v>44.05</v>
      </c>
      <c r="I130" s="387"/>
      <c r="L130" s="356"/>
      <c r="M130" s="360"/>
      <c r="T130" s="361"/>
      <c r="AT130" s="357" t="s">
        <v>157</v>
      </c>
      <c r="AU130" s="357" t="s">
        <v>190</v>
      </c>
      <c r="AV130" s="355" t="s">
        <v>190</v>
      </c>
      <c r="AW130" s="355" t="s">
        <v>1548</v>
      </c>
      <c r="AX130" s="355" t="s">
        <v>1580</v>
      </c>
      <c r="AY130" s="357" t="s">
        <v>1043</v>
      </c>
    </row>
    <row r="131" spans="2:65" s="369" customFormat="1" x14ac:dyDescent="0.2">
      <c r="B131" s="370"/>
      <c r="D131" s="350" t="s">
        <v>157</v>
      </c>
      <c r="E131" s="371" t="s">
        <v>1532</v>
      </c>
      <c r="F131" s="372" t="s">
        <v>1657</v>
      </c>
      <c r="H131" s="373">
        <v>44.05</v>
      </c>
      <c r="I131" s="389"/>
      <c r="L131" s="370"/>
      <c r="M131" s="374"/>
      <c r="T131" s="375"/>
      <c r="AT131" s="371" t="s">
        <v>157</v>
      </c>
      <c r="AU131" s="371" t="s">
        <v>190</v>
      </c>
      <c r="AV131" s="369" t="s">
        <v>193</v>
      </c>
      <c r="AW131" s="369" t="s">
        <v>1548</v>
      </c>
      <c r="AX131" s="369" t="s">
        <v>158</v>
      </c>
      <c r="AY131" s="371" t="s">
        <v>1043</v>
      </c>
    </row>
    <row r="132" spans="2:65" s="261" customFormat="1" ht="16.5" customHeight="1" x14ac:dyDescent="0.2">
      <c r="B132" s="260"/>
      <c r="C132" s="335">
        <v>5</v>
      </c>
      <c r="D132" s="335" t="s">
        <v>1123</v>
      </c>
      <c r="E132" s="336" t="s">
        <v>1838</v>
      </c>
      <c r="F132" s="337" t="s">
        <v>1839</v>
      </c>
      <c r="G132" s="338" t="s">
        <v>169</v>
      </c>
      <c r="H132" s="339">
        <f>H123</f>
        <v>217</v>
      </c>
      <c r="I132" s="199"/>
      <c r="J132" s="340">
        <f>ROUND(I132*H132,2)</f>
        <v>0</v>
      </c>
      <c r="K132" s="341"/>
      <c r="L132" s="260"/>
      <c r="M132" s="342" t="s">
        <v>1532</v>
      </c>
      <c r="N132" s="343" t="s">
        <v>1122</v>
      </c>
      <c r="O132" s="344">
        <v>0</v>
      </c>
      <c r="P132" s="344">
        <f>O132*H132</f>
        <v>0</v>
      </c>
      <c r="Q132" s="344">
        <v>0</v>
      </c>
      <c r="R132" s="344">
        <f>Q132*H132</f>
        <v>0</v>
      </c>
      <c r="S132" s="344">
        <v>0</v>
      </c>
      <c r="T132" s="345">
        <f>S132*H132</f>
        <v>0</v>
      </c>
      <c r="AR132" s="346" t="s">
        <v>1639</v>
      </c>
      <c r="AT132" s="346" t="s">
        <v>1123</v>
      </c>
      <c r="AU132" s="346" t="s">
        <v>190</v>
      </c>
      <c r="AY132" s="251" t="s">
        <v>1043</v>
      </c>
      <c r="BE132" s="347">
        <f>IF(N132="základní",J132,0)</f>
        <v>0</v>
      </c>
      <c r="BF132" s="347">
        <f>IF(N132="snížená",J132,0)</f>
        <v>0</v>
      </c>
      <c r="BG132" s="347">
        <f>IF(N132="zákl. přenesená",J132,0)</f>
        <v>0</v>
      </c>
      <c r="BH132" s="347">
        <f>IF(N132="sníž. přenesená",J132,0)</f>
        <v>0</v>
      </c>
      <c r="BI132" s="347">
        <f>IF(N132="nulová",J132,0)</f>
        <v>0</v>
      </c>
      <c r="BJ132" s="251" t="s">
        <v>158</v>
      </c>
      <c r="BK132" s="347">
        <f>ROUND(I132*H132,2)</f>
        <v>0</v>
      </c>
      <c r="BL132" s="251" t="s">
        <v>1639</v>
      </c>
      <c r="BM132" s="346" t="s">
        <v>1772</v>
      </c>
    </row>
    <row r="133" spans="2:65" s="261" customFormat="1" ht="24.2" customHeight="1" x14ac:dyDescent="0.2">
      <c r="B133" s="260"/>
      <c r="C133" s="376">
        <v>6</v>
      </c>
      <c r="D133" s="376" t="s">
        <v>1056</v>
      </c>
      <c r="E133" s="377" t="s">
        <v>1840</v>
      </c>
      <c r="F133" s="378" t="s">
        <v>1841</v>
      </c>
      <c r="G133" s="379" t="s">
        <v>315</v>
      </c>
      <c r="H133" s="380">
        <v>319</v>
      </c>
      <c r="I133" s="200"/>
      <c r="J133" s="381">
        <f>ROUND(I133*H133,2)</f>
        <v>0</v>
      </c>
      <c r="K133" s="382"/>
      <c r="L133" s="383"/>
      <c r="M133" s="384" t="s">
        <v>1532</v>
      </c>
      <c r="N133" s="385" t="s">
        <v>1122</v>
      </c>
      <c r="O133" s="344">
        <v>0</v>
      </c>
      <c r="P133" s="344">
        <f>O133*H133</f>
        <v>0</v>
      </c>
      <c r="Q133" s="344">
        <v>0</v>
      </c>
      <c r="R133" s="344">
        <f>Q133*H133</f>
        <v>0</v>
      </c>
      <c r="S133" s="344">
        <v>0</v>
      </c>
      <c r="T133" s="345">
        <f>S133*H133</f>
        <v>0</v>
      </c>
      <c r="AR133" s="346" t="s">
        <v>1802</v>
      </c>
      <c r="AT133" s="346" t="s">
        <v>1056</v>
      </c>
      <c r="AU133" s="346" t="s">
        <v>190</v>
      </c>
      <c r="AY133" s="251" t="s">
        <v>1043</v>
      </c>
      <c r="BE133" s="347">
        <f>IF(N133="základní",J133,0)</f>
        <v>0</v>
      </c>
      <c r="BF133" s="347">
        <f>IF(N133="snížená",J133,0)</f>
        <v>0</v>
      </c>
      <c r="BG133" s="347">
        <f>IF(N133="zákl. přenesená",J133,0)</f>
        <v>0</v>
      </c>
      <c r="BH133" s="347">
        <f>IF(N133="sníž. přenesená",J133,0)</f>
        <v>0</v>
      </c>
      <c r="BI133" s="347">
        <f>IF(N133="nulová",J133,0)</f>
        <v>0</v>
      </c>
      <c r="BJ133" s="251" t="s">
        <v>158</v>
      </c>
      <c r="BK133" s="347">
        <f>ROUND(I133*H133,2)</f>
        <v>0</v>
      </c>
      <c r="BL133" s="251" t="s">
        <v>1639</v>
      </c>
      <c r="BM133" s="346" t="s">
        <v>74</v>
      </c>
    </row>
    <row r="134" spans="2:65" s="355" customFormat="1" x14ac:dyDescent="0.2">
      <c r="B134" s="356"/>
      <c r="D134" s="350" t="s">
        <v>157</v>
      </c>
      <c r="E134" s="357" t="s">
        <v>1532</v>
      </c>
      <c r="F134" s="358" t="s">
        <v>1842</v>
      </c>
      <c r="H134" s="359">
        <v>319</v>
      </c>
      <c r="I134" s="387"/>
      <c r="L134" s="356"/>
      <c r="M134" s="360"/>
      <c r="T134" s="361"/>
      <c r="AT134" s="357" t="s">
        <v>157</v>
      </c>
      <c r="AU134" s="357" t="s">
        <v>190</v>
      </c>
      <c r="AV134" s="355" t="s">
        <v>190</v>
      </c>
      <c r="AW134" s="355" t="s">
        <v>1548</v>
      </c>
      <c r="AX134" s="355" t="s">
        <v>1580</v>
      </c>
      <c r="AY134" s="357" t="s">
        <v>1043</v>
      </c>
    </row>
    <row r="135" spans="2:65" s="369" customFormat="1" x14ac:dyDescent="0.2">
      <c r="B135" s="370"/>
      <c r="D135" s="350" t="s">
        <v>157</v>
      </c>
      <c r="E135" s="371" t="s">
        <v>1532</v>
      </c>
      <c r="F135" s="372" t="s">
        <v>1657</v>
      </c>
      <c r="H135" s="373">
        <v>319</v>
      </c>
      <c r="I135" s="389"/>
      <c r="L135" s="370"/>
      <c r="M135" s="374"/>
      <c r="T135" s="375"/>
      <c r="AT135" s="371" t="s">
        <v>157</v>
      </c>
      <c r="AU135" s="371" t="s">
        <v>190</v>
      </c>
      <c r="AV135" s="369" t="s">
        <v>193</v>
      </c>
      <c r="AW135" s="369" t="s">
        <v>1548</v>
      </c>
      <c r="AX135" s="369" t="s">
        <v>158</v>
      </c>
      <c r="AY135" s="371" t="s">
        <v>1043</v>
      </c>
    </row>
    <row r="136" spans="2:65" s="261" customFormat="1" ht="16.5" customHeight="1" x14ac:dyDescent="0.2">
      <c r="B136" s="260"/>
      <c r="C136" s="335">
        <v>7</v>
      </c>
      <c r="D136" s="335" t="s">
        <v>1123</v>
      </c>
      <c r="E136" s="336" t="s">
        <v>1843</v>
      </c>
      <c r="F136" s="337" t="s">
        <v>1844</v>
      </c>
      <c r="G136" s="338" t="s">
        <v>315</v>
      </c>
      <c r="H136" s="339">
        <f>H123</f>
        <v>217</v>
      </c>
      <c r="I136" s="199"/>
      <c r="J136" s="340">
        <f>ROUND(I136*H136,2)</f>
        <v>0</v>
      </c>
      <c r="K136" s="341"/>
      <c r="L136" s="260"/>
      <c r="M136" s="342" t="s">
        <v>1532</v>
      </c>
      <c r="N136" s="343" t="s">
        <v>1122</v>
      </c>
      <c r="O136" s="344">
        <v>0</v>
      </c>
      <c r="P136" s="344">
        <f>O136*H136</f>
        <v>0</v>
      </c>
      <c r="Q136" s="344">
        <v>0</v>
      </c>
      <c r="R136" s="344">
        <f>Q136*H136</f>
        <v>0</v>
      </c>
      <c r="S136" s="344">
        <v>0</v>
      </c>
      <c r="T136" s="345">
        <f>S136*H136</f>
        <v>0</v>
      </c>
      <c r="AR136" s="346" t="s">
        <v>1639</v>
      </c>
      <c r="AT136" s="346" t="s">
        <v>1123</v>
      </c>
      <c r="AU136" s="346" t="s">
        <v>190</v>
      </c>
      <c r="AY136" s="251" t="s">
        <v>1043</v>
      </c>
      <c r="BE136" s="347">
        <f>IF(N136="základní",J136,0)</f>
        <v>0</v>
      </c>
      <c r="BF136" s="347">
        <f>IF(N136="snížená",J136,0)</f>
        <v>0</v>
      </c>
      <c r="BG136" s="347">
        <f>IF(N136="zákl. přenesená",J136,0)</f>
        <v>0</v>
      </c>
      <c r="BH136" s="347">
        <f>IF(N136="sníž. přenesená",J136,0)</f>
        <v>0</v>
      </c>
      <c r="BI136" s="347">
        <f>IF(N136="nulová",J136,0)</f>
        <v>0</v>
      </c>
      <c r="BJ136" s="251" t="s">
        <v>158</v>
      </c>
      <c r="BK136" s="347">
        <f>ROUND(I136*H136,2)</f>
        <v>0</v>
      </c>
      <c r="BL136" s="251" t="s">
        <v>1639</v>
      </c>
      <c r="BM136" s="346" t="s">
        <v>1781</v>
      </c>
    </row>
    <row r="137" spans="2:65" s="261" customFormat="1" ht="16.5" customHeight="1" x14ac:dyDescent="0.2">
      <c r="B137" s="260"/>
      <c r="C137" s="335">
        <v>8</v>
      </c>
      <c r="D137" s="335" t="s">
        <v>1123</v>
      </c>
      <c r="E137" s="336" t="s">
        <v>1845</v>
      </c>
      <c r="F137" s="337" t="s">
        <v>1846</v>
      </c>
      <c r="G137" s="338" t="s">
        <v>152</v>
      </c>
      <c r="H137" s="339">
        <v>70</v>
      </c>
      <c r="I137" s="199"/>
      <c r="J137" s="340">
        <f>ROUND(I137*H137,2)</f>
        <v>0</v>
      </c>
      <c r="K137" s="341"/>
      <c r="L137" s="260"/>
      <c r="M137" s="342" t="s">
        <v>1532</v>
      </c>
      <c r="N137" s="343" t="s">
        <v>1122</v>
      </c>
      <c r="O137" s="344">
        <v>0</v>
      </c>
      <c r="P137" s="344">
        <f>O137*H137</f>
        <v>0</v>
      </c>
      <c r="Q137" s="344">
        <v>0</v>
      </c>
      <c r="R137" s="344">
        <f>Q137*H137</f>
        <v>0</v>
      </c>
      <c r="S137" s="344">
        <v>0</v>
      </c>
      <c r="T137" s="345">
        <f>S137*H137</f>
        <v>0</v>
      </c>
      <c r="AR137" s="346" t="s">
        <v>1639</v>
      </c>
      <c r="AT137" s="346" t="s">
        <v>1123</v>
      </c>
      <c r="AU137" s="346" t="s">
        <v>190</v>
      </c>
      <c r="AY137" s="251" t="s">
        <v>1043</v>
      </c>
      <c r="BE137" s="347">
        <f>IF(N137="základní",J137,0)</f>
        <v>0</v>
      </c>
      <c r="BF137" s="347">
        <f>IF(N137="snížená",J137,0)</f>
        <v>0</v>
      </c>
      <c r="BG137" s="347">
        <f>IF(N137="zákl. přenesená",J137,0)</f>
        <v>0</v>
      </c>
      <c r="BH137" s="347">
        <f>IF(N137="sníž. přenesená",J137,0)</f>
        <v>0</v>
      </c>
      <c r="BI137" s="347">
        <f>IF(N137="nulová",J137,0)</f>
        <v>0</v>
      </c>
      <c r="BJ137" s="251" t="s">
        <v>158</v>
      </c>
      <c r="BK137" s="347">
        <f>ROUND(I137*H137,2)</f>
        <v>0</v>
      </c>
      <c r="BL137" s="251" t="s">
        <v>1639</v>
      </c>
      <c r="BM137" s="346" t="s">
        <v>1786</v>
      </c>
    </row>
    <row r="138" spans="2:65" s="355" customFormat="1" x14ac:dyDescent="0.2">
      <c r="B138" s="356"/>
      <c r="D138" s="350" t="s">
        <v>157</v>
      </c>
      <c r="E138" s="357" t="s">
        <v>1532</v>
      </c>
      <c r="F138" s="358" t="s">
        <v>1847</v>
      </c>
      <c r="H138" s="359">
        <v>70</v>
      </c>
      <c r="I138" s="387"/>
      <c r="L138" s="356"/>
      <c r="M138" s="360"/>
      <c r="T138" s="361"/>
      <c r="AT138" s="357" t="s">
        <v>157</v>
      </c>
      <c r="AU138" s="357" t="s">
        <v>190</v>
      </c>
      <c r="AV138" s="355" t="s">
        <v>190</v>
      </c>
      <c r="AW138" s="355" t="s">
        <v>1548</v>
      </c>
      <c r="AX138" s="355" t="s">
        <v>1580</v>
      </c>
      <c r="AY138" s="357" t="s">
        <v>1043</v>
      </c>
    </row>
    <row r="139" spans="2:65" s="369" customFormat="1" x14ac:dyDescent="0.2">
      <c r="B139" s="370"/>
      <c r="D139" s="350" t="s">
        <v>157</v>
      </c>
      <c r="E139" s="371" t="s">
        <v>1532</v>
      </c>
      <c r="F139" s="372" t="s">
        <v>1657</v>
      </c>
      <c r="H139" s="373">
        <v>70</v>
      </c>
      <c r="I139" s="389"/>
      <c r="L139" s="370"/>
      <c r="M139" s="374"/>
      <c r="T139" s="375"/>
      <c r="AT139" s="371" t="s">
        <v>157</v>
      </c>
      <c r="AU139" s="371" t="s">
        <v>190</v>
      </c>
      <c r="AV139" s="369" t="s">
        <v>193</v>
      </c>
      <c r="AW139" s="369" t="s">
        <v>1548</v>
      </c>
      <c r="AX139" s="369" t="s">
        <v>158</v>
      </c>
      <c r="AY139" s="371" t="s">
        <v>1043</v>
      </c>
    </row>
    <row r="140" spans="2:65" s="261" customFormat="1" ht="16.5" customHeight="1" x14ac:dyDescent="0.2">
      <c r="B140" s="260"/>
      <c r="C140" s="335">
        <v>9</v>
      </c>
      <c r="D140" s="335" t="s">
        <v>1123</v>
      </c>
      <c r="E140" s="336" t="s">
        <v>1848</v>
      </c>
      <c r="F140" s="337" t="s">
        <v>1849</v>
      </c>
      <c r="G140" s="338" t="s">
        <v>152</v>
      </c>
      <c r="H140" s="339">
        <v>240</v>
      </c>
      <c r="I140" s="199"/>
      <c r="J140" s="340">
        <f>ROUND(I140*H140,2)</f>
        <v>0</v>
      </c>
      <c r="K140" s="341"/>
      <c r="L140" s="260"/>
      <c r="M140" s="342" t="s">
        <v>1532</v>
      </c>
      <c r="N140" s="343" t="s">
        <v>1122</v>
      </c>
      <c r="O140" s="344">
        <v>0</v>
      </c>
      <c r="P140" s="344">
        <f>O140*H140</f>
        <v>0</v>
      </c>
      <c r="Q140" s="344">
        <v>0</v>
      </c>
      <c r="R140" s="344">
        <f>Q140*H140</f>
        <v>0</v>
      </c>
      <c r="S140" s="344">
        <v>0</v>
      </c>
      <c r="T140" s="345">
        <f>S140*H140</f>
        <v>0</v>
      </c>
      <c r="AR140" s="346" t="s">
        <v>1639</v>
      </c>
      <c r="AT140" s="346" t="s">
        <v>1123</v>
      </c>
      <c r="AU140" s="346" t="s">
        <v>190</v>
      </c>
      <c r="AY140" s="251" t="s">
        <v>1043</v>
      </c>
      <c r="BE140" s="347">
        <f>IF(N140="základní",J140,0)</f>
        <v>0</v>
      </c>
      <c r="BF140" s="347">
        <f>IF(N140="snížená",J140,0)</f>
        <v>0</v>
      </c>
      <c r="BG140" s="347">
        <f>IF(N140="zákl. přenesená",J140,0)</f>
        <v>0</v>
      </c>
      <c r="BH140" s="347">
        <f>IF(N140="sníž. přenesená",J140,0)</f>
        <v>0</v>
      </c>
      <c r="BI140" s="347">
        <f>IF(N140="nulová",J140,0)</f>
        <v>0</v>
      </c>
      <c r="BJ140" s="251" t="s">
        <v>158</v>
      </c>
      <c r="BK140" s="347">
        <f>ROUND(I140*H140,2)</f>
        <v>0</v>
      </c>
      <c r="BL140" s="251" t="s">
        <v>1639</v>
      </c>
      <c r="BM140" s="346" t="s">
        <v>1790</v>
      </c>
    </row>
    <row r="141" spans="2:65" s="261" customFormat="1" ht="24.2" customHeight="1" x14ac:dyDescent="0.2">
      <c r="B141" s="260"/>
      <c r="C141" s="335">
        <v>10</v>
      </c>
      <c r="D141" s="335" t="s">
        <v>1123</v>
      </c>
      <c r="E141" s="336" t="s">
        <v>1850</v>
      </c>
      <c r="F141" s="337" t="s">
        <v>1851</v>
      </c>
      <c r="G141" s="338" t="s">
        <v>340</v>
      </c>
      <c r="H141" s="339">
        <v>4.2709999999999999</v>
      </c>
      <c r="I141" s="199"/>
      <c r="J141" s="340">
        <f>ROUND(I141*H141,2)</f>
        <v>0</v>
      </c>
      <c r="K141" s="341"/>
      <c r="L141" s="260"/>
      <c r="M141" s="342" t="s">
        <v>1532</v>
      </c>
      <c r="N141" s="343" t="s">
        <v>1122</v>
      </c>
      <c r="O141" s="344">
        <v>0</v>
      </c>
      <c r="P141" s="344">
        <f>O141*H141</f>
        <v>0</v>
      </c>
      <c r="Q141" s="344">
        <v>0</v>
      </c>
      <c r="R141" s="344">
        <f>Q141*H141</f>
        <v>0</v>
      </c>
      <c r="S141" s="344">
        <v>0</v>
      </c>
      <c r="T141" s="345">
        <f>S141*H141</f>
        <v>0</v>
      </c>
      <c r="AR141" s="346" t="s">
        <v>1639</v>
      </c>
      <c r="AT141" s="346" t="s">
        <v>1123</v>
      </c>
      <c r="AU141" s="346" t="s">
        <v>190</v>
      </c>
      <c r="AY141" s="251" t="s">
        <v>1043</v>
      </c>
      <c r="BE141" s="347">
        <f>IF(N141="základní",J141,0)</f>
        <v>0</v>
      </c>
      <c r="BF141" s="347">
        <f>IF(N141="snížená",J141,0)</f>
        <v>0</v>
      </c>
      <c r="BG141" s="347">
        <f>IF(N141="zákl. přenesená",J141,0)</f>
        <v>0</v>
      </c>
      <c r="BH141" s="347">
        <f>IF(N141="sníž. přenesená",J141,0)</f>
        <v>0</v>
      </c>
      <c r="BI141" s="347">
        <f>IF(N141="nulová",J141,0)</f>
        <v>0</v>
      </c>
      <c r="BJ141" s="251" t="s">
        <v>158</v>
      </c>
      <c r="BK141" s="347">
        <f>ROUND(I141*H141,2)</f>
        <v>0</v>
      </c>
      <c r="BL141" s="251" t="s">
        <v>1639</v>
      </c>
      <c r="BM141" s="346" t="s">
        <v>1796</v>
      </c>
    </row>
    <row r="142" spans="2:65" s="261" customFormat="1" ht="24.2" customHeight="1" x14ac:dyDescent="0.2">
      <c r="B142" s="260"/>
      <c r="C142" s="335">
        <v>11</v>
      </c>
      <c r="D142" s="335" t="s">
        <v>1123</v>
      </c>
      <c r="E142" s="336" t="s">
        <v>1852</v>
      </c>
      <c r="F142" s="337" t="s">
        <v>1853</v>
      </c>
      <c r="G142" s="338" t="s">
        <v>340</v>
      </c>
      <c r="H142" s="339">
        <v>4.2709999999999999</v>
      </c>
      <c r="I142" s="199"/>
      <c r="J142" s="340">
        <f>ROUND(I142*H142,2)</f>
        <v>0</v>
      </c>
      <c r="K142" s="341"/>
      <c r="L142" s="260"/>
      <c r="M142" s="342" t="s">
        <v>1532</v>
      </c>
      <c r="N142" s="343" t="s">
        <v>1122</v>
      </c>
      <c r="O142" s="344">
        <v>0</v>
      </c>
      <c r="P142" s="344">
        <f>O142*H142</f>
        <v>0</v>
      </c>
      <c r="Q142" s="344">
        <v>0</v>
      </c>
      <c r="R142" s="344">
        <f>Q142*H142</f>
        <v>0</v>
      </c>
      <c r="S142" s="344">
        <v>0</v>
      </c>
      <c r="T142" s="345">
        <f>S142*H142</f>
        <v>0</v>
      </c>
      <c r="AR142" s="346" t="s">
        <v>1639</v>
      </c>
      <c r="AT142" s="346" t="s">
        <v>1123</v>
      </c>
      <c r="AU142" s="346" t="s">
        <v>190</v>
      </c>
      <c r="AY142" s="251" t="s">
        <v>1043</v>
      </c>
      <c r="BE142" s="347">
        <f>IF(N142="základní",J142,0)</f>
        <v>0</v>
      </c>
      <c r="BF142" s="347">
        <f>IF(N142="snížená",J142,0)</f>
        <v>0</v>
      </c>
      <c r="BG142" s="347">
        <f>IF(N142="zákl. přenesená",J142,0)</f>
        <v>0</v>
      </c>
      <c r="BH142" s="347">
        <f>IF(N142="sníž. přenesená",J142,0)</f>
        <v>0</v>
      </c>
      <c r="BI142" s="347">
        <f>IF(N142="nulová",J142,0)</f>
        <v>0</v>
      </c>
      <c r="BJ142" s="251" t="s">
        <v>158</v>
      </c>
      <c r="BK142" s="347">
        <f>ROUND(I142*H142,2)</f>
        <v>0</v>
      </c>
      <c r="BL142" s="251" t="s">
        <v>1639</v>
      </c>
      <c r="BM142" s="346" t="s">
        <v>1799</v>
      </c>
    </row>
    <row r="143" spans="2:65" s="323" customFormat="1" ht="22.7" customHeight="1" x14ac:dyDescent="0.2">
      <c r="B143" s="324"/>
      <c r="D143" s="325" t="s">
        <v>1027</v>
      </c>
      <c r="E143" s="333" t="s">
        <v>106</v>
      </c>
      <c r="F143" s="333" t="s">
        <v>1854</v>
      </c>
      <c r="I143" s="390"/>
      <c r="J143" s="334">
        <f>BK143</f>
        <v>0</v>
      </c>
      <c r="L143" s="324"/>
      <c r="M143" s="328"/>
      <c r="P143" s="329">
        <f>SUM(P144:P154)</f>
        <v>0</v>
      </c>
      <c r="R143" s="329">
        <f>SUM(R144:R154)</f>
        <v>0</v>
      </c>
      <c r="T143" s="330">
        <f>SUM(T144:T154)</f>
        <v>0</v>
      </c>
      <c r="AR143" s="325" t="s">
        <v>190</v>
      </c>
      <c r="AT143" s="331" t="s">
        <v>1027</v>
      </c>
      <c r="AU143" s="331" t="s">
        <v>158</v>
      </c>
      <c r="AY143" s="325" t="s">
        <v>1043</v>
      </c>
      <c r="BK143" s="332">
        <f>SUM(BK144:BK154)</f>
        <v>0</v>
      </c>
    </row>
    <row r="144" spans="2:65" s="261" customFormat="1" ht="16.5" customHeight="1" x14ac:dyDescent="0.2">
      <c r="B144" s="260"/>
      <c r="C144" s="335">
        <v>12</v>
      </c>
      <c r="D144" s="335" t="s">
        <v>1123</v>
      </c>
      <c r="E144" s="336" t="s">
        <v>1855</v>
      </c>
      <c r="F144" s="337" t="s">
        <v>1856</v>
      </c>
      <c r="G144" s="338" t="s">
        <v>169</v>
      </c>
      <c r="H144" s="339">
        <v>124.68</v>
      </c>
      <c r="I144" s="199"/>
      <c r="J144" s="340">
        <f>ROUND(I144*H144,2)</f>
        <v>0</v>
      </c>
      <c r="K144" s="341"/>
      <c r="L144" s="260"/>
      <c r="M144" s="342" t="s">
        <v>1532</v>
      </c>
      <c r="N144" s="343" t="s">
        <v>1122</v>
      </c>
      <c r="O144" s="344">
        <v>0</v>
      </c>
      <c r="P144" s="344">
        <f>O144*H144</f>
        <v>0</v>
      </c>
      <c r="Q144" s="344">
        <v>0</v>
      </c>
      <c r="R144" s="344">
        <f>Q144*H144</f>
        <v>0</v>
      </c>
      <c r="S144" s="344">
        <v>0</v>
      </c>
      <c r="T144" s="345">
        <f>S144*H144</f>
        <v>0</v>
      </c>
      <c r="AR144" s="346" t="s">
        <v>1639</v>
      </c>
      <c r="AT144" s="346" t="s">
        <v>1123</v>
      </c>
      <c r="AU144" s="346" t="s">
        <v>190</v>
      </c>
      <c r="AY144" s="251" t="s">
        <v>1043</v>
      </c>
      <c r="BE144" s="347">
        <f>IF(N144="základní",J144,0)</f>
        <v>0</v>
      </c>
      <c r="BF144" s="347">
        <f>IF(N144="snížená",J144,0)</f>
        <v>0</v>
      </c>
      <c r="BG144" s="347">
        <f>IF(N144="zákl. přenesená",J144,0)</f>
        <v>0</v>
      </c>
      <c r="BH144" s="347">
        <f>IF(N144="sníž. přenesená",J144,0)</f>
        <v>0</v>
      </c>
      <c r="BI144" s="347">
        <f>IF(N144="nulová",J144,0)</f>
        <v>0</v>
      </c>
      <c r="BJ144" s="251" t="s">
        <v>158</v>
      </c>
      <c r="BK144" s="347">
        <f>ROUND(I144*H144,2)</f>
        <v>0</v>
      </c>
      <c r="BL144" s="251" t="s">
        <v>1639</v>
      </c>
      <c r="BM144" s="346" t="s">
        <v>1803</v>
      </c>
    </row>
    <row r="145" spans="2:65" s="355" customFormat="1" x14ac:dyDescent="0.2">
      <c r="B145" s="356"/>
      <c r="D145" s="350" t="s">
        <v>157</v>
      </c>
      <c r="E145" s="357" t="s">
        <v>1532</v>
      </c>
      <c r="F145" s="358" t="s">
        <v>1857</v>
      </c>
      <c r="H145" s="359">
        <v>124.68</v>
      </c>
      <c r="I145" s="387"/>
      <c r="L145" s="356"/>
      <c r="M145" s="360"/>
      <c r="T145" s="361"/>
      <c r="AT145" s="357" t="s">
        <v>157</v>
      </c>
      <c r="AU145" s="357" t="s">
        <v>190</v>
      </c>
      <c r="AV145" s="355" t="s">
        <v>190</v>
      </c>
      <c r="AW145" s="355" t="s">
        <v>1548</v>
      </c>
      <c r="AX145" s="355" t="s">
        <v>1580</v>
      </c>
      <c r="AY145" s="357" t="s">
        <v>1043</v>
      </c>
    </row>
    <row r="146" spans="2:65" s="369" customFormat="1" x14ac:dyDescent="0.2">
      <c r="B146" s="370"/>
      <c r="D146" s="350" t="s">
        <v>157</v>
      </c>
      <c r="E146" s="371" t="s">
        <v>1532</v>
      </c>
      <c r="F146" s="372" t="s">
        <v>1657</v>
      </c>
      <c r="H146" s="373">
        <v>124.68</v>
      </c>
      <c r="I146" s="389"/>
      <c r="L146" s="370"/>
      <c r="M146" s="374"/>
      <c r="T146" s="375"/>
      <c r="AT146" s="371" t="s">
        <v>157</v>
      </c>
      <c r="AU146" s="371" t="s">
        <v>190</v>
      </c>
      <c r="AV146" s="369" t="s">
        <v>193</v>
      </c>
      <c r="AW146" s="369" t="s">
        <v>1548</v>
      </c>
      <c r="AX146" s="369" t="s">
        <v>158</v>
      </c>
      <c r="AY146" s="371" t="s">
        <v>1043</v>
      </c>
    </row>
    <row r="147" spans="2:65" s="261" customFormat="1" ht="33" customHeight="1" x14ac:dyDescent="0.2">
      <c r="B147" s="260"/>
      <c r="C147" s="335">
        <v>13</v>
      </c>
      <c r="D147" s="335" t="s">
        <v>1123</v>
      </c>
      <c r="E147" s="336" t="s">
        <v>1858</v>
      </c>
      <c r="F147" s="337" t="s">
        <v>1859</v>
      </c>
      <c r="G147" s="338" t="s">
        <v>169</v>
      </c>
      <c r="H147" s="339">
        <v>124.68</v>
      </c>
      <c r="I147" s="199"/>
      <c r="J147" s="340">
        <f>ROUND(I147*H147,2)</f>
        <v>0</v>
      </c>
      <c r="K147" s="341"/>
      <c r="L147" s="260"/>
      <c r="M147" s="342" t="s">
        <v>1532</v>
      </c>
      <c r="N147" s="343" t="s">
        <v>1122</v>
      </c>
      <c r="O147" s="344">
        <v>0</v>
      </c>
      <c r="P147" s="344">
        <f>O147*H147</f>
        <v>0</v>
      </c>
      <c r="Q147" s="344">
        <v>0</v>
      </c>
      <c r="R147" s="344">
        <f>Q147*H147</f>
        <v>0</v>
      </c>
      <c r="S147" s="344">
        <v>0</v>
      </c>
      <c r="T147" s="345">
        <f>S147*H147</f>
        <v>0</v>
      </c>
      <c r="AR147" s="346" t="s">
        <v>1639</v>
      </c>
      <c r="AT147" s="346" t="s">
        <v>1123</v>
      </c>
      <c r="AU147" s="346" t="s">
        <v>190</v>
      </c>
      <c r="AY147" s="251" t="s">
        <v>1043</v>
      </c>
      <c r="BE147" s="347">
        <f>IF(N147="základní",J147,0)</f>
        <v>0</v>
      </c>
      <c r="BF147" s="347">
        <f>IF(N147="snížená",J147,0)</f>
        <v>0</v>
      </c>
      <c r="BG147" s="347">
        <f>IF(N147="zákl. přenesená",J147,0)</f>
        <v>0</v>
      </c>
      <c r="BH147" s="347">
        <f>IF(N147="sníž. přenesená",J147,0)</f>
        <v>0</v>
      </c>
      <c r="BI147" s="347">
        <f>IF(N147="nulová",J147,0)</f>
        <v>0</v>
      </c>
      <c r="BJ147" s="251" t="s">
        <v>158</v>
      </c>
      <c r="BK147" s="347">
        <f>ROUND(I147*H147,2)</f>
        <v>0</v>
      </c>
      <c r="BL147" s="251" t="s">
        <v>1639</v>
      </c>
      <c r="BM147" s="346" t="s">
        <v>1806</v>
      </c>
    </row>
    <row r="148" spans="2:65" s="355" customFormat="1" x14ac:dyDescent="0.2">
      <c r="B148" s="356"/>
      <c r="D148" s="350" t="s">
        <v>157</v>
      </c>
      <c r="E148" s="357" t="s">
        <v>1532</v>
      </c>
      <c r="F148" s="358" t="s">
        <v>1857</v>
      </c>
      <c r="H148" s="359">
        <v>124.68</v>
      </c>
      <c r="I148" s="387"/>
      <c r="L148" s="356"/>
      <c r="M148" s="360"/>
      <c r="T148" s="361"/>
      <c r="AT148" s="357" t="s">
        <v>157</v>
      </c>
      <c r="AU148" s="357" t="s">
        <v>190</v>
      </c>
      <c r="AV148" s="355" t="s">
        <v>190</v>
      </c>
      <c r="AW148" s="355" t="s">
        <v>1548</v>
      </c>
      <c r="AX148" s="355" t="s">
        <v>1580</v>
      </c>
      <c r="AY148" s="357" t="s">
        <v>1043</v>
      </c>
    </row>
    <row r="149" spans="2:65" s="369" customFormat="1" x14ac:dyDescent="0.2">
      <c r="B149" s="370"/>
      <c r="D149" s="350" t="s">
        <v>157</v>
      </c>
      <c r="E149" s="371" t="s">
        <v>1532</v>
      </c>
      <c r="F149" s="372" t="s">
        <v>1657</v>
      </c>
      <c r="H149" s="373">
        <v>124.68</v>
      </c>
      <c r="I149" s="389"/>
      <c r="L149" s="370"/>
      <c r="M149" s="374"/>
      <c r="T149" s="375"/>
      <c r="AT149" s="371" t="s">
        <v>157</v>
      </c>
      <c r="AU149" s="371" t="s">
        <v>190</v>
      </c>
      <c r="AV149" s="369" t="s">
        <v>193</v>
      </c>
      <c r="AW149" s="369" t="s">
        <v>1548</v>
      </c>
      <c r="AX149" s="369" t="s">
        <v>158</v>
      </c>
      <c r="AY149" s="371" t="s">
        <v>1043</v>
      </c>
    </row>
    <row r="150" spans="2:65" s="261" customFormat="1" ht="24.2" customHeight="1" x14ac:dyDescent="0.2">
      <c r="B150" s="260"/>
      <c r="C150" s="335">
        <v>14</v>
      </c>
      <c r="D150" s="335" t="s">
        <v>1123</v>
      </c>
      <c r="E150" s="336" t="s">
        <v>1860</v>
      </c>
      <c r="F150" s="337" t="s">
        <v>1861</v>
      </c>
      <c r="G150" s="338" t="s">
        <v>169</v>
      </c>
      <c r="H150" s="339">
        <v>124.68</v>
      </c>
      <c r="I150" s="199"/>
      <c r="J150" s="340">
        <f>ROUND(I150*H150,2)</f>
        <v>0</v>
      </c>
      <c r="K150" s="341"/>
      <c r="L150" s="260"/>
      <c r="M150" s="342" t="s">
        <v>1532</v>
      </c>
      <c r="N150" s="343" t="s">
        <v>1122</v>
      </c>
      <c r="O150" s="344">
        <v>0</v>
      </c>
      <c r="P150" s="344">
        <f>O150*H150</f>
        <v>0</v>
      </c>
      <c r="Q150" s="344">
        <v>0</v>
      </c>
      <c r="R150" s="344">
        <f>Q150*H150</f>
        <v>0</v>
      </c>
      <c r="S150" s="344">
        <v>0</v>
      </c>
      <c r="T150" s="345">
        <f>S150*H150</f>
        <v>0</v>
      </c>
      <c r="AR150" s="346" t="s">
        <v>1639</v>
      </c>
      <c r="AT150" s="346" t="s">
        <v>1123</v>
      </c>
      <c r="AU150" s="346" t="s">
        <v>190</v>
      </c>
      <c r="AY150" s="251" t="s">
        <v>1043</v>
      </c>
      <c r="BE150" s="347">
        <f>IF(N150="základní",J150,0)</f>
        <v>0</v>
      </c>
      <c r="BF150" s="347">
        <f>IF(N150="snížená",J150,0)</f>
        <v>0</v>
      </c>
      <c r="BG150" s="347">
        <f>IF(N150="zákl. přenesená",J150,0)</f>
        <v>0</v>
      </c>
      <c r="BH150" s="347">
        <f>IF(N150="sníž. přenesená",J150,0)</f>
        <v>0</v>
      </c>
      <c r="BI150" s="347">
        <f>IF(N150="nulová",J150,0)</f>
        <v>0</v>
      </c>
      <c r="BJ150" s="251" t="s">
        <v>158</v>
      </c>
      <c r="BK150" s="347">
        <f>ROUND(I150*H150,2)</f>
        <v>0</v>
      </c>
      <c r="BL150" s="251" t="s">
        <v>1639</v>
      </c>
      <c r="BM150" s="346" t="s">
        <v>1809</v>
      </c>
    </row>
    <row r="151" spans="2:65" s="261" customFormat="1" ht="24.2" customHeight="1" x14ac:dyDescent="0.2">
      <c r="B151" s="260"/>
      <c r="C151" s="335">
        <v>15</v>
      </c>
      <c r="D151" s="335" t="s">
        <v>1123</v>
      </c>
      <c r="E151" s="336" t="s">
        <v>1862</v>
      </c>
      <c r="F151" s="337" t="s">
        <v>1863</v>
      </c>
      <c r="G151" s="338" t="s">
        <v>169</v>
      </c>
      <c r="H151" s="339">
        <v>24.12</v>
      </c>
      <c r="I151" s="199"/>
      <c r="J151" s="340">
        <f>ROUND(I151*H151,2)</f>
        <v>0</v>
      </c>
      <c r="K151" s="341"/>
      <c r="L151" s="260"/>
      <c r="M151" s="342" t="s">
        <v>1532</v>
      </c>
      <c r="N151" s="343" t="s">
        <v>1122</v>
      </c>
      <c r="O151" s="344">
        <v>0</v>
      </c>
      <c r="P151" s="344">
        <f>O151*H151</f>
        <v>0</v>
      </c>
      <c r="Q151" s="344">
        <v>0</v>
      </c>
      <c r="R151" s="344">
        <f>Q151*H151</f>
        <v>0</v>
      </c>
      <c r="S151" s="344">
        <v>0</v>
      </c>
      <c r="T151" s="345">
        <f>S151*H151</f>
        <v>0</v>
      </c>
      <c r="AR151" s="346" t="s">
        <v>1639</v>
      </c>
      <c r="AT151" s="346" t="s">
        <v>1123</v>
      </c>
      <c r="AU151" s="346" t="s">
        <v>190</v>
      </c>
      <c r="AY151" s="251" t="s">
        <v>1043</v>
      </c>
      <c r="BE151" s="347">
        <f>IF(N151="základní",J151,0)</f>
        <v>0</v>
      </c>
      <c r="BF151" s="347">
        <f>IF(N151="snížená",J151,0)</f>
        <v>0</v>
      </c>
      <c r="BG151" s="347">
        <f>IF(N151="zákl. přenesená",J151,0)</f>
        <v>0</v>
      </c>
      <c r="BH151" s="347">
        <f>IF(N151="sníž. přenesená",J151,0)</f>
        <v>0</v>
      </c>
      <c r="BI151" s="347">
        <f>IF(N151="nulová",J151,0)</f>
        <v>0</v>
      </c>
      <c r="BJ151" s="251" t="s">
        <v>158</v>
      </c>
      <c r="BK151" s="347">
        <f>ROUND(I151*H151,2)</f>
        <v>0</v>
      </c>
      <c r="BL151" s="251" t="s">
        <v>1639</v>
      </c>
      <c r="BM151" s="346" t="s">
        <v>1815</v>
      </c>
    </row>
    <row r="152" spans="2:65" s="355" customFormat="1" x14ac:dyDescent="0.2">
      <c r="B152" s="356"/>
      <c r="D152" s="350" t="s">
        <v>157</v>
      </c>
      <c r="E152" s="357" t="s">
        <v>1532</v>
      </c>
      <c r="F152" s="358" t="s">
        <v>1864</v>
      </c>
      <c r="H152" s="359">
        <v>24.12</v>
      </c>
      <c r="I152" s="387"/>
      <c r="L152" s="356"/>
      <c r="M152" s="360"/>
      <c r="T152" s="361"/>
      <c r="AT152" s="357" t="s">
        <v>157</v>
      </c>
      <c r="AU152" s="357" t="s">
        <v>190</v>
      </c>
      <c r="AV152" s="355" t="s">
        <v>190</v>
      </c>
      <c r="AW152" s="355" t="s">
        <v>1548</v>
      </c>
      <c r="AX152" s="355" t="s">
        <v>1580</v>
      </c>
      <c r="AY152" s="357" t="s">
        <v>1043</v>
      </c>
    </row>
    <row r="153" spans="2:65" s="369" customFormat="1" x14ac:dyDescent="0.2">
      <c r="B153" s="370"/>
      <c r="D153" s="350" t="s">
        <v>157</v>
      </c>
      <c r="E153" s="371" t="s">
        <v>1532</v>
      </c>
      <c r="F153" s="372" t="s">
        <v>1657</v>
      </c>
      <c r="H153" s="373">
        <v>24.12</v>
      </c>
      <c r="I153" s="389"/>
      <c r="L153" s="370"/>
      <c r="M153" s="374"/>
      <c r="T153" s="375"/>
      <c r="AT153" s="371" t="s">
        <v>157</v>
      </c>
      <c r="AU153" s="371" t="s">
        <v>190</v>
      </c>
      <c r="AV153" s="369" t="s">
        <v>193</v>
      </c>
      <c r="AW153" s="369" t="s">
        <v>1548</v>
      </c>
      <c r="AX153" s="369" t="s">
        <v>158</v>
      </c>
      <c r="AY153" s="371" t="s">
        <v>1043</v>
      </c>
    </row>
    <row r="154" spans="2:65" s="261" customFormat="1" ht="24.2" customHeight="1" x14ac:dyDescent="0.2">
      <c r="B154" s="260"/>
      <c r="C154" s="335">
        <v>16</v>
      </c>
      <c r="D154" s="335" t="s">
        <v>1123</v>
      </c>
      <c r="E154" s="336" t="s">
        <v>1865</v>
      </c>
      <c r="F154" s="337" t="s">
        <v>1866</v>
      </c>
      <c r="G154" s="338" t="s">
        <v>169</v>
      </c>
      <c r="H154" s="339">
        <v>24.12</v>
      </c>
      <c r="I154" s="199"/>
      <c r="J154" s="340">
        <f>ROUND(I154*H154,2)</f>
        <v>0</v>
      </c>
      <c r="K154" s="341"/>
      <c r="L154" s="260"/>
      <c r="M154" s="342" t="s">
        <v>1532</v>
      </c>
      <c r="N154" s="343" t="s">
        <v>1122</v>
      </c>
      <c r="O154" s="344">
        <v>0</v>
      </c>
      <c r="P154" s="344">
        <f>O154*H154</f>
        <v>0</v>
      </c>
      <c r="Q154" s="344">
        <v>0</v>
      </c>
      <c r="R154" s="344">
        <f>Q154*H154</f>
        <v>0</v>
      </c>
      <c r="S154" s="344">
        <v>0</v>
      </c>
      <c r="T154" s="345">
        <f>S154*H154</f>
        <v>0</v>
      </c>
      <c r="AR154" s="346" t="s">
        <v>1639</v>
      </c>
      <c r="AT154" s="346" t="s">
        <v>1123</v>
      </c>
      <c r="AU154" s="346" t="s">
        <v>190</v>
      </c>
      <c r="AY154" s="251" t="s">
        <v>1043</v>
      </c>
      <c r="BE154" s="347">
        <f>IF(N154="základní",J154,0)</f>
        <v>0</v>
      </c>
      <c r="BF154" s="347">
        <f>IF(N154="snížená",J154,0)</f>
        <v>0</v>
      </c>
      <c r="BG154" s="347">
        <f>IF(N154="zákl. přenesená",J154,0)</f>
        <v>0</v>
      </c>
      <c r="BH154" s="347">
        <f>IF(N154="sníž. přenesená",J154,0)</f>
        <v>0</v>
      </c>
      <c r="BI154" s="347">
        <f>IF(N154="nulová",J154,0)</f>
        <v>0</v>
      </c>
      <c r="BJ154" s="251" t="s">
        <v>158</v>
      </c>
      <c r="BK154" s="347">
        <f>ROUND(I154*H154,2)</f>
        <v>0</v>
      </c>
      <c r="BL154" s="251" t="s">
        <v>1639</v>
      </c>
      <c r="BM154" s="346" t="s">
        <v>1819</v>
      </c>
    </row>
    <row r="155" spans="2:65" s="323" customFormat="1" ht="22.7" customHeight="1" x14ac:dyDescent="0.2">
      <c r="B155" s="324"/>
      <c r="D155" s="325" t="s">
        <v>1027</v>
      </c>
      <c r="E155" s="333" t="s">
        <v>108</v>
      </c>
      <c r="F155" s="333" t="s">
        <v>1867</v>
      </c>
      <c r="I155" s="390"/>
      <c r="J155" s="334">
        <f>BK155</f>
        <v>0</v>
      </c>
      <c r="L155" s="324"/>
      <c r="M155" s="328"/>
      <c r="P155" s="329">
        <f>SUM(P156:P170)</f>
        <v>0</v>
      </c>
      <c r="R155" s="329">
        <f>SUM(R156:R170)</f>
        <v>0</v>
      </c>
      <c r="T155" s="330">
        <f>SUM(T156:T170)</f>
        <v>0</v>
      </c>
      <c r="AR155" s="325" t="s">
        <v>190</v>
      </c>
      <c r="AT155" s="331" t="s">
        <v>1027</v>
      </c>
      <c r="AU155" s="331" t="s">
        <v>158</v>
      </c>
      <c r="AY155" s="325" t="s">
        <v>1043</v>
      </c>
      <c r="BK155" s="332">
        <f>SUM(BK156:BK170)</f>
        <v>0</v>
      </c>
    </row>
    <row r="156" spans="2:65" s="261" customFormat="1" ht="24.2" customHeight="1" x14ac:dyDescent="0.2">
      <c r="B156" s="260"/>
      <c r="C156" s="335">
        <v>17</v>
      </c>
      <c r="D156" s="335" t="s">
        <v>1123</v>
      </c>
      <c r="E156" s="336" t="s">
        <v>1868</v>
      </c>
      <c r="F156" s="337" t="s">
        <v>1869</v>
      </c>
      <c r="G156" s="338" t="s">
        <v>169</v>
      </c>
      <c r="H156" s="339">
        <v>1817.088</v>
      </c>
      <c r="I156" s="199"/>
      <c r="J156" s="340">
        <f>ROUND(I156*H156,2)</f>
        <v>0</v>
      </c>
      <c r="K156" s="341"/>
      <c r="L156" s="260"/>
      <c r="M156" s="342" t="s">
        <v>1532</v>
      </c>
      <c r="N156" s="343" t="s">
        <v>1122</v>
      </c>
      <c r="O156" s="344">
        <v>0</v>
      </c>
      <c r="P156" s="344">
        <f>O156*H156</f>
        <v>0</v>
      </c>
      <c r="Q156" s="344">
        <v>0</v>
      </c>
      <c r="R156" s="344">
        <f>Q156*H156</f>
        <v>0</v>
      </c>
      <c r="S156" s="344">
        <v>0</v>
      </c>
      <c r="T156" s="345">
        <f>S156*H156</f>
        <v>0</v>
      </c>
      <c r="AR156" s="346" t="s">
        <v>1639</v>
      </c>
      <c r="AT156" s="346" t="s">
        <v>1123</v>
      </c>
      <c r="AU156" s="346" t="s">
        <v>190</v>
      </c>
      <c r="AY156" s="251" t="s">
        <v>1043</v>
      </c>
      <c r="BE156" s="347">
        <f>IF(N156="základní",J156,0)</f>
        <v>0</v>
      </c>
      <c r="BF156" s="347">
        <f>IF(N156="snížená",J156,0)</f>
        <v>0</v>
      </c>
      <c r="BG156" s="347">
        <f>IF(N156="zákl. přenesená",J156,0)</f>
        <v>0</v>
      </c>
      <c r="BH156" s="347">
        <f>IF(N156="sníž. přenesená",J156,0)</f>
        <v>0</v>
      </c>
      <c r="BI156" s="347">
        <f>IF(N156="nulová",J156,0)</f>
        <v>0</v>
      </c>
      <c r="BJ156" s="251" t="s">
        <v>158</v>
      </c>
      <c r="BK156" s="347">
        <f>ROUND(I156*H156,2)</f>
        <v>0</v>
      </c>
      <c r="BL156" s="251" t="s">
        <v>1639</v>
      </c>
      <c r="BM156" s="346" t="s">
        <v>1823</v>
      </c>
    </row>
    <row r="157" spans="2:65" s="348" customFormat="1" x14ac:dyDescent="0.2">
      <c r="B157" s="349"/>
      <c r="D157" s="350" t="s">
        <v>157</v>
      </c>
      <c r="E157" s="351" t="s">
        <v>1532</v>
      </c>
      <c r="F157" s="352" t="s">
        <v>1870</v>
      </c>
      <c r="H157" s="351" t="s">
        <v>1532</v>
      </c>
      <c r="I157" s="386"/>
      <c r="L157" s="349"/>
      <c r="M157" s="353"/>
      <c r="T157" s="354"/>
      <c r="AT157" s="351" t="s">
        <v>157</v>
      </c>
      <c r="AU157" s="351" t="s">
        <v>190</v>
      </c>
      <c r="AV157" s="348" t="s">
        <v>158</v>
      </c>
      <c r="AW157" s="348" t="s">
        <v>1548</v>
      </c>
      <c r="AX157" s="348" t="s">
        <v>1580</v>
      </c>
      <c r="AY157" s="351" t="s">
        <v>1043</v>
      </c>
    </row>
    <row r="158" spans="2:65" s="348" customFormat="1" x14ac:dyDescent="0.2">
      <c r="B158" s="349"/>
      <c r="D158" s="350" t="s">
        <v>157</v>
      </c>
      <c r="E158" s="351" t="s">
        <v>1532</v>
      </c>
      <c r="F158" s="352" t="s">
        <v>1871</v>
      </c>
      <c r="H158" s="351" t="s">
        <v>1532</v>
      </c>
      <c r="I158" s="386"/>
      <c r="L158" s="349"/>
      <c r="M158" s="353"/>
      <c r="T158" s="354"/>
      <c r="AT158" s="351" t="s">
        <v>157</v>
      </c>
      <c r="AU158" s="351" t="s">
        <v>190</v>
      </c>
      <c r="AV158" s="348" t="s">
        <v>158</v>
      </c>
      <c r="AW158" s="348" t="s">
        <v>1548</v>
      </c>
      <c r="AX158" s="348" t="s">
        <v>1580</v>
      </c>
      <c r="AY158" s="351" t="s">
        <v>1043</v>
      </c>
    </row>
    <row r="159" spans="2:65" s="355" customFormat="1" x14ac:dyDescent="0.2">
      <c r="B159" s="356"/>
      <c r="D159" s="350" t="s">
        <v>157</v>
      </c>
      <c r="E159" s="357" t="s">
        <v>1532</v>
      </c>
      <c r="F159" s="358" t="s">
        <v>1872</v>
      </c>
      <c r="H159" s="359">
        <v>2999.05</v>
      </c>
      <c r="I159" s="387"/>
      <c r="L159" s="356"/>
      <c r="M159" s="360"/>
      <c r="T159" s="361"/>
      <c r="AT159" s="357" t="s">
        <v>157</v>
      </c>
      <c r="AU159" s="357" t="s">
        <v>190</v>
      </c>
      <c r="AV159" s="355" t="s">
        <v>190</v>
      </c>
      <c r="AW159" s="355" t="s">
        <v>1548</v>
      </c>
      <c r="AX159" s="355" t="s">
        <v>1580</v>
      </c>
      <c r="AY159" s="357" t="s">
        <v>1043</v>
      </c>
    </row>
    <row r="160" spans="2:65" s="348" customFormat="1" x14ac:dyDescent="0.2">
      <c r="B160" s="349"/>
      <c r="D160" s="350" t="s">
        <v>157</v>
      </c>
      <c r="E160" s="351" t="s">
        <v>1532</v>
      </c>
      <c r="F160" s="352" t="s">
        <v>1873</v>
      </c>
      <c r="H160" s="351" t="s">
        <v>1532</v>
      </c>
      <c r="I160" s="386"/>
      <c r="L160" s="349"/>
      <c r="M160" s="353"/>
      <c r="T160" s="354"/>
      <c r="AT160" s="351" t="s">
        <v>157</v>
      </c>
      <c r="AU160" s="351" t="s">
        <v>190</v>
      </c>
      <c r="AV160" s="348" t="s">
        <v>158</v>
      </c>
      <c r="AW160" s="348" t="s">
        <v>1548</v>
      </c>
      <c r="AX160" s="348" t="s">
        <v>1580</v>
      </c>
      <c r="AY160" s="351" t="s">
        <v>1043</v>
      </c>
    </row>
    <row r="161" spans="2:65" s="355" customFormat="1" x14ac:dyDescent="0.2">
      <c r="B161" s="356"/>
      <c r="D161" s="350" t="s">
        <v>157</v>
      </c>
      <c r="E161" s="357" t="s">
        <v>1532</v>
      </c>
      <c r="F161" s="358" t="s">
        <v>1874</v>
      </c>
      <c r="H161" s="359">
        <v>29.43</v>
      </c>
      <c r="I161" s="387"/>
      <c r="L161" s="356"/>
      <c r="M161" s="360"/>
      <c r="T161" s="361"/>
      <c r="AT161" s="357" t="s">
        <v>157</v>
      </c>
      <c r="AU161" s="357" t="s">
        <v>190</v>
      </c>
      <c r="AV161" s="355" t="s">
        <v>190</v>
      </c>
      <c r="AW161" s="355" t="s">
        <v>1548</v>
      </c>
      <c r="AX161" s="355" t="s">
        <v>1580</v>
      </c>
      <c r="AY161" s="357" t="s">
        <v>1043</v>
      </c>
    </row>
    <row r="162" spans="2:65" s="369" customFormat="1" x14ac:dyDescent="0.2">
      <c r="B162" s="370"/>
      <c r="D162" s="350" t="s">
        <v>157</v>
      </c>
      <c r="E162" s="371" t="s">
        <v>1532</v>
      </c>
      <c r="F162" s="372" t="s">
        <v>1657</v>
      </c>
      <c r="H162" s="373">
        <v>3028.48</v>
      </c>
      <c r="I162" s="389"/>
      <c r="L162" s="370"/>
      <c r="M162" s="374"/>
      <c r="T162" s="375"/>
      <c r="AT162" s="371" t="s">
        <v>157</v>
      </c>
      <c r="AU162" s="371" t="s">
        <v>190</v>
      </c>
      <c r="AV162" s="369" t="s">
        <v>193</v>
      </c>
      <c r="AW162" s="369" t="s">
        <v>1548</v>
      </c>
      <c r="AX162" s="369" t="s">
        <v>1580</v>
      </c>
      <c r="AY162" s="371" t="s">
        <v>1043</v>
      </c>
    </row>
    <row r="163" spans="2:65" s="355" customFormat="1" x14ac:dyDescent="0.2">
      <c r="B163" s="356"/>
      <c r="D163" s="350" t="s">
        <v>157</v>
      </c>
      <c r="E163" s="357" t="s">
        <v>1532</v>
      </c>
      <c r="F163" s="358" t="s">
        <v>1875</v>
      </c>
      <c r="H163" s="359">
        <v>1817.088</v>
      </c>
      <c r="I163" s="387"/>
      <c r="L163" s="356"/>
      <c r="M163" s="360"/>
      <c r="T163" s="361"/>
      <c r="AT163" s="357" t="s">
        <v>157</v>
      </c>
      <c r="AU163" s="357" t="s">
        <v>190</v>
      </c>
      <c r="AV163" s="355" t="s">
        <v>190</v>
      </c>
      <c r="AW163" s="355" t="s">
        <v>1548</v>
      </c>
      <c r="AX163" s="355" t="s">
        <v>1580</v>
      </c>
      <c r="AY163" s="357" t="s">
        <v>1043</v>
      </c>
    </row>
    <row r="164" spans="2:65" s="369" customFormat="1" x14ac:dyDescent="0.2">
      <c r="B164" s="370"/>
      <c r="D164" s="350" t="s">
        <v>157</v>
      </c>
      <c r="E164" s="371" t="s">
        <v>1532</v>
      </c>
      <c r="F164" s="372" t="s">
        <v>1657</v>
      </c>
      <c r="H164" s="373">
        <v>1817.088</v>
      </c>
      <c r="I164" s="389"/>
      <c r="L164" s="370"/>
      <c r="M164" s="374"/>
      <c r="T164" s="375"/>
      <c r="AT164" s="371" t="s">
        <v>157</v>
      </c>
      <c r="AU164" s="371" t="s">
        <v>190</v>
      </c>
      <c r="AV164" s="369" t="s">
        <v>193</v>
      </c>
      <c r="AW164" s="369" t="s">
        <v>1548</v>
      </c>
      <c r="AX164" s="369" t="s">
        <v>158</v>
      </c>
      <c r="AY164" s="371" t="s">
        <v>1043</v>
      </c>
    </row>
    <row r="165" spans="2:65" s="261" customFormat="1" ht="33" customHeight="1" x14ac:dyDescent="0.2">
      <c r="B165" s="260"/>
      <c r="C165" s="335">
        <v>18</v>
      </c>
      <c r="D165" s="335" t="s">
        <v>1123</v>
      </c>
      <c r="E165" s="336" t="s">
        <v>1876</v>
      </c>
      <c r="F165" s="337" t="s">
        <v>1877</v>
      </c>
      <c r="G165" s="338" t="s">
        <v>169</v>
      </c>
      <c r="H165" s="339">
        <v>58.86</v>
      </c>
      <c r="I165" s="199"/>
      <c r="J165" s="340">
        <f>ROUND(I165*H165,2)</f>
        <v>0</v>
      </c>
      <c r="K165" s="341"/>
      <c r="L165" s="260"/>
      <c r="M165" s="342" t="s">
        <v>1532</v>
      </c>
      <c r="N165" s="343" t="s">
        <v>1122</v>
      </c>
      <c r="O165" s="344">
        <v>0</v>
      </c>
      <c r="P165" s="344">
        <f>O165*H165</f>
        <v>0</v>
      </c>
      <c r="Q165" s="344">
        <v>0</v>
      </c>
      <c r="R165" s="344">
        <f>Q165*H165</f>
        <v>0</v>
      </c>
      <c r="S165" s="344">
        <v>0</v>
      </c>
      <c r="T165" s="345">
        <f>S165*H165</f>
        <v>0</v>
      </c>
      <c r="AR165" s="346" t="s">
        <v>1639</v>
      </c>
      <c r="AT165" s="346" t="s">
        <v>1123</v>
      </c>
      <c r="AU165" s="346" t="s">
        <v>190</v>
      </c>
      <c r="AY165" s="251" t="s">
        <v>1043</v>
      </c>
      <c r="BE165" s="347">
        <f>IF(N165="základní",J165,0)</f>
        <v>0</v>
      </c>
      <c r="BF165" s="347">
        <f>IF(N165="snížená",J165,0)</f>
        <v>0</v>
      </c>
      <c r="BG165" s="347">
        <f>IF(N165="zákl. přenesená",J165,0)</f>
        <v>0</v>
      </c>
      <c r="BH165" s="347">
        <f>IF(N165="sníž. přenesená",J165,0)</f>
        <v>0</v>
      </c>
      <c r="BI165" s="347">
        <f>IF(N165="nulová",J165,0)</f>
        <v>0</v>
      </c>
      <c r="BJ165" s="251" t="s">
        <v>158</v>
      </c>
      <c r="BK165" s="347">
        <f>ROUND(I165*H165,2)</f>
        <v>0</v>
      </c>
      <c r="BL165" s="251" t="s">
        <v>1639</v>
      </c>
      <c r="BM165" s="346" t="s">
        <v>1878</v>
      </c>
    </row>
    <row r="166" spans="2:65" s="261" customFormat="1" ht="24.2" customHeight="1" x14ac:dyDescent="0.2">
      <c r="B166" s="260"/>
      <c r="C166" s="335">
        <v>19</v>
      </c>
      <c r="D166" s="335" t="s">
        <v>1123</v>
      </c>
      <c r="E166" s="336" t="s">
        <v>1879</v>
      </c>
      <c r="F166" s="337" t="s">
        <v>1880</v>
      </c>
      <c r="G166" s="338" t="s">
        <v>169</v>
      </c>
      <c r="H166" s="339">
        <v>1799.43</v>
      </c>
      <c r="I166" s="199"/>
      <c r="J166" s="340">
        <f>ROUND(I166*H166,2)</f>
        <v>0</v>
      </c>
      <c r="K166" s="341"/>
      <c r="L166" s="260"/>
      <c r="M166" s="342" t="s">
        <v>1532</v>
      </c>
      <c r="N166" s="343" t="s">
        <v>1122</v>
      </c>
      <c r="O166" s="344">
        <v>0</v>
      </c>
      <c r="P166" s="344">
        <f>O166*H166</f>
        <v>0</v>
      </c>
      <c r="Q166" s="344">
        <v>0</v>
      </c>
      <c r="R166" s="344">
        <f>Q166*H166</f>
        <v>0</v>
      </c>
      <c r="S166" s="344">
        <v>0</v>
      </c>
      <c r="T166" s="345">
        <f>S166*H166</f>
        <v>0</v>
      </c>
      <c r="AR166" s="346" t="s">
        <v>1639</v>
      </c>
      <c r="AT166" s="346" t="s">
        <v>1123</v>
      </c>
      <c r="AU166" s="346" t="s">
        <v>190</v>
      </c>
      <c r="AY166" s="251" t="s">
        <v>1043</v>
      </c>
      <c r="BE166" s="347">
        <f>IF(N166="základní",J166,0)</f>
        <v>0</v>
      </c>
      <c r="BF166" s="347">
        <f>IF(N166="snížená",J166,0)</f>
        <v>0</v>
      </c>
      <c r="BG166" s="347">
        <f>IF(N166="zákl. přenesená",J166,0)</f>
        <v>0</v>
      </c>
      <c r="BH166" s="347">
        <f>IF(N166="sníž. přenesená",J166,0)</f>
        <v>0</v>
      </c>
      <c r="BI166" s="347">
        <f>IF(N166="nulová",J166,0)</f>
        <v>0</v>
      </c>
      <c r="BJ166" s="251" t="s">
        <v>158</v>
      </c>
      <c r="BK166" s="347">
        <f>ROUND(I166*H166,2)</f>
        <v>0</v>
      </c>
      <c r="BL166" s="251" t="s">
        <v>1639</v>
      </c>
      <c r="BM166" s="346" t="s">
        <v>1259</v>
      </c>
    </row>
    <row r="167" spans="2:65" s="348" customFormat="1" x14ac:dyDescent="0.2">
      <c r="B167" s="349"/>
      <c r="D167" s="350" t="s">
        <v>157</v>
      </c>
      <c r="E167" s="351" t="s">
        <v>1532</v>
      </c>
      <c r="F167" s="352" t="s">
        <v>1870</v>
      </c>
      <c r="H167" s="351" t="s">
        <v>1532</v>
      </c>
      <c r="L167" s="349"/>
      <c r="M167" s="353"/>
      <c r="T167" s="354"/>
      <c r="AT167" s="351" t="s">
        <v>157</v>
      </c>
      <c r="AU167" s="351" t="s">
        <v>190</v>
      </c>
      <c r="AV167" s="348" t="s">
        <v>158</v>
      </c>
      <c r="AW167" s="348" t="s">
        <v>1548</v>
      </c>
      <c r="AX167" s="348" t="s">
        <v>1580</v>
      </c>
      <c r="AY167" s="351" t="s">
        <v>1043</v>
      </c>
    </row>
    <row r="168" spans="2:65" s="348" customFormat="1" x14ac:dyDescent="0.2">
      <c r="B168" s="349"/>
      <c r="D168" s="350" t="s">
        <v>157</v>
      </c>
      <c r="E168" s="351" t="s">
        <v>1532</v>
      </c>
      <c r="F168" s="352" t="s">
        <v>1881</v>
      </c>
      <c r="H168" s="351" t="s">
        <v>1532</v>
      </c>
      <c r="L168" s="349"/>
      <c r="M168" s="353"/>
      <c r="T168" s="354"/>
      <c r="AT168" s="351" t="s">
        <v>157</v>
      </c>
      <c r="AU168" s="351" t="s">
        <v>190</v>
      </c>
      <c r="AV168" s="348" t="s">
        <v>158</v>
      </c>
      <c r="AW168" s="348" t="s">
        <v>1548</v>
      </c>
      <c r="AX168" s="348" t="s">
        <v>1580</v>
      </c>
      <c r="AY168" s="351" t="s">
        <v>1043</v>
      </c>
    </row>
    <row r="169" spans="2:65" s="355" customFormat="1" x14ac:dyDescent="0.2">
      <c r="B169" s="356"/>
      <c r="D169" s="350" t="s">
        <v>157</v>
      </c>
      <c r="E169" s="357" t="s">
        <v>1532</v>
      </c>
      <c r="F169" s="358" t="s">
        <v>1882</v>
      </c>
      <c r="H169" s="359">
        <v>1799.43</v>
      </c>
      <c r="L169" s="356"/>
      <c r="M169" s="360"/>
      <c r="T169" s="361"/>
      <c r="AT169" s="357" t="s">
        <v>157</v>
      </c>
      <c r="AU169" s="357" t="s">
        <v>190</v>
      </c>
      <c r="AV169" s="355" t="s">
        <v>190</v>
      </c>
      <c r="AW169" s="355" t="s">
        <v>1548</v>
      </c>
      <c r="AX169" s="355" t="s">
        <v>1580</v>
      </c>
      <c r="AY169" s="357" t="s">
        <v>1043</v>
      </c>
    </row>
    <row r="170" spans="2:65" s="369" customFormat="1" x14ac:dyDescent="0.2">
      <c r="B170" s="370"/>
      <c r="D170" s="350" t="s">
        <v>157</v>
      </c>
      <c r="E170" s="371" t="s">
        <v>1532</v>
      </c>
      <c r="F170" s="372" t="s">
        <v>1657</v>
      </c>
      <c r="H170" s="373">
        <v>1799.43</v>
      </c>
      <c r="L170" s="370"/>
      <c r="M170" s="397"/>
      <c r="N170" s="398"/>
      <c r="O170" s="398"/>
      <c r="P170" s="398"/>
      <c r="Q170" s="398"/>
      <c r="R170" s="398"/>
      <c r="S170" s="398"/>
      <c r="T170" s="399"/>
      <c r="AT170" s="371" t="s">
        <v>157</v>
      </c>
      <c r="AU170" s="371" t="s">
        <v>190</v>
      </c>
      <c r="AV170" s="369" t="s">
        <v>193</v>
      </c>
      <c r="AW170" s="369" t="s">
        <v>1548</v>
      </c>
      <c r="AX170" s="369" t="s">
        <v>158</v>
      </c>
      <c r="AY170" s="371" t="s">
        <v>1043</v>
      </c>
    </row>
    <row r="171" spans="2:65" s="261" customFormat="1" ht="6.95" customHeight="1" x14ac:dyDescent="0.2">
      <c r="B171" s="290"/>
      <c r="C171" s="291"/>
      <c r="D171" s="291"/>
      <c r="E171" s="291"/>
      <c r="F171" s="291"/>
      <c r="G171" s="291"/>
      <c r="H171" s="291"/>
      <c r="I171" s="291"/>
      <c r="J171" s="291"/>
      <c r="K171" s="291"/>
      <c r="L171" s="260"/>
    </row>
  </sheetData>
  <sheetProtection algorithmName="SHA-512" hashValue="9ccmCpFmxaJBdXd4RK0gIrSfSSJQH5IusV46FWoB4HPkdd/ZK3RkpQVxHCUzR5R8wfXeUE4D49wTbab+G9WRNQ==" saltValue="lFOr3C1ll6Wg9g3tM3cvnA==" spinCount="100000" sheet="1" objects="1" scenarios="1"/>
  <autoFilter ref="C119:K170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8C5B-073D-4124-B3DB-B16E0F5F63D2}">
  <sheetPr>
    <pageSetUpPr fitToPage="1"/>
  </sheetPr>
  <dimension ref="B2:BM161"/>
  <sheetViews>
    <sheetView showGridLines="0" topLeftCell="A63" workbookViewId="0">
      <selection activeCell="I125" sqref="I125:I160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1596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2206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ROUND(J123,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ROUND((SUM(BE123:BE160)),  2)</f>
        <v>0</v>
      </c>
      <c r="I33" s="276">
        <v>0.21</v>
      </c>
      <c r="J33" s="275">
        <f>ROUND(((SUM(BE123:BE160))*I33),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ROUND((SUM(BF123:BF160)),  2)</f>
        <v>0</v>
      </c>
      <c r="I34" s="276">
        <v>0.15</v>
      </c>
      <c r="J34" s="275">
        <f>ROUND(((SUM(BF123:BF160))*I34),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ROUND((SUM(BG123:BG160)),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ROUND((SUM(BH123:BH160)),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ROUND((SUM(BI123:BI160)),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4 - ZTI_voda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J123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1883</v>
      </c>
      <c r="E97" s="301"/>
      <c r="F97" s="301"/>
      <c r="G97" s="301"/>
      <c r="H97" s="301"/>
      <c r="I97" s="301"/>
      <c r="J97" s="302">
        <f>J124</f>
        <v>0</v>
      </c>
      <c r="L97" s="299"/>
    </row>
    <row r="98" spans="2:12" s="298" customFormat="1" ht="24.95" customHeight="1" x14ac:dyDescent="0.2">
      <c r="B98" s="299"/>
      <c r="D98" s="300" t="s">
        <v>1884</v>
      </c>
      <c r="E98" s="301"/>
      <c r="F98" s="301"/>
      <c r="G98" s="301"/>
      <c r="H98" s="301"/>
      <c r="I98" s="301"/>
      <c r="J98" s="302">
        <f>J131</f>
        <v>0</v>
      </c>
      <c r="L98" s="299"/>
    </row>
    <row r="99" spans="2:12" s="303" customFormat="1" ht="20.100000000000001" customHeight="1" x14ac:dyDescent="0.2">
      <c r="B99" s="304"/>
      <c r="D99" s="305" t="s">
        <v>1885</v>
      </c>
      <c r="E99" s="306"/>
      <c r="F99" s="306"/>
      <c r="G99" s="306"/>
      <c r="H99" s="306"/>
      <c r="I99" s="306"/>
      <c r="J99" s="307">
        <f>J132</f>
        <v>0</v>
      </c>
      <c r="L99" s="304"/>
    </row>
    <row r="100" spans="2:12" s="303" customFormat="1" ht="20.100000000000001" customHeight="1" x14ac:dyDescent="0.2">
      <c r="B100" s="304"/>
      <c r="D100" s="305" t="s">
        <v>1886</v>
      </c>
      <c r="E100" s="306"/>
      <c r="F100" s="306"/>
      <c r="G100" s="306"/>
      <c r="H100" s="306"/>
      <c r="I100" s="306"/>
      <c r="J100" s="307">
        <f>J137</f>
        <v>0</v>
      </c>
      <c r="L100" s="304"/>
    </row>
    <row r="101" spans="2:12" s="303" customFormat="1" ht="20.100000000000001" customHeight="1" x14ac:dyDescent="0.2">
      <c r="B101" s="304"/>
      <c r="D101" s="305" t="s">
        <v>1887</v>
      </c>
      <c r="E101" s="306"/>
      <c r="F101" s="306"/>
      <c r="G101" s="306"/>
      <c r="H101" s="306"/>
      <c r="I101" s="306"/>
      <c r="J101" s="307">
        <f>J143</f>
        <v>0</v>
      </c>
      <c r="L101" s="304"/>
    </row>
    <row r="102" spans="2:12" s="303" customFormat="1" ht="20.100000000000001" customHeight="1" x14ac:dyDescent="0.2">
      <c r="B102" s="304"/>
      <c r="D102" s="305" t="s">
        <v>1888</v>
      </c>
      <c r="E102" s="306"/>
      <c r="F102" s="306"/>
      <c r="G102" s="306"/>
      <c r="H102" s="306"/>
      <c r="I102" s="306"/>
      <c r="J102" s="307">
        <f>J147</f>
        <v>0</v>
      </c>
      <c r="L102" s="304"/>
    </row>
    <row r="103" spans="2:12" s="303" customFormat="1" ht="20.100000000000001" customHeight="1" x14ac:dyDescent="0.2">
      <c r="B103" s="304"/>
      <c r="D103" s="305" t="s">
        <v>1889</v>
      </c>
      <c r="E103" s="306"/>
      <c r="F103" s="306"/>
      <c r="G103" s="306"/>
      <c r="H103" s="306"/>
      <c r="I103" s="306"/>
      <c r="J103" s="307">
        <f>J157</f>
        <v>0</v>
      </c>
      <c r="L103" s="304"/>
    </row>
    <row r="104" spans="2:12" s="261" customFormat="1" ht="21.75" customHeight="1" x14ac:dyDescent="0.2">
      <c r="B104" s="260"/>
      <c r="L104" s="260"/>
    </row>
    <row r="105" spans="2:12" s="261" customFormat="1" ht="6.95" customHeight="1" x14ac:dyDescent="0.2">
      <c r="B105" s="290"/>
      <c r="C105" s="291"/>
      <c r="D105" s="291"/>
      <c r="E105" s="291"/>
      <c r="F105" s="291"/>
      <c r="G105" s="291"/>
      <c r="H105" s="291"/>
      <c r="I105" s="291"/>
      <c r="J105" s="291"/>
      <c r="K105" s="291"/>
      <c r="L105" s="260"/>
    </row>
    <row r="109" spans="2:12" s="261" customFormat="1" ht="6.95" customHeight="1" x14ac:dyDescent="0.2">
      <c r="B109" s="292"/>
      <c r="C109" s="293"/>
      <c r="D109" s="293"/>
      <c r="E109" s="293"/>
      <c r="F109" s="293"/>
      <c r="G109" s="293"/>
      <c r="H109" s="293"/>
      <c r="I109" s="293"/>
      <c r="J109" s="293"/>
      <c r="K109" s="293"/>
      <c r="L109" s="260"/>
    </row>
    <row r="110" spans="2:12" s="261" customFormat="1" ht="24.95" customHeight="1" x14ac:dyDescent="0.2">
      <c r="B110" s="260"/>
      <c r="C110" s="255" t="s">
        <v>1614</v>
      </c>
      <c r="L110" s="260"/>
    </row>
    <row r="111" spans="2:12" s="261" customFormat="1" ht="6.95" customHeight="1" x14ac:dyDescent="0.2">
      <c r="B111" s="260"/>
      <c r="L111" s="260"/>
    </row>
    <row r="112" spans="2:12" s="261" customFormat="1" ht="12" customHeight="1" x14ac:dyDescent="0.2">
      <c r="B112" s="260"/>
      <c r="C112" s="257" t="s">
        <v>24</v>
      </c>
      <c r="L112" s="260"/>
    </row>
    <row r="113" spans="2:65" s="261" customFormat="1" ht="16.5" customHeight="1" x14ac:dyDescent="0.2">
      <c r="B113" s="260"/>
      <c r="E113" s="258" t="str">
        <f>E7</f>
        <v xml:space="preserve">Stavební úpravy objektu Baštýřská 67/2, Praha 9 - Etapa 2			</v>
      </c>
      <c r="F113" s="259"/>
      <c r="G113" s="259"/>
      <c r="H113" s="259"/>
      <c r="L113" s="260"/>
    </row>
    <row r="114" spans="2:65" s="261" customFormat="1" ht="12" customHeight="1" x14ac:dyDescent="0.2">
      <c r="B114" s="260"/>
      <c r="C114" s="257" t="s">
        <v>43</v>
      </c>
      <c r="L114" s="260"/>
    </row>
    <row r="115" spans="2:65" s="261" customFormat="1" ht="16.5" customHeight="1" x14ac:dyDescent="0.2">
      <c r="B115" s="260"/>
      <c r="E115" s="262" t="str">
        <f>E9</f>
        <v>4 - ZTI_voda - Etapa 2</v>
      </c>
      <c r="F115" s="263"/>
      <c r="G115" s="263"/>
      <c r="H115" s="263"/>
      <c r="L115" s="260"/>
    </row>
    <row r="116" spans="2:65" s="261" customFormat="1" ht="6.95" customHeight="1" x14ac:dyDescent="0.2">
      <c r="B116" s="260"/>
      <c r="L116" s="260"/>
    </row>
    <row r="117" spans="2:65" s="261" customFormat="1" ht="12" customHeight="1" x14ac:dyDescent="0.2">
      <c r="B117" s="260"/>
      <c r="C117" s="257" t="s">
        <v>1010</v>
      </c>
      <c r="F117" s="264" t="str">
        <f>F12</f>
        <v xml:space="preserve"> Baštýřská 67/2,19800 Praha 14</v>
      </c>
      <c r="I117" s="257" t="s">
        <v>749</v>
      </c>
      <c r="J117" s="265" t="str">
        <f>IF(J12="","",J12)</f>
        <v/>
      </c>
      <c r="L117" s="260"/>
    </row>
    <row r="118" spans="2:65" s="261" customFormat="1" ht="6.95" customHeight="1" x14ac:dyDescent="0.2">
      <c r="B118" s="260"/>
      <c r="L118" s="260"/>
    </row>
    <row r="119" spans="2:65" s="261" customFormat="1" ht="15.2" customHeight="1" x14ac:dyDescent="0.2">
      <c r="B119" s="260"/>
      <c r="C119" s="257" t="s">
        <v>1544</v>
      </c>
      <c r="F119" s="264" t="str">
        <f>E15</f>
        <v xml:space="preserve"> Městská část Praha 14,Br.Venclíků 1073,Praha 14</v>
      </c>
      <c r="I119" s="257" t="s">
        <v>21</v>
      </c>
      <c r="J119" s="294" t="str">
        <f>E21</f>
        <v xml:space="preserve"> </v>
      </c>
      <c r="L119" s="260"/>
    </row>
    <row r="120" spans="2:65" s="261" customFormat="1" ht="15.2" customHeight="1" x14ac:dyDescent="0.2">
      <c r="B120" s="260"/>
      <c r="C120" s="257" t="s">
        <v>20</v>
      </c>
      <c r="F120" s="264" t="str">
        <f>IF(E18="","",E18)</f>
        <v xml:space="preserve"> </v>
      </c>
      <c r="I120" s="257" t="s">
        <v>1549</v>
      </c>
      <c r="J120" s="294" t="str">
        <f>E24</f>
        <v xml:space="preserve"> </v>
      </c>
      <c r="L120" s="260"/>
    </row>
    <row r="121" spans="2:65" s="261" customFormat="1" ht="10.35" customHeight="1" x14ac:dyDescent="0.2">
      <c r="B121" s="260"/>
      <c r="L121" s="260"/>
    </row>
    <row r="122" spans="2:65" s="308" customFormat="1" ht="29.25" customHeight="1" x14ac:dyDescent="0.2">
      <c r="B122" s="309"/>
      <c r="C122" s="310" t="s">
        <v>1518</v>
      </c>
      <c r="D122" s="311" t="s">
        <v>1517</v>
      </c>
      <c r="E122" s="311" t="s">
        <v>1516</v>
      </c>
      <c r="F122" s="311" t="s">
        <v>1515</v>
      </c>
      <c r="G122" s="311" t="s">
        <v>130</v>
      </c>
      <c r="H122" s="311" t="s">
        <v>131</v>
      </c>
      <c r="I122" s="311" t="s">
        <v>1615</v>
      </c>
      <c r="J122" s="312" t="s">
        <v>1609</v>
      </c>
      <c r="K122" s="313" t="s">
        <v>1616</v>
      </c>
      <c r="L122" s="309"/>
      <c r="M122" s="314" t="s">
        <v>1532</v>
      </c>
      <c r="N122" s="315" t="s">
        <v>135</v>
      </c>
      <c r="O122" s="315" t="s">
        <v>1037</v>
      </c>
      <c r="P122" s="315" t="s">
        <v>1038</v>
      </c>
      <c r="Q122" s="315" t="s">
        <v>1617</v>
      </c>
      <c r="R122" s="315" t="s">
        <v>1618</v>
      </c>
      <c r="S122" s="315" t="s">
        <v>1041</v>
      </c>
      <c r="T122" s="316" t="s">
        <v>1511</v>
      </c>
    </row>
    <row r="123" spans="2:65" s="261" customFormat="1" ht="22.7" customHeight="1" x14ac:dyDescent="0.25">
      <c r="B123" s="260"/>
      <c r="C123" s="317" t="s">
        <v>1023</v>
      </c>
      <c r="J123" s="318">
        <f>BK123</f>
        <v>0</v>
      </c>
      <c r="L123" s="260"/>
      <c r="M123" s="319"/>
      <c r="N123" s="270"/>
      <c r="O123" s="270"/>
      <c r="P123" s="320">
        <f>P124+P131</f>
        <v>0</v>
      </c>
      <c r="Q123" s="270"/>
      <c r="R123" s="320">
        <f>R124+R131</f>
        <v>0</v>
      </c>
      <c r="S123" s="270"/>
      <c r="T123" s="321">
        <f>T124+T131</f>
        <v>0</v>
      </c>
      <c r="AT123" s="251" t="s">
        <v>1027</v>
      </c>
      <c r="AU123" s="251" t="s">
        <v>1024</v>
      </c>
      <c r="BK123" s="322">
        <f>BK124+BK131</f>
        <v>0</v>
      </c>
    </row>
    <row r="124" spans="2:65" s="323" customFormat="1" ht="26.1" customHeight="1" x14ac:dyDescent="0.2">
      <c r="B124" s="324"/>
      <c r="D124" s="325" t="s">
        <v>1027</v>
      </c>
      <c r="E124" s="326" t="s">
        <v>1890</v>
      </c>
      <c r="F124" s="326" t="s">
        <v>1891</v>
      </c>
      <c r="J124" s="327">
        <f>BK124</f>
        <v>0</v>
      </c>
      <c r="L124" s="324"/>
      <c r="M124" s="328"/>
      <c r="P124" s="329">
        <f>SUM(P125:P130)</f>
        <v>0</v>
      </c>
      <c r="R124" s="329">
        <f>SUM(R125:R130)</f>
        <v>0</v>
      </c>
      <c r="T124" s="330">
        <f>SUM(T125:T130)</f>
        <v>0</v>
      </c>
      <c r="AR124" s="325" t="s">
        <v>190</v>
      </c>
      <c r="AT124" s="331" t="s">
        <v>1027</v>
      </c>
      <c r="AU124" s="331" t="s">
        <v>1580</v>
      </c>
      <c r="AY124" s="325" t="s">
        <v>1043</v>
      </c>
      <c r="BK124" s="332">
        <f>SUM(BK125:BK130)</f>
        <v>0</v>
      </c>
    </row>
    <row r="125" spans="2:65" s="261" customFormat="1" ht="24.2" customHeight="1" x14ac:dyDescent="0.2">
      <c r="B125" s="260"/>
      <c r="C125" s="335" t="s">
        <v>158</v>
      </c>
      <c r="D125" s="335" t="s">
        <v>1123</v>
      </c>
      <c r="E125" s="336" t="s">
        <v>1892</v>
      </c>
      <c r="F125" s="337" t="s">
        <v>1893</v>
      </c>
      <c r="G125" s="338" t="s">
        <v>387</v>
      </c>
      <c r="H125" s="339">
        <v>1</v>
      </c>
      <c r="I125" s="199"/>
      <c r="J125" s="340">
        <f>ROUND(I125*H125,2)</f>
        <v>0</v>
      </c>
      <c r="K125" s="341"/>
      <c r="L125" s="260"/>
      <c r="M125" s="342" t="s">
        <v>1532</v>
      </c>
      <c r="N125" s="343" t="s">
        <v>1122</v>
      </c>
      <c r="O125" s="344">
        <v>0</v>
      </c>
      <c r="P125" s="344">
        <f>O125*H125</f>
        <v>0</v>
      </c>
      <c r="Q125" s="344">
        <v>0</v>
      </c>
      <c r="R125" s="344">
        <f>Q125*H125</f>
        <v>0</v>
      </c>
      <c r="S125" s="344">
        <v>0</v>
      </c>
      <c r="T125" s="345">
        <f>S125*H125</f>
        <v>0</v>
      </c>
      <c r="AR125" s="346" t="s">
        <v>1639</v>
      </c>
      <c r="AT125" s="346" t="s">
        <v>1123</v>
      </c>
      <c r="AU125" s="346" t="s">
        <v>158</v>
      </c>
      <c r="AY125" s="251" t="s">
        <v>1043</v>
      </c>
      <c r="BE125" s="347">
        <f>IF(N125="základní",J125,0)</f>
        <v>0</v>
      </c>
      <c r="BF125" s="347">
        <f>IF(N125="snížená",J125,0)</f>
        <v>0</v>
      </c>
      <c r="BG125" s="347">
        <f>IF(N125="zákl. přenesená",J125,0)</f>
        <v>0</v>
      </c>
      <c r="BH125" s="347">
        <f>IF(N125="sníž. přenesená",J125,0)</f>
        <v>0</v>
      </c>
      <c r="BI125" s="347">
        <f>IF(N125="nulová",J125,0)</f>
        <v>0</v>
      </c>
      <c r="BJ125" s="251" t="s">
        <v>158</v>
      </c>
      <c r="BK125" s="347">
        <f>ROUND(I125*H125,2)</f>
        <v>0</v>
      </c>
      <c r="BL125" s="251" t="s">
        <v>1639</v>
      </c>
      <c r="BM125" s="346" t="s">
        <v>190</v>
      </c>
    </row>
    <row r="126" spans="2:65" s="348" customFormat="1" x14ac:dyDescent="0.2">
      <c r="B126" s="349"/>
      <c r="D126" s="350" t="s">
        <v>157</v>
      </c>
      <c r="E126" s="351" t="s">
        <v>1532</v>
      </c>
      <c r="F126" s="352" t="s">
        <v>1894</v>
      </c>
      <c r="H126" s="351" t="s">
        <v>1532</v>
      </c>
      <c r="I126" s="386"/>
      <c r="L126" s="349"/>
      <c r="M126" s="353"/>
      <c r="T126" s="354"/>
      <c r="AT126" s="351" t="s">
        <v>157</v>
      </c>
      <c r="AU126" s="351" t="s">
        <v>158</v>
      </c>
      <c r="AV126" s="348" t="s">
        <v>158</v>
      </c>
      <c r="AW126" s="348" t="s">
        <v>1548</v>
      </c>
      <c r="AX126" s="348" t="s">
        <v>1580</v>
      </c>
      <c r="AY126" s="351" t="s">
        <v>1043</v>
      </c>
    </row>
    <row r="127" spans="2:65" s="348" customFormat="1" x14ac:dyDescent="0.2">
      <c r="B127" s="349"/>
      <c r="D127" s="350" t="s">
        <v>157</v>
      </c>
      <c r="E127" s="351" t="s">
        <v>1532</v>
      </c>
      <c r="F127" s="352" t="s">
        <v>1895</v>
      </c>
      <c r="H127" s="351" t="s">
        <v>1532</v>
      </c>
      <c r="I127" s="386"/>
      <c r="L127" s="349"/>
      <c r="M127" s="353"/>
      <c r="T127" s="354"/>
      <c r="AT127" s="351" t="s">
        <v>157</v>
      </c>
      <c r="AU127" s="351" t="s">
        <v>158</v>
      </c>
      <c r="AV127" s="348" t="s">
        <v>158</v>
      </c>
      <c r="AW127" s="348" t="s">
        <v>1548</v>
      </c>
      <c r="AX127" s="348" t="s">
        <v>1580</v>
      </c>
      <c r="AY127" s="351" t="s">
        <v>1043</v>
      </c>
    </row>
    <row r="128" spans="2:65" s="348" customFormat="1" x14ac:dyDescent="0.2">
      <c r="B128" s="349"/>
      <c r="D128" s="350" t="s">
        <v>157</v>
      </c>
      <c r="E128" s="351" t="s">
        <v>1532</v>
      </c>
      <c r="F128" s="352" t="s">
        <v>1896</v>
      </c>
      <c r="H128" s="351" t="s">
        <v>1532</v>
      </c>
      <c r="I128" s="386"/>
      <c r="L128" s="349"/>
      <c r="M128" s="353"/>
      <c r="T128" s="354"/>
      <c r="AT128" s="351" t="s">
        <v>157</v>
      </c>
      <c r="AU128" s="351" t="s">
        <v>158</v>
      </c>
      <c r="AV128" s="348" t="s">
        <v>158</v>
      </c>
      <c r="AW128" s="348" t="s">
        <v>1548</v>
      </c>
      <c r="AX128" s="348" t="s">
        <v>1580</v>
      </c>
      <c r="AY128" s="351" t="s">
        <v>1043</v>
      </c>
    </row>
    <row r="129" spans="2:65" s="355" customFormat="1" x14ac:dyDescent="0.2">
      <c r="B129" s="356"/>
      <c r="D129" s="350" t="s">
        <v>157</v>
      </c>
      <c r="E129" s="357" t="s">
        <v>1532</v>
      </c>
      <c r="F129" s="358" t="s">
        <v>158</v>
      </c>
      <c r="H129" s="359">
        <v>1</v>
      </c>
      <c r="I129" s="387"/>
      <c r="L129" s="356"/>
      <c r="M129" s="360"/>
      <c r="T129" s="361"/>
      <c r="AT129" s="357" t="s">
        <v>157</v>
      </c>
      <c r="AU129" s="357" t="s">
        <v>158</v>
      </c>
      <c r="AV129" s="355" t="s">
        <v>190</v>
      </c>
      <c r="AW129" s="355" t="s">
        <v>1548</v>
      </c>
      <c r="AX129" s="355" t="s">
        <v>1580</v>
      </c>
      <c r="AY129" s="357" t="s">
        <v>1043</v>
      </c>
    </row>
    <row r="130" spans="2:65" s="369" customFormat="1" x14ac:dyDescent="0.2">
      <c r="B130" s="370"/>
      <c r="D130" s="350" t="s">
        <v>157</v>
      </c>
      <c r="E130" s="371" t="s">
        <v>1532</v>
      </c>
      <c r="F130" s="372" t="s">
        <v>1657</v>
      </c>
      <c r="H130" s="373">
        <v>1</v>
      </c>
      <c r="I130" s="389"/>
      <c r="L130" s="370"/>
      <c r="M130" s="374"/>
      <c r="T130" s="375"/>
      <c r="AT130" s="371" t="s">
        <v>157</v>
      </c>
      <c r="AU130" s="371" t="s">
        <v>158</v>
      </c>
      <c r="AV130" s="369" t="s">
        <v>193</v>
      </c>
      <c r="AW130" s="369" t="s">
        <v>1548</v>
      </c>
      <c r="AX130" s="369" t="s">
        <v>158</v>
      </c>
      <c r="AY130" s="371" t="s">
        <v>1043</v>
      </c>
    </row>
    <row r="131" spans="2:65" s="323" customFormat="1" ht="26.1" customHeight="1" x14ac:dyDescent="0.2">
      <c r="B131" s="324"/>
      <c r="D131" s="325" t="s">
        <v>1027</v>
      </c>
      <c r="E131" s="326" t="s">
        <v>1897</v>
      </c>
      <c r="F131" s="326" t="s">
        <v>1898</v>
      </c>
      <c r="I131" s="390"/>
      <c r="J131" s="327">
        <f>BK131</f>
        <v>0</v>
      </c>
      <c r="L131" s="324"/>
      <c r="M131" s="328"/>
      <c r="P131" s="329">
        <f>P132+P137+P143+P147+P157</f>
        <v>0</v>
      </c>
      <c r="R131" s="329">
        <f>R132+R137+R143+R147+R157</f>
        <v>0</v>
      </c>
      <c r="T131" s="330">
        <f>T132+T137+T143+T147+T157</f>
        <v>0</v>
      </c>
      <c r="AR131" s="325" t="s">
        <v>158</v>
      </c>
      <c r="AT131" s="331" t="s">
        <v>1027</v>
      </c>
      <c r="AU131" s="331" t="s">
        <v>1580</v>
      </c>
      <c r="AY131" s="325" t="s">
        <v>1043</v>
      </c>
      <c r="BK131" s="332">
        <f>BK132+BK137+BK143+BK147+BK157</f>
        <v>0</v>
      </c>
    </row>
    <row r="132" spans="2:65" s="323" customFormat="1" ht="22.7" customHeight="1" x14ac:dyDescent="0.2">
      <c r="B132" s="324"/>
      <c r="D132" s="325" t="s">
        <v>1027</v>
      </c>
      <c r="E132" s="333" t="s">
        <v>1899</v>
      </c>
      <c r="F132" s="333" t="s">
        <v>1900</v>
      </c>
      <c r="I132" s="390"/>
      <c r="J132" s="334">
        <f>BK132</f>
        <v>0</v>
      </c>
      <c r="L132" s="324"/>
      <c r="M132" s="328"/>
      <c r="P132" s="329">
        <f>SUM(P133:P136)</f>
        <v>0</v>
      </c>
      <c r="R132" s="329">
        <f>SUM(R133:R136)</f>
        <v>0</v>
      </c>
      <c r="T132" s="330">
        <f>SUM(T133:T136)</f>
        <v>0</v>
      </c>
      <c r="AR132" s="325" t="s">
        <v>158</v>
      </c>
      <c r="AT132" s="331" t="s">
        <v>1027</v>
      </c>
      <c r="AU132" s="331" t="s">
        <v>158</v>
      </c>
      <c r="AY132" s="325" t="s">
        <v>1043</v>
      </c>
      <c r="BK132" s="332">
        <f>SUM(BK133:BK136)</f>
        <v>0</v>
      </c>
    </row>
    <row r="133" spans="2:65" s="261" customFormat="1" ht="16.5" customHeight="1" x14ac:dyDescent="0.2">
      <c r="B133" s="260"/>
      <c r="C133" s="376" t="s">
        <v>190</v>
      </c>
      <c r="D133" s="376" t="s">
        <v>1056</v>
      </c>
      <c r="E133" s="377" t="s">
        <v>1901</v>
      </c>
      <c r="F133" s="378" t="s">
        <v>1902</v>
      </c>
      <c r="G133" s="379" t="s">
        <v>783</v>
      </c>
      <c r="H133" s="380">
        <v>3</v>
      </c>
      <c r="I133" s="200"/>
      <c r="J133" s="381">
        <f>ROUND(I133*H133,2)</f>
        <v>0</v>
      </c>
      <c r="K133" s="382"/>
      <c r="L133" s="383"/>
      <c r="M133" s="384" t="s">
        <v>1532</v>
      </c>
      <c r="N133" s="385" t="s">
        <v>1122</v>
      </c>
      <c r="O133" s="344">
        <v>0</v>
      </c>
      <c r="P133" s="344">
        <f>O133*H133</f>
        <v>0</v>
      </c>
      <c r="Q133" s="344">
        <v>0</v>
      </c>
      <c r="R133" s="344">
        <f>Q133*H133</f>
        <v>0</v>
      </c>
      <c r="S133" s="344">
        <v>0</v>
      </c>
      <c r="T133" s="345">
        <f>S133*H133</f>
        <v>0</v>
      </c>
      <c r="AR133" s="346" t="s">
        <v>334</v>
      </c>
      <c r="AT133" s="346" t="s">
        <v>1056</v>
      </c>
      <c r="AU133" s="346" t="s">
        <v>190</v>
      </c>
      <c r="AY133" s="251" t="s">
        <v>1043</v>
      </c>
      <c r="BE133" s="347">
        <f>IF(N133="základní",J133,0)</f>
        <v>0</v>
      </c>
      <c r="BF133" s="347">
        <f>IF(N133="snížená",J133,0)</f>
        <v>0</v>
      </c>
      <c r="BG133" s="347">
        <f>IF(N133="zákl. přenesená",J133,0)</f>
        <v>0</v>
      </c>
      <c r="BH133" s="347">
        <f>IF(N133="sníž. přenesená",J133,0)</f>
        <v>0</v>
      </c>
      <c r="BI133" s="347">
        <f>IF(N133="nulová",J133,0)</f>
        <v>0</v>
      </c>
      <c r="BJ133" s="251" t="s">
        <v>158</v>
      </c>
      <c r="BK133" s="347">
        <f>ROUND(I133*H133,2)</f>
        <v>0</v>
      </c>
      <c r="BL133" s="251" t="s">
        <v>193</v>
      </c>
      <c r="BM133" s="346" t="s">
        <v>193</v>
      </c>
    </row>
    <row r="134" spans="2:65" s="261" customFormat="1" ht="16.5" customHeight="1" x14ac:dyDescent="0.2">
      <c r="B134" s="260"/>
      <c r="C134" s="376" t="s">
        <v>64</v>
      </c>
      <c r="D134" s="376" t="s">
        <v>1056</v>
      </c>
      <c r="E134" s="377" t="s">
        <v>1903</v>
      </c>
      <c r="F134" s="378" t="s">
        <v>1904</v>
      </c>
      <c r="G134" s="379" t="s">
        <v>783</v>
      </c>
      <c r="H134" s="380">
        <v>3</v>
      </c>
      <c r="I134" s="200"/>
      <c r="J134" s="381">
        <f>ROUND(I134*H134,2)</f>
        <v>0</v>
      </c>
      <c r="K134" s="382"/>
      <c r="L134" s="383"/>
      <c r="M134" s="384" t="s">
        <v>1532</v>
      </c>
      <c r="N134" s="385" t="s">
        <v>1122</v>
      </c>
      <c r="O134" s="344">
        <v>0</v>
      </c>
      <c r="P134" s="344">
        <f>O134*H134</f>
        <v>0</v>
      </c>
      <c r="Q134" s="344">
        <v>0</v>
      </c>
      <c r="R134" s="344">
        <f>Q134*H134</f>
        <v>0</v>
      </c>
      <c r="S134" s="344">
        <v>0</v>
      </c>
      <c r="T134" s="345">
        <f>S134*H134</f>
        <v>0</v>
      </c>
      <c r="AR134" s="346" t="s">
        <v>334</v>
      </c>
      <c r="AT134" s="346" t="s">
        <v>1056</v>
      </c>
      <c r="AU134" s="346" t="s">
        <v>190</v>
      </c>
      <c r="AY134" s="251" t="s">
        <v>1043</v>
      </c>
      <c r="BE134" s="347">
        <f>IF(N134="základní",J134,0)</f>
        <v>0</v>
      </c>
      <c r="BF134" s="347">
        <f>IF(N134="snížená",J134,0)</f>
        <v>0</v>
      </c>
      <c r="BG134" s="347">
        <f>IF(N134="zákl. přenesená",J134,0)</f>
        <v>0</v>
      </c>
      <c r="BH134" s="347">
        <f>IF(N134="sníž. přenesená",J134,0)</f>
        <v>0</v>
      </c>
      <c r="BI134" s="347">
        <f>IF(N134="nulová",J134,0)</f>
        <v>0</v>
      </c>
      <c r="BJ134" s="251" t="s">
        <v>158</v>
      </c>
      <c r="BK134" s="347">
        <f>ROUND(I134*H134,2)</f>
        <v>0</v>
      </c>
      <c r="BL134" s="251" t="s">
        <v>193</v>
      </c>
      <c r="BM134" s="346" t="s">
        <v>1625</v>
      </c>
    </row>
    <row r="135" spans="2:65" s="261" customFormat="1" ht="16.5" customHeight="1" x14ac:dyDescent="0.2">
      <c r="B135" s="260"/>
      <c r="C135" s="376" t="s">
        <v>193</v>
      </c>
      <c r="D135" s="376" t="s">
        <v>1056</v>
      </c>
      <c r="E135" s="377" t="s">
        <v>1905</v>
      </c>
      <c r="F135" s="378" t="s">
        <v>1906</v>
      </c>
      <c r="G135" s="379" t="s">
        <v>783</v>
      </c>
      <c r="H135" s="380">
        <v>3</v>
      </c>
      <c r="I135" s="200"/>
      <c r="J135" s="381">
        <f>ROUND(I135*H135,2)</f>
        <v>0</v>
      </c>
      <c r="K135" s="382"/>
      <c r="L135" s="383"/>
      <c r="M135" s="384" t="s">
        <v>1532</v>
      </c>
      <c r="N135" s="385" t="s">
        <v>1122</v>
      </c>
      <c r="O135" s="344">
        <v>0</v>
      </c>
      <c r="P135" s="344">
        <f>O135*H135</f>
        <v>0</v>
      </c>
      <c r="Q135" s="344">
        <v>0</v>
      </c>
      <c r="R135" s="344">
        <f>Q135*H135</f>
        <v>0</v>
      </c>
      <c r="S135" s="344">
        <v>0</v>
      </c>
      <c r="T135" s="345">
        <f>S135*H135</f>
        <v>0</v>
      </c>
      <c r="AR135" s="346" t="s">
        <v>334</v>
      </c>
      <c r="AT135" s="346" t="s">
        <v>1056</v>
      </c>
      <c r="AU135" s="346" t="s">
        <v>190</v>
      </c>
      <c r="AY135" s="251" t="s">
        <v>1043</v>
      </c>
      <c r="BE135" s="347">
        <f>IF(N135="základní",J135,0)</f>
        <v>0</v>
      </c>
      <c r="BF135" s="347">
        <f>IF(N135="snížená",J135,0)</f>
        <v>0</v>
      </c>
      <c r="BG135" s="347">
        <f>IF(N135="zákl. přenesená",J135,0)</f>
        <v>0</v>
      </c>
      <c r="BH135" s="347">
        <f>IF(N135="sníž. přenesená",J135,0)</f>
        <v>0</v>
      </c>
      <c r="BI135" s="347">
        <f>IF(N135="nulová",J135,0)</f>
        <v>0</v>
      </c>
      <c r="BJ135" s="251" t="s">
        <v>158</v>
      </c>
      <c r="BK135" s="347">
        <f>ROUND(I135*H135,2)</f>
        <v>0</v>
      </c>
      <c r="BL135" s="251" t="s">
        <v>193</v>
      </c>
      <c r="BM135" s="346" t="s">
        <v>334</v>
      </c>
    </row>
    <row r="136" spans="2:65" s="261" customFormat="1" ht="24.95" customHeight="1" x14ac:dyDescent="0.2">
      <c r="B136" s="260"/>
      <c r="C136" s="376" t="s">
        <v>204</v>
      </c>
      <c r="D136" s="376" t="s">
        <v>1056</v>
      </c>
      <c r="E136" s="377" t="s">
        <v>1907</v>
      </c>
      <c r="F136" s="378" t="s">
        <v>1908</v>
      </c>
      <c r="G136" s="379" t="s">
        <v>783</v>
      </c>
      <c r="H136" s="380">
        <v>3</v>
      </c>
      <c r="I136" s="200"/>
      <c r="J136" s="381">
        <f>ROUND(I136*H136,2)</f>
        <v>0</v>
      </c>
      <c r="K136" s="382"/>
      <c r="L136" s="383"/>
      <c r="M136" s="384" t="s">
        <v>1532</v>
      </c>
      <c r="N136" s="385" t="s">
        <v>1122</v>
      </c>
      <c r="O136" s="344">
        <v>0</v>
      </c>
      <c r="P136" s="344">
        <f>O136*H136</f>
        <v>0</v>
      </c>
      <c r="Q136" s="344">
        <v>0</v>
      </c>
      <c r="R136" s="344">
        <f>Q136*H136</f>
        <v>0</v>
      </c>
      <c r="S136" s="344">
        <v>0</v>
      </c>
      <c r="T136" s="345">
        <f>S136*H136</f>
        <v>0</v>
      </c>
      <c r="AR136" s="346" t="s">
        <v>334</v>
      </c>
      <c r="AT136" s="346" t="s">
        <v>1056</v>
      </c>
      <c r="AU136" s="346" t="s">
        <v>190</v>
      </c>
      <c r="AY136" s="251" t="s">
        <v>1043</v>
      </c>
      <c r="BE136" s="347">
        <f>IF(N136="základní",J136,0)</f>
        <v>0</v>
      </c>
      <c r="BF136" s="347">
        <f>IF(N136="snížená",J136,0)</f>
        <v>0</v>
      </c>
      <c r="BG136" s="347">
        <f>IF(N136="zákl. přenesená",J136,0)</f>
        <v>0</v>
      </c>
      <c r="BH136" s="347">
        <f>IF(N136="sníž. přenesená",J136,0)</f>
        <v>0</v>
      </c>
      <c r="BI136" s="347">
        <f>IF(N136="nulová",J136,0)</f>
        <v>0</v>
      </c>
      <c r="BJ136" s="251" t="s">
        <v>158</v>
      </c>
      <c r="BK136" s="347">
        <f>ROUND(I136*H136,2)</f>
        <v>0</v>
      </c>
      <c r="BL136" s="251" t="s">
        <v>193</v>
      </c>
      <c r="BM136" s="346" t="s">
        <v>321</v>
      </c>
    </row>
    <row r="137" spans="2:65" s="323" customFormat="1" ht="22.7" customHeight="1" x14ac:dyDescent="0.2">
      <c r="B137" s="324"/>
      <c r="D137" s="325" t="s">
        <v>1027</v>
      </c>
      <c r="E137" s="333" t="s">
        <v>1909</v>
      </c>
      <c r="F137" s="333" t="s">
        <v>1910</v>
      </c>
      <c r="I137" s="390"/>
      <c r="J137" s="334">
        <f>BK137</f>
        <v>0</v>
      </c>
      <c r="L137" s="324"/>
      <c r="M137" s="328"/>
      <c r="P137" s="329">
        <f>SUM(P138:P142)</f>
        <v>0</v>
      </c>
      <c r="R137" s="329">
        <f>SUM(R138:R142)</f>
        <v>0</v>
      </c>
      <c r="T137" s="330">
        <f>SUM(T138:T142)</f>
        <v>0</v>
      </c>
      <c r="AR137" s="325" t="s">
        <v>158</v>
      </c>
      <c r="AT137" s="331" t="s">
        <v>1027</v>
      </c>
      <c r="AU137" s="331" t="s">
        <v>158</v>
      </c>
      <c r="AY137" s="325" t="s">
        <v>1043</v>
      </c>
      <c r="BK137" s="332">
        <f>SUM(BK138:BK142)</f>
        <v>0</v>
      </c>
    </row>
    <row r="138" spans="2:65" s="261" customFormat="1" ht="24.2" customHeight="1" x14ac:dyDescent="0.2">
      <c r="B138" s="260"/>
      <c r="C138" s="376" t="s">
        <v>1625</v>
      </c>
      <c r="D138" s="376" t="s">
        <v>1056</v>
      </c>
      <c r="E138" s="377" t="s">
        <v>1911</v>
      </c>
      <c r="F138" s="378" t="s">
        <v>1912</v>
      </c>
      <c r="G138" s="379" t="s">
        <v>783</v>
      </c>
      <c r="H138" s="380">
        <v>4</v>
      </c>
      <c r="I138" s="200"/>
      <c r="J138" s="381">
        <f>ROUND(I138*H138,2)</f>
        <v>0</v>
      </c>
      <c r="K138" s="382"/>
      <c r="L138" s="383"/>
      <c r="M138" s="384" t="s">
        <v>1532</v>
      </c>
      <c r="N138" s="385" t="s">
        <v>1122</v>
      </c>
      <c r="O138" s="344">
        <v>0</v>
      </c>
      <c r="P138" s="344">
        <f>O138*H138</f>
        <v>0</v>
      </c>
      <c r="Q138" s="344">
        <v>0</v>
      </c>
      <c r="R138" s="344">
        <f>Q138*H138</f>
        <v>0</v>
      </c>
      <c r="S138" s="344">
        <v>0</v>
      </c>
      <c r="T138" s="345">
        <f>S138*H138</f>
        <v>0</v>
      </c>
      <c r="AR138" s="346" t="s">
        <v>334</v>
      </c>
      <c r="AT138" s="346" t="s">
        <v>1056</v>
      </c>
      <c r="AU138" s="346" t="s">
        <v>190</v>
      </c>
      <c r="AY138" s="251" t="s">
        <v>1043</v>
      </c>
      <c r="BE138" s="347">
        <f>IF(N138="základní",J138,0)</f>
        <v>0</v>
      </c>
      <c r="BF138" s="347">
        <f>IF(N138="snížená",J138,0)</f>
        <v>0</v>
      </c>
      <c r="BG138" s="347">
        <f>IF(N138="zákl. přenesená",J138,0)</f>
        <v>0</v>
      </c>
      <c r="BH138" s="347">
        <f>IF(N138="sníž. přenesená",J138,0)</f>
        <v>0</v>
      </c>
      <c r="BI138" s="347">
        <f>IF(N138="nulová",J138,0)</f>
        <v>0</v>
      </c>
      <c r="BJ138" s="251" t="s">
        <v>158</v>
      </c>
      <c r="BK138" s="347">
        <f>ROUND(I138*H138,2)</f>
        <v>0</v>
      </c>
      <c r="BL138" s="251" t="s">
        <v>193</v>
      </c>
      <c r="BM138" s="346" t="s">
        <v>333</v>
      </c>
    </row>
    <row r="139" spans="2:65" s="261" customFormat="1" ht="16.5" customHeight="1" x14ac:dyDescent="0.2">
      <c r="B139" s="260"/>
      <c r="C139" s="376" t="s">
        <v>1633</v>
      </c>
      <c r="D139" s="376" t="s">
        <v>1056</v>
      </c>
      <c r="E139" s="377" t="s">
        <v>1913</v>
      </c>
      <c r="F139" s="378" t="s">
        <v>1914</v>
      </c>
      <c r="G139" s="379" t="s">
        <v>387</v>
      </c>
      <c r="H139" s="380">
        <v>4</v>
      </c>
      <c r="I139" s="200"/>
      <c r="J139" s="381">
        <f>ROUND(I139*H139,2)</f>
        <v>0</v>
      </c>
      <c r="K139" s="382"/>
      <c r="L139" s="383"/>
      <c r="M139" s="384" t="s">
        <v>1532</v>
      </c>
      <c r="N139" s="385" t="s">
        <v>1122</v>
      </c>
      <c r="O139" s="344">
        <v>0</v>
      </c>
      <c r="P139" s="344">
        <f>O139*H139</f>
        <v>0</v>
      </c>
      <c r="Q139" s="344">
        <v>0</v>
      </c>
      <c r="R139" s="344">
        <f>Q139*H139</f>
        <v>0</v>
      </c>
      <c r="S139" s="344">
        <v>0</v>
      </c>
      <c r="T139" s="345">
        <f>S139*H139</f>
        <v>0</v>
      </c>
      <c r="AR139" s="346" t="s">
        <v>334</v>
      </c>
      <c r="AT139" s="346" t="s">
        <v>1056</v>
      </c>
      <c r="AU139" s="346" t="s">
        <v>190</v>
      </c>
      <c r="AY139" s="251" t="s">
        <v>1043</v>
      </c>
      <c r="BE139" s="347">
        <f>IF(N139="základní",J139,0)</f>
        <v>0</v>
      </c>
      <c r="BF139" s="347">
        <f>IF(N139="snížená",J139,0)</f>
        <v>0</v>
      </c>
      <c r="BG139" s="347">
        <f>IF(N139="zákl. přenesená",J139,0)</f>
        <v>0</v>
      </c>
      <c r="BH139" s="347">
        <f>IF(N139="sníž. přenesená",J139,0)</f>
        <v>0</v>
      </c>
      <c r="BI139" s="347">
        <f>IF(N139="nulová",J139,0)</f>
        <v>0</v>
      </c>
      <c r="BJ139" s="251" t="s">
        <v>158</v>
      </c>
      <c r="BK139" s="347">
        <f>ROUND(I139*H139,2)</f>
        <v>0</v>
      </c>
      <c r="BL139" s="251" t="s">
        <v>193</v>
      </c>
      <c r="BM139" s="346" t="s">
        <v>1636</v>
      </c>
    </row>
    <row r="140" spans="2:65" s="261" customFormat="1" ht="21.75" customHeight="1" x14ac:dyDescent="0.2">
      <c r="B140" s="260"/>
      <c r="C140" s="376" t="s">
        <v>334</v>
      </c>
      <c r="D140" s="376" t="s">
        <v>1056</v>
      </c>
      <c r="E140" s="377" t="s">
        <v>1915</v>
      </c>
      <c r="F140" s="378" t="s">
        <v>1916</v>
      </c>
      <c r="G140" s="379" t="s">
        <v>783</v>
      </c>
      <c r="H140" s="380">
        <v>4</v>
      </c>
      <c r="I140" s="200"/>
      <c r="J140" s="381">
        <f>ROUND(I140*H140,2)</f>
        <v>0</v>
      </c>
      <c r="K140" s="382"/>
      <c r="L140" s="383"/>
      <c r="M140" s="384" t="s">
        <v>1532</v>
      </c>
      <c r="N140" s="385" t="s">
        <v>1122</v>
      </c>
      <c r="O140" s="344">
        <v>0</v>
      </c>
      <c r="P140" s="344">
        <f>O140*H140</f>
        <v>0</v>
      </c>
      <c r="Q140" s="344">
        <v>0</v>
      </c>
      <c r="R140" s="344">
        <f>Q140*H140</f>
        <v>0</v>
      </c>
      <c r="S140" s="344">
        <v>0</v>
      </c>
      <c r="T140" s="345">
        <f>S140*H140</f>
        <v>0</v>
      </c>
      <c r="AR140" s="346" t="s">
        <v>334</v>
      </c>
      <c r="AT140" s="346" t="s">
        <v>1056</v>
      </c>
      <c r="AU140" s="346" t="s">
        <v>190</v>
      </c>
      <c r="AY140" s="251" t="s">
        <v>1043</v>
      </c>
      <c r="BE140" s="347">
        <f>IF(N140="základní",J140,0)</f>
        <v>0</v>
      </c>
      <c r="BF140" s="347">
        <f>IF(N140="snížená",J140,0)</f>
        <v>0</v>
      </c>
      <c r="BG140" s="347">
        <f>IF(N140="zákl. přenesená",J140,0)</f>
        <v>0</v>
      </c>
      <c r="BH140" s="347">
        <f>IF(N140="sníž. přenesená",J140,0)</f>
        <v>0</v>
      </c>
      <c r="BI140" s="347">
        <f>IF(N140="nulová",J140,0)</f>
        <v>0</v>
      </c>
      <c r="BJ140" s="251" t="s">
        <v>158</v>
      </c>
      <c r="BK140" s="347">
        <f>ROUND(I140*H140,2)</f>
        <v>0</v>
      </c>
      <c r="BL140" s="251" t="s">
        <v>193</v>
      </c>
      <c r="BM140" s="346" t="s">
        <v>1639</v>
      </c>
    </row>
    <row r="141" spans="2:65" s="261" customFormat="1" ht="36.950000000000003" customHeight="1" x14ac:dyDescent="0.2">
      <c r="B141" s="260"/>
      <c r="C141" s="376" t="s">
        <v>1640</v>
      </c>
      <c r="D141" s="376" t="s">
        <v>1056</v>
      </c>
      <c r="E141" s="377" t="s">
        <v>1917</v>
      </c>
      <c r="F141" s="378" t="s">
        <v>2207</v>
      </c>
      <c r="G141" s="379" t="s">
        <v>783</v>
      </c>
      <c r="H141" s="380">
        <v>4</v>
      </c>
      <c r="I141" s="200"/>
      <c r="J141" s="381">
        <f>ROUND(I141*H141,2)</f>
        <v>0</v>
      </c>
      <c r="K141" s="382"/>
      <c r="L141" s="383"/>
      <c r="M141" s="384" t="s">
        <v>1532</v>
      </c>
      <c r="N141" s="385" t="s">
        <v>1122</v>
      </c>
      <c r="O141" s="344">
        <v>0</v>
      </c>
      <c r="P141" s="344">
        <f>O141*H141</f>
        <v>0</v>
      </c>
      <c r="Q141" s="344">
        <v>0</v>
      </c>
      <c r="R141" s="344">
        <f>Q141*H141</f>
        <v>0</v>
      </c>
      <c r="S141" s="344">
        <v>0</v>
      </c>
      <c r="T141" s="345">
        <f>S141*H141</f>
        <v>0</v>
      </c>
      <c r="AR141" s="346" t="s">
        <v>334</v>
      </c>
      <c r="AT141" s="346" t="s">
        <v>1056</v>
      </c>
      <c r="AU141" s="346" t="s">
        <v>190</v>
      </c>
      <c r="AY141" s="251" t="s">
        <v>1043</v>
      </c>
      <c r="BE141" s="347">
        <f>IF(N141="základní",J141,0)</f>
        <v>0</v>
      </c>
      <c r="BF141" s="347">
        <f>IF(N141="snížená",J141,0)</f>
        <v>0</v>
      </c>
      <c r="BG141" s="347">
        <f>IF(N141="zákl. přenesená",J141,0)</f>
        <v>0</v>
      </c>
      <c r="BH141" s="347">
        <f>IF(N141="sníž. přenesená",J141,0)</f>
        <v>0</v>
      </c>
      <c r="BI141" s="347">
        <f>IF(N141="nulová",J141,0)</f>
        <v>0</v>
      </c>
      <c r="BJ141" s="251" t="s">
        <v>158</v>
      </c>
      <c r="BK141" s="347">
        <f>ROUND(I141*H141,2)</f>
        <v>0</v>
      </c>
      <c r="BL141" s="251" t="s">
        <v>193</v>
      </c>
      <c r="BM141" s="346" t="s">
        <v>1643</v>
      </c>
    </row>
    <row r="142" spans="2:65" s="261" customFormat="1" ht="24.95" customHeight="1" x14ac:dyDescent="0.2">
      <c r="B142" s="260"/>
      <c r="C142" s="376" t="s">
        <v>321</v>
      </c>
      <c r="D142" s="376" t="s">
        <v>1056</v>
      </c>
      <c r="E142" s="377" t="s">
        <v>1918</v>
      </c>
      <c r="F142" s="378" t="s">
        <v>1916</v>
      </c>
      <c r="G142" s="379" t="s">
        <v>783</v>
      </c>
      <c r="H142" s="380">
        <v>4</v>
      </c>
      <c r="I142" s="200"/>
      <c r="J142" s="381">
        <f>ROUND(I142*H142,2)</f>
        <v>0</v>
      </c>
      <c r="K142" s="382"/>
      <c r="L142" s="383"/>
      <c r="M142" s="384" t="s">
        <v>1532</v>
      </c>
      <c r="N142" s="385" t="s">
        <v>1122</v>
      </c>
      <c r="O142" s="344">
        <v>0</v>
      </c>
      <c r="P142" s="344">
        <f>O142*H142</f>
        <v>0</v>
      </c>
      <c r="Q142" s="344">
        <v>0</v>
      </c>
      <c r="R142" s="344">
        <f>Q142*H142</f>
        <v>0</v>
      </c>
      <c r="S142" s="344">
        <v>0</v>
      </c>
      <c r="T142" s="345">
        <f>S142*H142</f>
        <v>0</v>
      </c>
      <c r="AR142" s="346" t="s">
        <v>334</v>
      </c>
      <c r="AT142" s="346" t="s">
        <v>1056</v>
      </c>
      <c r="AU142" s="346" t="s">
        <v>190</v>
      </c>
      <c r="AY142" s="251" t="s">
        <v>1043</v>
      </c>
      <c r="BE142" s="347">
        <f>IF(N142="základní",J142,0)</f>
        <v>0</v>
      </c>
      <c r="BF142" s="347">
        <f>IF(N142="snížená",J142,0)</f>
        <v>0</v>
      </c>
      <c r="BG142" s="347">
        <f>IF(N142="zákl. přenesená",J142,0)</f>
        <v>0</v>
      </c>
      <c r="BH142" s="347">
        <f>IF(N142="sníž. přenesená",J142,0)</f>
        <v>0</v>
      </c>
      <c r="BI142" s="347">
        <f>IF(N142="nulová",J142,0)</f>
        <v>0</v>
      </c>
      <c r="BJ142" s="251" t="s">
        <v>158</v>
      </c>
      <c r="BK142" s="347">
        <f>ROUND(I142*H142,2)</f>
        <v>0</v>
      </c>
      <c r="BL142" s="251" t="s">
        <v>193</v>
      </c>
      <c r="BM142" s="346" t="s">
        <v>1261</v>
      </c>
    </row>
    <row r="143" spans="2:65" s="323" customFormat="1" ht="22.7" customHeight="1" x14ac:dyDescent="0.2">
      <c r="B143" s="324"/>
      <c r="D143" s="325" t="s">
        <v>1027</v>
      </c>
      <c r="E143" s="333" t="s">
        <v>1919</v>
      </c>
      <c r="F143" s="333" t="s">
        <v>1920</v>
      </c>
      <c r="I143" s="390"/>
      <c r="J143" s="334">
        <f>BK143</f>
        <v>0</v>
      </c>
      <c r="L143" s="324"/>
      <c r="M143" s="328"/>
      <c r="P143" s="329">
        <f>SUM(P144:P146)</f>
        <v>0</v>
      </c>
      <c r="R143" s="329">
        <f>SUM(R144:R146)</f>
        <v>0</v>
      </c>
      <c r="T143" s="330">
        <f>SUM(T144:T146)</f>
        <v>0</v>
      </c>
      <c r="AR143" s="325" t="s">
        <v>158</v>
      </c>
      <c r="AT143" s="331" t="s">
        <v>1027</v>
      </c>
      <c r="AU143" s="331" t="s">
        <v>158</v>
      </c>
      <c r="AY143" s="325" t="s">
        <v>1043</v>
      </c>
      <c r="BK143" s="332">
        <f>SUM(BK144:BK146)</f>
        <v>0</v>
      </c>
    </row>
    <row r="144" spans="2:65" s="261" customFormat="1" ht="16.5" customHeight="1" x14ac:dyDescent="0.2">
      <c r="B144" s="260"/>
      <c r="C144" s="376" t="s">
        <v>1921</v>
      </c>
      <c r="D144" s="376" t="s">
        <v>1056</v>
      </c>
      <c r="E144" s="377" t="s">
        <v>1922</v>
      </c>
      <c r="F144" s="378" t="s">
        <v>1923</v>
      </c>
      <c r="G144" s="379" t="s">
        <v>783</v>
      </c>
      <c r="H144" s="380">
        <v>1</v>
      </c>
      <c r="I144" s="200"/>
      <c r="J144" s="381">
        <f>ROUND(I144*H144,2)</f>
        <v>0</v>
      </c>
      <c r="K144" s="382"/>
      <c r="L144" s="383"/>
      <c r="M144" s="384" t="s">
        <v>1532</v>
      </c>
      <c r="N144" s="385" t="s">
        <v>1122</v>
      </c>
      <c r="O144" s="344">
        <v>0</v>
      </c>
      <c r="P144" s="344">
        <f>O144*H144</f>
        <v>0</v>
      </c>
      <c r="Q144" s="344">
        <v>0</v>
      </c>
      <c r="R144" s="344">
        <f>Q144*H144</f>
        <v>0</v>
      </c>
      <c r="S144" s="344">
        <v>0</v>
      </c>
      <c r="T144" s="345">
        <f>S144*H144</f>
        <v>0</v>
      </c>
      <c r="AR144" s="346" t="s">
        <v>334</v>
      </c>
      <c r="AT144" s="346" t="s">
        <v>1056</v>
      </c>
      <c r="AU144" s="346" t="s">
        <v>190</v>
      </c>
      <c r="AY144" s="251" t="s">
        <v>1043</v>
      </c>
      <c r="BE144" s="347">
        <f>IF(N144="základní",J144,0)</f>
        <v>0</v>
      </c>
      <c r="BF144" s="347">
        <f>IF(N144="snížená",J144,0)</f>
        <v>0</v>
      </c>
      <c r="BG144" s="347">
        <f>IF(N144="zákl. přenesená",J144,0)</f>
        <v>0</v>
      </c>
      <c r="BH144" s="347">
        <f>IF(N144="sníž. přenesená",J144,0)</f>
        <v>0</v>
      </c>
      <c r="BI144" s="347">
        <f>IF(N144="nulová",J144,0)</f>
        <v>0</v>
      </c>
      <c r="BJ144" s="251" t="s">
        <v>158</v>
      </c>
      <c r="BK144" s="347">
        <f>ROUND(I144*H144,2)</f>
        <v>0</v>
      </c>
      <c r="BL144" s="251" t="s">
        <v>193</v>
      </c>
      <c r="BM144" s="346" t="s">
        <v>1675</v>
      </c>
    </row>
    <row r="145" spans="2:65" s="261" customFormat="1" ht="16.5" customHeight="1" x14ac:dyDescent="0.2">
      <c r="B145" s="260"/>
      <c r="C145" s="376" t="s">
        <v>333</v>
      </c>
      <c r="D145" s="376" t="s">
        <v>1056</v>
      </c>
      <c r="E145" s="377" t="s">
        <v>1924</v>
      </c>
      <c r="F145" s="378" t="s">
        <v>1925</v>
      </c>
      <c r="G145" s="379" t="s">
        <v>152</v>
      </c>
      <c r="H145" s="380">
        <v>1</v>
      </c>
      <c r="I145" s="200"/>
      <c r="J145" s="381">
        <f>ROUND(I145*H145,2)</f>
        <v>0</v>
      </c>
      <c r="K145" s="382"/>
      <c r="L145" s="383"/>
      <c r="M145" s="384" t="s">
        <v>1532</v>
      </c>
      <c r="N145" s="385" t="s">
        <v>1122</v>
      </c>
      <c r="O145" s="344">
        <v>0</v>
      </c>
      <c r="P145" s="344">
        <f>O145*H145</f>
        <v>0</v>
      </c>
      <c r="Q145" s="344">
        <v>0</v>
      </c>
      <c r="R145" s="344">
        <f>Q145*H145</f>
        <v>0</v>
      </c>
      <c r="S145" s="344">
        <v>0</v>
      </c>
      <c r="T145" s="345">
        <f>S145*H145</f>
        <v>0</v>
      </c>
      <c r="AR145" s="346" t="s">
        <v>334</v>
      </c>
      <c r="AT145" s="346" t="s">
        <v>1056</v>
      </c>
      <c r="AU145" s="346" t="s">
        <v>190</v>
      </c>
      <c r="AY145" s="251" t="s">
        <v>1043</v>
      </c>
      <c r="BE145" s="347">
        <f>IF(N145="základní",J145,0)</f>
        <v>0</v>
      </c>
      <c r="BF145" s="347">
        <f>IF(N145="snížená",J145,0)</f>
        <v>0</v>
      </c>
      <c r="BG145" s="347">
        <f>IF(N145="zákl. přenesená",J145,0)</f>
        <v>0</v>
      </c>
      <c r="BH145" s="347">
        <f>IF(N145="sníž. přenesená",J145,0)</f>
        <v>0</v>
      </c>
      <c r="BI145" s="347">
        <f>IF(N145="nulová",J145,0)</f>
        <v>0</v>
      </c>
      <c r="BJ145" s="251" t="s">
        <v>158</v>
      </c>
      <c r="BK145" s="347">
        <f>ROUND(I145*H145,2)</f>
        <v>0</v>
      </c>
      <c r="BL145" s="251" t="s">
        <v>193</v>
      </c>
      <c r="BM145" s="346" t="s">
        <v>1679</v>
      </c>
    </row>
    <row r="146" spans="2:65" s="261" customFormat="1" ht="16.5" customHeight="1" x14ac:dyDescent="0.2">
      <c r="B146" s="260"/>
      <c r="C146" s="376" t="s">
        <v>1225</v>
      </c>
      <c r="D146" s="376" t="s">
        <v>1056</v>
      </c>
      <c r="E146" s="377" t="s">
        <v>1926</v>
      </c>
      <c r="F146" s="378" t="s">
        <v>1927</v>
      </c>
      <c r="G146" s="379" t="s">
        <v>1928</v>
      </c>
      <c r="H146" s="380">
        <v>1</v>
      </c>
      <c r="I146" s="200"/>
      <c r="J146" s="381">
        <f>ROUND(I146*H146,2)</f>
        <v>0</v>
      </c>
      <c r="K146" s="382"/>
      <c r="L146" s="383"/>
      <c r="M146" s="384" t="s">
        <v>1532</v>
      </c>
      <c r="N146" s="385" t="s">
        <v>1122</v>
      </c>
      <c r="O146" s="344">
        <v>0</v>
      </c>
      <c r="P146" s="344">
        <f>O146*H146</f>
        <v>0</v>
      </c>
      <c r="Q146" s="344">
        <v>0</v>
      </c>
      <c r="R146" s="344">
        <f>Q146*H146</f>
        <v>0</v>
      </c>
      <c r="S146" s="344">
        <v>0</v>
      </c>
      <c r="T146" s="345">
        <f>S146*H146</f>
        <v>0</v>
      </c>
      <c r="AR146" s="346" t="s">
        <v>334</v>
      </c>
      <c r="AT146" s="346" t="s">
        <v>1056</v>
      </c>
      <c r="AU146" s="346" t="s">
        <v>190</v>
      </c>
      <c r="AY146" s="251" t="s">
        <v>1043</v>
      </c>
      <c r="BE146" s="347">
        <f>IF(N146="základní",J146,0)</f>
        <v>0</v>
      </c>
      <c r="BF146" s="347">
        <f>IF(N146="snížená",J146,0)</f>
        <v>0</v>
      </c>
      <c r="BG146" s="347">
        <f>IF(N146="zákl. přenesená",J146,0)</f>
        <v>0</v>
      </c>
      <c r="BH146" s="347">
        <f>IF(N146="sníž. přenesená",J146,0)</f>
        <v>0</v>
      </c>
      <c r="BI146" s="347">
        <f>IF(N146="nulová",J146,0)</f>
        <v>0</v>
      </c>
      <c r="BJ146" s="251" t="s">
        <v>158</v>
      </c>
      <c r="BK146" s="347">
        <f>ROUND(I146*H146,2)</f>
        <v>0</v>
      </c>
      <c r="BL146" s="251" t="s">
        <v>193</v>
      </c>
      <c r="BM146" s="346" t="s">
        <v>1929</v>
      </c>
    </row>
    <row r="147" spans="2:65" s="323" customFormat="1" ht="22.7" customHeight="1" x14ac:dyDescent="0.2">
      <c r="B147" s="324"/>
      <c r="D147" s="325" t="s">
        <v>1027</v>
      </c>
      <c r="E147" s="333" t="s">
        <v>1930</v>
      </c>
      <c r="F147" s="333" t="s">
        <v>1931</v>
      </c>
      <c r="I147" s="390"/>
      <c r="J147" s="334">
        <f>BK147</f>
        <v>0</v>
      </c>
      <c r="L147" s="324"/>
      <c r="M147" s="328"/>
      <c r="P147" s="329">
        <f>SUM(P148:P156)</f>
        <v>0</v>
      </c>
      <c r="R147" s="329">
        <f>SUM(R148:R156)</f>
        <v>0</v>
      </c>
      <c r="T147" s="330">
        <f>SUM(T148:T156)</f>
        <v>0</v>
      </c>
      <c r="AR147" s="325" t="s">
        <v>158</v>
      </c>
      <c r="AT147" s="331" t="s">
        <v>1027</v>
      </c>
      <c r="AU147" s="331" t="s">
        <v>158</v>
      </c>
      <c r="AY147" s="325" t="s">
        <v>1043</v>
      </c>
      <c r="BK147" s="332">
        <f>SUM(BK148:BK156)</f>
        <v>0</v>
      </c>
    </row>
    <row r="148" spans="2:65" s="261" customFormat="1" ht="16.5" customHeight="1" x14ac:dyDescent="0.2">
      <c r="B148" s="260"/>
      <c r="C148" s="376" t="s">
        <v>1636</v>
      </c>
      <c r="D148" s="376" t="s">
        <v>1056</v>
      </c>
      <c r="E148" s="377" t="s">
        <v>1932</v>
      </c>
      <c r="F148" s="378" t="s">
        <v>1933</v>
      </c>
      <c r="G148" s="379" t="s">
        <v>783</v>
      </c>
      <c r="H148" s="380">
        <v>3</v>
      </c>
      <c r="I148" s="200"/>
      <c r="J148" s="381">
        <f t="shared" ref="J148:J156" si="0">ROUND(I148*H148,2)</f>
        <v>0</v>
      </c>
      <c r="K148" s="382"/>
      <c r="L148" s="383"/>
      <c r="M148" s="384" t="s">
        <v>1532</v>
      </c>
      <c r="N148" s="385" t="s">
        <v>1122</v>
      </c>
      <c r="O148" s="344">
        <v>0</v>
      </c>
      <c r="P148" s="344">
        <f t="shared" ref="P148:P156" si="1">O148*H148</f>
        <v>0</v>
      </c>
      <c r="Q148" s="344">
        <v>0</v>
      </c>
      <c r="R148" s="344">
        <f t="shared" ref="R148:R156" si="2">Q148*H148</f>
        <v>0</v>
      </c>
      <c r="S148" s="344">
        <v>0</v>
      </c>
      <c r="T148" s="345">
        <f t="shared" ref="T148:T156" si="3">S148*H148</f>
        <v>0</v>
      </c>
      <c r="AR148" s="346" t="s">
        <v>334</v>
      </c>
      <c r="AT148" s="346" t="s">
        <v>1056</v>
      </c>
      <c r="AU148" s="346" t="s">
        <v>190</v>
      </c>
      <c r="AY148" s="251" t="s">
        <v>1043</v>
      </c>
      <c r="BE148" s="347">
        <f t="shared" ref="BE148:BE156" si="4">IF(N148="základní",J148,0)</f>
        <v>0</v>
      </c>
      <c r="BF148" s="347">
        <f t="shared" ref="BF148:BF156" si="5">IF(N148="snížená",J148,0)</f>
        <v>0</v>
      </c>
      <c r="BG148" s="347">
        <f t="shared" ref="BG148:BG156" si="6">IF(N148="zákl. přenesená",J148,0)</f>
        <v>0</v>
      </c>
      <c r="BH148" s="347">
        <f t="shared" ref="BH148:BH156" si="7">IF(N148="sníž. přenesená",J148,0)</f>
        <v>0</v>
      </c>
      <c r="BI148" s="347">
        <f t="shared" ref="BI148:BI156" si="8">IF(N148="nulová",J148,0)</f>
        <v>0</v>
      </c>
      <c r="BJ148" s="251" t="s">
        <v>158</v>
      </c>
      <c r="BK148" s="347">
        <f t="shared" ref="BK148:BK156" si="9">ROUND(I148*H148,2)</f>
        <v>0</v>
      </c>
      <c r="BL148" s="251" t="s">
        <v>193</v>
      </c>
      <c r="BM148" s="346" t="s">
        <v>1934</v>
      </c>
    </row>
    <row r="149" spans="2:65" s="261" customFormat="1" ht="16.5" customHeight="1" x14ac:dyDescent="0.2">
      <c r="B149" s="260"/>
      <c r="C149" s="376" t="s">
        <v>1324</v>
      </c>
      <c r="D149" s="376" t="s">
        <v>1056</v>
      </c>
      <c r="E149" s="377" t="s">
        <v>1935</v>
      </c>
      <c r="F149" s="378" t="s">
        <v>1936</v>
      </c>
      <c r="G149" s="379" t="s">
        <v>783</v>
      </c>
      <c r="H149" s="380">
        <v>3</v>
      </c>
      <c r="I149" s="200"/>
      <c r="J149" s="381">
        <f t="shared" si="0"/>
        <v>0</v>
      </c>
      <c r="K149" s="382"/>
      <c r="L149" s="383"/>
      <c r="M149" s="384" t="s">
        <v>1532</v>
      </c>
      <c r="N149" s="385" t="s">
        <v>1122</v>
      </c>
      <c r="O149" s="344">
        <v>0</v>
      </c>
      <c r="P149" s="344">
        <f t="shared" si="1"/>
        <v>0</v>
      </c>
      <c r="Q149" s="344">
        <v>0</v>
      </c>
      <c r="R149" s="344">
        <f t="shared" si="2"/>
        <v>0</v>
      </c>
      <c r="S149" s="344">
        <v>0</v>
      </c>
      <c r="T149" s="345">
        <f t="shared" si="3"/>
        <v>0</v>
      </c>
      <c r="AR149" s="346" t="s">
        <v>334</v>
      </c>
      <c r="AT149" s="346" t="s">
        <v>1056</v>
      </c>
      <c r="AU149" s="346" t="s">
        <v>190</v>
      </c>
      <c r="AY149" s="251" t="s">
        <v>1043</v>
      </c>
      <c r="BE149" s="347">
        <f t="shared" si="4"/>
        <v>0</v>
      </c>
      <c r="BF149" s="347">
        <f t="shared" si="5"/>
        <v>0</v>
      </c>
      <c r="BG149" s="347">
        <f t="shared" si="6"/>
        <v>0</v>
      </c>
      <c r="BH149" s="347">
        <f t="shared" si="7"/>
        <v>0</v>
      </c>
      <c r="BI149" s="347">
        <f t="shared" si="8"/>
        <v>0</v>
      </c>
      <c r="BJ149" s="251" t="s">
        <v>158</v>
      </c>
      <c r="BK149" s="347">
        <f t="shared" si="9"/>
        <v>0</v>
      </c>
      <c r="BL149" s="251" t="s">
        <v>193</v>
      </c>
      <c r="BM149" s="346" t="s">
        <v>1937</v>
      </c>
    </row>
    <row r="150" spans="2:65" s="261" customFormat="1" ht="21.75" customHeight="1" x14ac:dyDescent="0.2">
      <c r="B150" s="260"/>
      <c r="C150" s="376" t="s">
        <v>1639</v>
      </c>
      <c r="D150" s="376" t="s">
        <v>1056</v>
      </c>
      <c r="E150" s="377" t="s">
        <v>1938</v>
      </c>
      <c r="F150" s="378" t="s">
        <v>2208</v>
      </c>
      <c r="G150" s="379" t="s">
        <v>152</v>
      </c>
      <c r="H150" s="380">
        <v>3</v>
      </c>
      <c r="I150" s="200"/>
      <c r="J150" s="381">
        <f t="shared" si="0"/>
        <v>0</v>
      </c>
      <c r="K150" s="382"/>
      <c r="L150" s="383"/>
      <c r="M150" s="384" t="s">
        <v>1532</v>
      </c>
      <c r="N150" s="385" t="s">
        <v>1122</v>
      </c>
      <c r="O150" s="344">
        <v>0</v>
      </c>
      <c r="P150" s="344">
        <f t="shared" si="1"/>
        <v>0</v>
      </c>
      <c r="Q150" s="344">
        <v>0</v>
      </c>
      <c r="R150" s="344">
        <f t="shared" si="2"/>
        <v>0</v>
      </c>
      <c r="S150" s="344">
        <v>0</v>
      </c>
      <c r="T150" s="345">
        <f t="shared" si="3"/>
        <v>0</v>
      </c>
      <c r="AR150" s="346" t="s">
        <v>334</v>
      </c>
      <c r="AT150" s="346" t="s">
        <v>1056</v>
      </c>
      <c r="AU150" s="346" t="s">
        <v>190</v>
      </c>
      <c r="AY150" s="251" t="s">
        <v>1043</v>
      </c>
      <c r="BE150" s="347">
        <f t="shared" si="4"/>
        <v>0</v>
      </c>
      <c r="BF150" s="347">
        <f t="shared" si="5"/>
        <v>0</v>
      </c>
      <c r="BG150" s="347">
        <f t="shared" si="6"/>
        <v>0</v>
      </c>
      <c r="BH150" s="347">
        <f t="shared" si="7"/>
        <v>0</v>
      </c>
      <c r="BI150" s="347">
        <f t="shared" si="8"/>
        <v>0</v>
      </c>
      <c r="BJ150" s="251" t="s">
        <v>158</v>
      </c>
      <c r="BK150" s="347">
        <f t="shared" si="9"/>
        <v>0</v>
      </c>
      <c r="BL150" s="251" t="s">
        <v>193</v>
      </c>
      <c r="BM150" s="346" t="s">
        <v>1802</v>
      </c>
    </row>
    <row r="151" spans="2:65" s="261" customFormat="1" ht="16.5" customHeight="1" x14ac:dyDescent="0.2">
      <c r="B151" s="260"/>
      <c r="C151" s="376" t="s">
        <v>1939</v>
      </c>
      <c r="D151" s="376" t="s">
        <v>1056</v>
      </c>
      <c r="E151" s="377" t="s">
        <v>1940</v>
      </c>
      <c r="F151" s="378" t="s">
        <v>1941</v>
      </c>
      <c r="G151" s="379" t="s">
        <v>152</v>
      </c>
      <c r="H151" s="380">
        <v>3</v>
      </c>
      <c r="I151" s="200"/>
      <c r="J151" s="381">
        <f t="shared" si="0"/>
        <v>0</v>
      </c>
      <c r="K151" s="382"/>
      <c r="L151" s="383"/>
      <c r="M151" s="384" t="s">
        <v>1532</v>
      </c>
      <c r="N151" s="385" t="s">
        <v>1122</v>
      </c>
      <c r="O151" s="344">
        <v>0</v>
      </c>
      <c r="P151" s="344">
        <f t="shared" si="1"/>
        <v>0</v>
      </c>
      <c r="Q151" s="344">
        <v>0</v>
      </c>
      <c r="R151" s="344">
        <f t="shared" si="2"/>
        <v>0</v>
      </c>
      <c r="S151" s="344">
        <v>0</v>
      </c>
      <c r="T151" s="345">
        <f t="shared" si="3"/>
        <v>0</v>
      </c>
      <c r="AR151" s="346" t="s">
        <v>334</v>
      </c>
      <c r="AT151" s="346" t="s">
        <v>1056</v>
      </c>
      <c r="AU151" s="346" t="s">
        <v>190</v>
      </c>
      <c r="AY151" s="251" t="s">
        <v>1043</v>
      </c>
      <c r="BE151" s="347">
        <f t="shared" si="4"/>
        <v>0</v>
      </c>
      <c r="BF151" s="347">
        <f t="shared" si="5"/>
        <v>0</v>
      </c>
      <c r="BG151" s="347">
        <f t="shared" si="6"/>
        <v>0</v>
      </c>
      <c r="BH151" s="347">
        <f t="shared" si="7"/>
        <v>0</v>
      </c>
      <c r="BI151" s="347">
        <f t="shared" si="8"/>
        <v>0</v>
      </c>
      <c r="BJ151" s="251" t="s">
        <v>158</v>
      </c>
      <c r="BK151" s="347">
        <f t="shared" si="9"/>
        <v>0</v>
      </c>
      <c r="BL151" s="251" t="s">
        <v>193</v>
      </c>
      <c r="BM151" s="346" t="s">
        <v>1942</v>
      </c>
    </row>
    <row r="152" spans="2:65" s="261" customFormat="1" ht="16.5" customHeight="1" x14ac:dyDescent="0.2">
      <c r="B152" s="260"/>
      <c r="C152" s="376" t="s">
        <v>1643</v>
      </c>
      <c r="D152" s="376" t="s">
        <v>1056</v>
      </c>
      <c r="E152" s="377" t="s">
        <v>1943</v>
      </c>
      <c r="F152" s="378" t="s">
        <v>2209</v>
      </c>
      <c r="G152" s="379" t="s">
        <v>152</v>
      </c>
      <c r="H152" s="380">
        <v>3</v>
      </c>
      <c r="I152" s="200"/>
      <c r="J152" s="381">
        <f t="shared" si="0"/>
        <v>0</v>
      </c>
      <c r="K152" s="382"/>
      <c r="L152" s="383"/>
      <c r="M152" s="384" t="s">
        <v>1532</v>
      </c>
      <c r="N152" s="385" t="s">
        <v>1122</v>
      </c>
      <c r="O152" s="344">
        <v>0</v>
      </c>
      <c r="P152" s="344">
        <f t="shared" si="1"/>
        <v>0</v>
      </c>
      <c r="Q152" s="344">
        <v>0</v>
      </c>
      <c r="R152" s="344">
        <f t="shared" si="2"/>
        <v>0</v>
      </c>
      <c r="S152" s="344">
        <v>0</v>
      </c>
      <c r="T152" s="345">
        <f t="shared" si="3"/>
        <v>0</v>
      </c>
      <c r="AR152" s="346" t="s">
        <v>334</v>
      </c>
      <c r="AT152" s="346" t="s">
        <v>1056</v>
      </c>
      <c r="AU152" s="346" t="s">
        <v>190</v>
      </c>
      <c r="AY152" s="251" t="s">
        <v>1043</v>
      </c>
      <c r="BE152" s="347">
        <f t="shared" si="4"/>
        <v>0</v>
      </c>
      <c r="BF152" s="347">
        <f t="shared" si="5"/>
        <v>0</v>
      </c>
      <c r="BG152" s="347">
        <f t="shared" si="6"/>
        <v>0</v>
      </c>
      <c r="BH152" s="347">
        <f t="shared" si="7"/>
        <v>0</v>
      </c>
      <c r="BI152" s="347">
        <f t="shared" si="8"/>
        <v>0</v>
      </c>
      <c r="BJ152" s="251" t="s">
        <v>158</v>
      </c>
      <c r="BK152" s="347">
        <f t="shared" si="9"/>
        <v>0</v>
      </c>
      <c r="BL152" s="251" t="s">
        <v>193</v>
      </c>
      <c r="BM152" s="346" t="s">
        <v>1944</v>
      </c>
    </row>
    <row r="153" spans="2:65" s="261" customFormat="1" ht="24.2" customHeight="1" x14ac:dyDescent="0.2">
      <c r="B153" s="260"/>
      <c r="C153" s="376" t="s">
        <v>1945</v>
      </c>
      <c r="D153" s="376" t="s">
        <v>1056</v>
      </c>
      <c r="E153" s="377" t="s">
        <v>1946</v>
      </c>
      <c r="F153" s="378" t="s">
        <v>2210</v>
      </c>
      <c r="G153" s="379" t="s">
        <v>152</v>
      </c>
      <c r="H153" s="380">
        <v>3</v>
      </c>
      <c r="I153" s="200"/>
      <c r="J153" s="381">
        <f t="shared" si="0"/>
        <v>0</v>
      </c>
      <c r="K153" s="382"/>
      <c r="L153" s="383"/>
      <c r="M153" s="384" t="s">
        <v>1532</v>
      </c>
      <c r="N153" s="385" t="s">
        <v>1122</v>
      </c>
      <c r="O153" s="344">
        <v>0</v>
      </c>
      <c r="P153" s="344">
        <f t="shared" si="1"/>
        <v>0</v>
      </c>
      <c r="Q153" s="344">
        <v>0</v>
      </c>
      <c r="R153" s="344">
        <f t="shared" si="2"/>
        <v>0</v>
      </c>
      <c r="S153" s="344">
        <v>0</v>
      </c>
      <c r="T153" s="345">
        <f t="shared" si="3"/>
        <v>0</v>
      </c>
      <c r="AR153" s="346" t="s">
        <v>334</v>
      </c>
      <c r="AT153" s="346" t="s">
        <v>1056</v>
      </c>
      <c r="AU153" s="346" t="s">
        <v>190</v>
      </c>
      <c r="AY153" s="251" t="s">
        <v>1043</v>
      </c>
      <c r="BE153" s="347">
        <f t="shared" si="4"/>
        <v>0</v>
      </c>
      <c r="BF153" s="347">
        <f t="shared" si="5"/>
        <v>0</v>
      </c>
      <c r="BG153" s="347">
        <f t="shared" si="6"/>
        <v>0</v>
      </c>
      <c r="BH153" s="347">
        <f t="shared" si="7"/>
        <v>0</v>
      </c>
      <c r="BI153" s="347">
        <f t="shared" si="8"/>
        <v>0</v>
      </c>
      <c r="BJ153" s="251" t="s">
        <v>158</v>
      </c>
      <c r="BK153" s="347">
        <f t="shared" si="9"/>
        <v>0</v>
      </c>
      <c r="BL153" s="251" t="s">
        <v>193</v>
      </c>
      <c r="BM153" s="346" t="s">
        <v>1947</v>
      </c>
    </row>
    <row r="154" spans="2:65" s="261" customFormat="1" ht="21.75" customHeight="1" x14ac:dyDescent="0.2">
      <c r="B154" s="260"/>
      <c r="C154" s="376" t="s">
        <v>1261</v>
      </c>
      <c r="D154" s="376" t="s">
        <v>1056</v>
      </c>
      <c r="E154" s="377" t="s">
        <v>1948</v>
      </c>
      <c r="F154" s="378" t="s">
        <v>1949</v>
      </c>
      <c r="G154" s="379" t="s">
        <v>152</v>
      </c>
      <c r="H154" s="380">
        <v>3</v>
      </c>
      <c r="I154" s="200"/>
      <c r="J154" s="381">
        <f t="shared" si="0"/>
        <v>0</v>
      </c>
      <c r="K154" s="382"/>
      <c r="L154" s="383"/>
      <c r="M154" s="384" t="s">
        <v>1532</v>
      </c>
      <c r="N154" s="385" t="s">
        <v>1122</v>
      </c>
      <c r="O154" s="344">
        <v>0</v>
      </c>
      <c r="P154" s="344">
        <f t="shared" si="1"/>
        <v>0</v>
      </c>
      <c r="Q154" s="344">
        <v>0</v>
      </c>
      <c r="R154" s="344">
        <f t="shared" si="2"/>
        <v>0</v>
      </c>
      <c r="S154" s="344">
        <v>0</v>
      </c>
      <c r="T154" s="345">
        <f t="shared" si="3"/>
        <v>0</v>
      </c>
      <c r="AR154" s="346" t="s">
        <v>334</v>
      </c>
      <c r="AT154" s="346" t="s">
        <v>1056</v>
      </c>
      <c r="AU154" s="346" t="s">
        <v>190</v>
      </c>
      <c r="AY154" s="251" t="s">
        <v>1043</v>
      </c>
      <c r="BE154" s="347">
        <f t="shared" si="4"/>
        <v>0</v>
      </c>
      <c r="BF154" s="347">
        <f t="shared" si="5"/>
        <v>0</v>
      </c>
      <c r="BG154" s="347">
        <f t="shared" si="6"/>
        <v>0</v>
      </c>
      <c r="BH154" s="347">
        <f t="shared" si="7"/>
        <v>0</v>
      </c>
      <c r="BI154" s="347">
        <f t="shared" si="8"/>
        <v>0</v>
      </c>
      <c r="BJ154" s="251" t="s">
        <v>158</v>
      </c>
      <c r="BK154" s="347">
        <f t="shared" si="9"/>
        <v>0</v>
      </c>
      <c r="BL154" s="251" t="s">
        <v>193</v>
      </c>
      <c r="BM154" s="346" t="s">
        <v>1300</v>
      </c>
    </row>
    <row r="155" spans="2:65" s="261" customFormat="1" ht="16.5" customHeight="1" x14ac:dyDescent="0.2">
      <c r="B155" s="260"/>
      <c r="C155" s="376" t="s">
        <v>1538</v>
      </c>
      <c r="D155" s="376" t="s">
        <v>1056</v>
      </c>
      <c r="E155" s="377" t="s">
        <v>1950</v>
      </c>
      <c r="F155" s="378" t="s">
        <v>1951</v>
      </c>
      <c r="G155" s="379" t="s">
        <v>783</v>
      </c>
      <c r="H155" s="380">
        <v>3</v>
      </c>
      <c r="I155" s="200"/>
      <c r="J155" s="381">
        <f t="shared" si="0"/>
        <v>0</v>
      </c>
      <c r="K155" s="382"/>
      <c r="L155" s="383"/>
      <c r="M155" s="384" t="s">
        <v>1532</v>
      </c>
      <c r="N155" s="385" t="s">
        <v>1122</v>
      </c>
      <c r="O155" s="344">
        <v>0</v>
      </c>
      <c r="P155" s="344">
        <f t="shared" si="1"/>
        <v>0</v>
      </c>
      <c r="Q155" s="344">
        <v>0</v>
      </c>
      <c r="R155" s="344">
        <f t="shared" si="2"/>
        <v>0</v>
      </c>
      <c r="S155" s="344">
        <v>0</v>
      </c>
      <c r="T155" s="345">
        <f t="shared" si="3"/>
        <v>0</v>
      </c>
      <c r="AR155" s="346" t="s">
        <v>334</v>
      </c>
      <c r="AT155" s="346" t="s">
        <v>1056</v>
      </c>
      <c r="AU155" s="346" t="s">
        <v>190</v>
      </c>
      <c r="AY155" s="251" t="s">
        <v>1043</v>
      </c>
      <c r="BE155" s="347">
        <f t="shared" si="4"/>
        <v>0</v>
      </c>
      <c r="BF155" s="347">
        <f t="shared" si="5"/>
        <v>0</v>
      </c>
      <c r="BG155" s="347">
        <f t="shared" si="6"/>
        <v>0</v>
      </c>
      <c r="BH155" s="347">
        <f t="shared" si="7"/>
        <v>0</v>
      </c>
      <c r="BI155" s="347">
        <f t="shared" si="8"/>
        <v>0</v>
      </c>
      <c r="BJ155" s="251" t="s">
        <v>158</v>
      </c>
      <c r="BK155" s="347">
        <f t="shared" si="9"/>
        <v>0</v>
      </c>
      <c r="BL155" s="251" t="s">
        <v>193</v>
      </c>
      <c r="BM155" s="346" t="s">
        <v>1952</v>
      </c>
    </row>
    <row r="156" spans="2:65" s="261" customFormat="1" ht="16.5" customHeight="1" x14ac:dyDescent="0.2">
      <c r="B156" s="260"/>
      <c r="C156" s="376" t="s">
        <v>1675</v>
      </c>
      <c r="D156" s="376" t="s">
        <v>1056</v>
      </c>
      <c r="E156" s="377" t="s">
        <v>1953</v>
      </c>
      <c r="F156" s="378" t="s">
        <v>1954</v>
      </c>
      <c r="G156" s="379" t="s">
        <v>783</v>
      </c>
      <c r="H156" s="380">
        <v>3</v>
      </c>
      <c r="I156" s="200"/>
      <c r="J156" s="381">
        <f t="shared" si="0"/>
        <v>0</v>
      </c>
      <c r="K156" s="382"/>
      <c r="L156" s="383"/>
      <c r="M156" s="384" t="s">
        <v>1532</v>
      </c>
      <c r="N156" s="385" t="s">
        <v>1122</v>
      </c>
      <c r="O156" s="344">
        <v>0</v>
      </c>
      <c r="P156" s="344">
        <f t="shared" si="1"/>
        <v>0</v>
      </c>
      <c r="Q156" s="344">
        <v>0</v>
      </c>
      <c r="R156" s="344">
        <f t="shared" si="2"/>
        <v>0</v>
      </c>
      <c r="S156" s="344">
        <v>0</v>
      </c>
      <c r="T156" s="345">
        <f t="shared" si="3"/>
        <v>0</v>
      </c>
      <c r="AR156" s="346" t="s">
        <v>334</v>
      </c>
      <c r="AT156" s="346" t="s">
        <v>1056</v>
      </c>
      <c r="AU156" s="346" t="s">
        <v>190</v>
      </c>
      <c r="AY156" s="251" t="s">
        <v>1043</v>
      </c>
      <c r="BE156" s="347">
        <f t="shared" si="4"/>
        <v>0</v>
      </c>
      <c r="BF156" s="347">
        <f t="shared" si="5"/>
        <v>0</v>
      </c>
      <c r="BG156" s="347">
        <f t="shared" si="6"/>
        <v>0</v>
      </c>
      <c r="BH156" s="347">
        <f t="shared" si="7"/>
        <v>0</v>
      </c>
      <c r="BI156" s="347">
        <f t="shared" si="8"/>
        <v>0</v>
      </c>
      <c r="BJ156" s="251" t="s">
        <v>158</v>
      </c>
      <c r="BK156" s="347">
        <f t="shared" si="9"/>
        <v>0</v>
      </c>
      <c r="BL156" s="251" t="s">
        <v>193</v>
      </c>
      <c r="BM156" s="346" t="s">
        <v>1685</v>
      </c>
    </row>
    <row r="157" spans="2:65" s="323" customFormat="1" ht="22.7" customHeight="1" x14ac:dyDescent="0.2">
      <c r="B157" s="324"/>
      <c r="D157" s="325" t="s">
        <v>1027</v>
      </c>
      <c r="E157" s="333" t="s">
        <v>1955</v>
      </c>
      <c r="F157" s="333" t="s">
        <v>941</v>
      </c>
      <c r="I157" s="390"/>
      <c r="J157" s="334">
        <f>BK157</f>
        <v>0</v>
      </c>
      <c r="L157" s="324"/>
      <c r="M157" s="328"/>
      <c r="P157" s="329">
        <f>SUM(P158:P160)</f>
        <v>0</v>
      </c>
      <c r="R157" s="329">
        <f>SUM(R158:R160)</f>
        <v>0</v>
      </c>
      <c r="T157" s="330">
        <f>SUM(T158:T160)</f>
        <v>0</v>
      </c>
      <c r="AR157" s="325" t="s">
        <v>158</v>
      </c>
      <c r="AT157" s="331" t="s">
        <v>1027</v>
      </c>
      <c r="AU157" s="331" t="s">
        <v>158</v>
      </c>
      <c r="AY157" s="325" t="s">
        <v>1043</v>
      </c>
      <c r="BK157" s="332">
        <f>SUM(BK158:BK160)</f>
        <v>0</v>
      </c>
    </row>
    <row r="158" spans="2:65" s="261" customFormat="1" ht="26.1" customHeight="1" x14ac:dyDescent="0.2">
      <c r="B158" s="260"/>
      <c r="C158" s="376" t="s">
        <v>1956</v>
      </c>
      <c r="D158" s="376" t="s">
        <v>1056</v>
      </c>
      <c r="E158" s="377" t="s">
        <v>1957</v>
      </c>
      <c r="F158" s="378" t="s">
        <v>1958</v>
      </c>
      <c r="G158" s="379" t="s">
        <v>783</v>
      </c>
      <c r="H158" s="380">
        <v>1</v>
      </c>
      <c r="I158" s="200"/>
      <c r="J158" s="381">
        <f>ROUND(I158*H158,2)</f>
        <v>0</v>
      </c>
      <c r="K158" s="382"/>
      <c r="L158" s="383"/>
      <c r="M158" s="384" t="s">
        <v>1532</v>
      </c>
      <c r="N158" s="385" t="s">
        <v>1122</v>
      </c>
      <c r="O158" s="344">
        <v>0</v>
      </c>
      <c r="P158" s="344">
        <f>O158*H158</f>
        <v>0</v>
      </c>
      <c r="Q158" s="344">
        <v>0</v>
      </c>
      <c r="R158" s="344">
        <f>Q158*H158</f>
        <v>0</v>
      </c>
      <c r="S158" s="344">
        <v>0</v>
      </c>
      <c r="T158" s="345">
        <f>S158*H158</f>
        <v>0</v>
      </c>
      <c r="AR158" s="346" t="s">
        <v>334</v>
      </c>
      <c r="AT158" s="346" t="s">
        <v>1056</v>
      </c>
      <c r="AU158" s="346" t="s">
        <v>190</v>
      </c>
      <c r="AY158" s="251" t="s">
        <v>1043</v>
      </c>
      <c r="BE158" s="347">
        <f>IF(N158="základní",J158,0)</f>
        <v>0</v>
      </c>
      <c r="BF158" s="347">
        <f>IF(N158="snížená",J158,0)</f>
        <v>0</v>
      </c>
      <c r="BG158" s="347">
        <f>IF(N158="zákl. přenesená",J158,0)</f>
        <v>0</v>
      </c>
      <c r="BH158" s="347">
        <f>IF(N158="sníž. přenesená",J158,0)</f>
        <v>0</v>
      </c>
      <c r="BI158" s="347">
        <f>IF(N158="nulová",J158,0)</f>
        <v>0</v>
      </c>
      <c r="BJ158" s="251" t="s">
        <v>158</v>
      </c>
      <c r="BK158" s="347">
        <f>ROUND(I158*H158,2)</f>
        <v>0</v>
      </c>
      <c r="BL158" s="251" t="s">
        <v>193</v>
      </c>
      <c r="BM158" s="346" t="s">
        <v>1695</v>
      </c>
    </row>
    <row r="159" spans="2:65" s="261" customFormat="1" ht="27.95" customHeight="1" x14ac:dyDescent="0.2">
      <c r="B159" s="260"/>
      <c r="C159" s="376" t="s">
        <v>1929</v>
      </c>
      <c r="D159" s="376" t="s">
        <v>1056</v>
      </c>
      <c r="E159" s="377" t="s">
        <v>1959</v>
      </c>
      <c r="F159" s="378" t="s">
        <v>1960</v>
      </c>
      <c r="G159" s="379" t="s">
        <v>783</v>
      </c>
      <c r="H159" s="380">
        <v>1</v>
      </c>
      <c r="I159" s="200"/>
      <c r="J159" s="381">
        <f>ROUND(I159*H159,2)</f>
        <v>0</v>
      </c>
      <c r="K159" s="382"/>
      <c r="L159" s="383"/>
      <c r="M159" s="384" t="s">
        <v>1532</v>
      </c>
      <c r="N159" s="385" t="s">
        <v>1122</v>
      </c>
      <c r="O159" s="344">
        <v>0</v>
      </c>
      <c r="P159" s="344">
        <f>O159*H159</f>
        <v>0</v>
      </c>
      <c r="Q159" s="344">
        <v>0</v>
      </c>
      <c r="R159" s="344">
        <f>Q159*H159</f>
        <v>0</v>
      </c>
      <c r="S159" s="344">
        <v>0</v>
      </c>
      <c r="T159" s="345">
        <f>S159*H159</f>
        <v>0</v>
      </c>
      <c r="AR159" s="346" t="s">
        <v>334</v>
      </c>
      <c r="AT159" s="346" t="s">
        <v>1056</v>
      </c>
      <c r="AU159" s="346" t="s">
        <v>190</v>
      </c>
      <c r="AY159" s="251" t="s">
        <v>1043</v>
      </c>
      <c r="BE159" s="347">
        <f>IF(N159="základní",J159,0)</f>
        <v>0</v>
      </c>
      <c r="BF159" s="347">
        <f>IF(N159="snížená",J159,0)</f>
        <v>0</v>
      </c>
      <c r="BG159" s="347">
        <f>IF(N159="zákl. přenesená",J159,0)</f>
        <v>0</v>
      </c>
      <c r="BH159" s="347">
        <f>IF(N159="sníž. přenesená",J159,0)</f>
        <v>0</v>
      </c>
      <c r="BI159" s="347">
        <f>IF(N159="nulová",J159,0)</f>
        <v>0</v>
      </c>
      <c r="BJ159" s="251" t="s">
        <v>158</v>
      </c>
      <c r="BK159" s="347">
        <f>ROUND(I159*H159,2)</f>
        <v>0</v>
      </c>
      <c r="BL159" s="251" t="s">
        <v>193</v>
      </c>
      <c r="BM159" s="346" t="s">
        <v>1714</v>
      </c>
    </row>
    <row r="160" spans="2:65" s="261" customFormat="1" ht="16.5" customHeight="1" x14ac:dyDescent="0.2">
      <c r="B160" s="260"/>
      <c r="C160" s="376" t="s">
        <v>1961</v>
      </c>
      <c r="D160" s="376" t="s">
        <v>1056</v>
      </c>
      <c r="E160" s="377" t="s">
        <v>1962</v>
      </c>
      <c r="F160" s="378" t="s">
        <v>1963</v>
      </c>
      <c r="G160" s="379" t="s">
        <v>387</v>
      </c>
      <c r="H160" s="380">
        <v>1</v>
      </c>
      <c r="I160" s="200"/>
      <c r="J160" s="381">
        <f>ROUND(I160*H160,2)</f>
        <v>0</v>
      </c>
      <c r="K160" s="382"/>
      <c r="L160" s="383"/>
      <c r="M160" s="395" t="s">
        <v>1532</v>
      </c>
      <c r="N160" s="396" t="s">
        <v>1122</v>
      </c>
      <c r="O160" s="393">
        <v>0</v>
      </c>
      <c r="P160" s="393">
        <f>O160*H160</f>
        <v>0</v>
      </c>
      <c r="Q160" s="393">
        <v>0</v>
      </c>
      <c r="R160" s="393">
        <f>Q160*H160</f>
        <v>0</v>
      </c>
      <c r="S160" s="393">
        <v>0</v>
      </c>
      <c r="T160" s="394">
        <f>S160*H160</f>
        <v>0</v>
      </c>
      <c r="AR160" s="346" t="s">
        <v>334</v>
      </c>
      <c r="AT160" s="346" t="s">
        <v>1056</v>
      </c>
      <c r="AU160" s="346" t="s">
        <v>190</v>
      </c>
      <c r="AY160" s="251" t="s">
        <v>1043</v>
      </c>
      <c r="BE160" s="347">
        <f>IF(N160="základní",J160,0)</f>
        <v>0</v>
      </c>
      <c r="BF160" s="347">
        <f>IF(N160="snížená",J160,0)</f>
        <v>0</v>
      </c>
      <c r="BG160" s="347">
        <f>IF(N160="zákl. přenesená",J160,0)</f>
        <v>0</v>
      </c>
      <c r="BH160" s="347">
        <f>IF(N160="sníž. přenesená",J160,0)</f>
        <v>0</v>
      </c>
      <c r="BI160" s="347">
        <f>IF(N160="nulová",J160,0)</f>
        <v>0</v>
      </c>
      <c r="BJ160" s="251" t="s">
        <v>158</v>
      </c>
      <c r="BK160" s="347">
        <f>ROUND(I160*H160,2)</f>
        <v>0</v>
      </c>
      <c r="BL160" s="251" t="s">
        <v>193</v>
      </c>
      <c r="BM160" s="346" t="s">
        <v>1303</v>
      </c>
    </row>
    <row r="161" spans="2:12" s="261" customFormat="1" ht="6.95" customHeight="1" x14ac:dyDescent="0.2">
      <c r="B161" s="290"/>
      <c r="C161" s="291"/>
      <c r="D161" s="291"/>
      <c r="E161" s="291"/>
      <c r="F161" s="291"/>
      <c r="G161" s="291"/>
      <c r="H161" s="291"/>
      <c r="I161" s="291"/>
      <c r="J161" s="291"/>
      <c r="K161" s="291"/>
      <c r="L161" s="260"/>
    </row>
  </sheetData>
  <sheetProtection algorithmName="SHA-512" hashValue="AW5wEGZjZ0xFJ5dJB7QtN1z92FzlTKaQ/NVzQrsEwbwVkdmdohNN5yTKkL3RJwf2fviB3Ku1GtUhlfB4mxwgHg==" saltValue="gCiZhAHBkWXE3byF7d/xWg==" spinCount="100000" sheet="1" objects="1" scenarios="1"/>
  <autoFilter ref="C122:K160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4AE5-1E20-4A4B-921D-E2AF58E64888}">
  <sheetPr>
    <pageSetUpPr fitToPage="1"/>
  </sheetPr>
  <dimension ref="B2:BM176"/>
  <sheetViews>
    <sheetView showGridLines="0" topLeftCell="A108" workbookViewId="0">
      <selection activeCell="I123" sqref="I123:I175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1599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2211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ROUND(J121,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ROUND((SUM(BE121:BE175)),  2)</f>
        <v>0</v>
      </c>
      <c r="I33" s="276">
        <v>0.21</v>
      </c>
      <c r="J33" s="275">
        <f>ROUND(((SUM(BE121:BE175))*I33),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ROUND((SUM(BF121:BF175)),  2)</f>
        <v>0</v>
      </c>
      <c r="I34" s="276">
        <v>0.15</v>
      </c>
      <c r="J34" s="275">
        <f>ROUND(((SUM(BF121:BF175))*I34),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ROUND((SUM(BG121:BG175)),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ROUND((SUM(BH121:BH175)),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ROUND((SUM(BI121:BI175)),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5 - elektro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J121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1964</v>
      </c>
      <c r="E97" s="301"/>
      <c r="F97" s="301"/>
      <c r="G97" s="301"/>
      <c r="H97" s="301"/>
      <c r="I97" s="301"/>
      <c r="J97" s="302">
        <f>J122</f>
        <v>0</v>
      </c>
      <c r="L97" s="299"/>
    </row>
    <row r="98" spans="2:12" s="298" customFormat="1" ht="24.95" customHeight="1" x14ac:dyDescent="0.2">
      <c r="B98" s="299"/>
      <c r="D98" s="300" t="s">
        <v>1965</v>
      </c>
      <c r="E98" s="301"/>
      <c r="F98" s="301"/>
      <c r="G98" s="301"/>
      <c r="H98" s="301"/>
      <c r="I98" s="301"/>
      <c r="J98" s="302">
        <f>J132</f>
        <v>0</v>
      </c>
      <c r="L98" s="299"/>
    </row>
    <row r="99" spans="2:12" s="298" customFormat="1" ht="24.95" customHeight="1" x14ac:dyDescent="0.2">
      <c r="B99" s="299"/>
      <c r="D99" s="300" t="s">
        <v>1966</v>
      </c>
      <c r="E99" s="301"/>
      <c r="F99" s="301"/>
      <c r="G99" s="301"/>
      <c r="H99" s="301"/>
      <c r="I99" s="301"/>
      <c r="J99" s="302">
        <f>J139</f>
        <v>0</v>
      </c>
      <c r="L99" s="299"/>
    </row>
    <row r="100" spans="2:12" s="298" customFormat="1" ht="24.95" customHeight="1" x14ac:dyDescent="0.2">
      <c r="B100" s="299"/>
      <c r="D100" s="300" t="s">
        <v>1967</v>
      </c>
      <c r="E100" s="301"/>
      <c r="F100" s="301"/>
      <c r="G100" s="301"/>
      <c r="H100" s="301"/>
      <c r="I100" s="301"/>
      <c r="J100" s="302">
        <f>J142</f>
        <v>0</v>
      </c>
      <c r="L100" s="299"/>
    </row>
    <row r="101" spans="2:12" s="298" customFormat="1" ht="24.95" customHeight="1" x14ac:dyDescent="0.2">
      <c r="B101" s="299"/>
      <c r="D101" s="300" t="s">
        <v>1968</v>
      </c>
      <c r="E101" s="301"/>
      <c r="F101" s="301"/>
      <c r="G101" s="301"/>
      <c r="H101" s="301"/>
      <c r="I101" s="301"/>
      <c r="J101" s="302">
        <f>J174</f>
        <v>0</v>
      </c>
      <c r="L101" s="299"/>
    </row>
    <row r="102" spans="2:12" s="261" customFormat="1" ht="21.75" customHeight="1" x14ac:dyDescent="0.2">
      <c r="B102" s="260"/>
      <c r="L102" s="260"/>
    </row>
    <row r="103" spans="2:12" s="261" customFormat="1" ht="6.95" customHeight="1" x14ac:dyDescent="0.2">
      <c r="B103" s="290"/>
      <c r="C103" s="291"/>
      <c r="D103" s="291"/>
      <c r="E103" s="291"/>
      <c r="F103" s="291"/>
      <c r="G103" s="291"/>
      <c r="H103" s="291"/>
      <c r="I103" s="291"/>
      <c r="J103" s="291"/>
      <c r="K103" s="291"/>
      <c r="L103" s="260"/>
    </row>
    <row r="107" spans="2:12" s="261" customFormat="1" ht="6.95" customHeight="1" x14ac:dyDescent="0.2">
      <c r="B107" s="292"/>
      <c r="C107" s="293"/>
      <c r="D107" s="293"/>
      <c r="E107" s="293"/>
      <c r="F107" s="293"/>
      <c r="G107" s="293"/>
      <c r="H107" s="293"/>
      <c r="I107" s="293"/>
      <c r="J107" s="293"/>
      <c r="K107" s="293"/>
      <c r="L107" s="260"/>
    </row>
    <row r="108" spans="2:12" s="261" customFormat="1" ht="24.95" customHeight="1" x14ac:dyDescent="0.2">
      <c r="B108" s="260"/>
      <c r="C108" s="255" t="s">
        <v>1614</v>
      </c>
      <c r="L108" s="260"/>
    </row>
    <row r="109" spans="2:12" s="261" customFormat="1" ht="6.95" customHeight="1" x14ac:dyDescent="0.2">
      <c r="B109" s="260"/>
      <c r="L109" s="260"/>
    </row>
    <row r="110" spans="2:12" s="261" customFormat="1" ht="12" customHeight="1" x14ac:dyDescent="0.2">
      <c r="B110" s="260"/>
      <c r="C110" s="257" t="s">
        <v>24</v>
      </c>
      <c r="L110" s="260"/>
    </row>
    <row r="111" spans="2:12" s="261" customFormat="1" ht="16.5" customHeight="1" x14ac:dyDescent="0.2">
      <c r="B111" s="260"/>
      <c r="E111" s="258" t="str">
        <f>E7</f>
        <v xml:space="preserve">Stavební úpravy objektu Baštýřská 67/2, Praha 9 - Etapa 2			</v>
      </c>
      <c r="F111" s="259"/>
      <c r="G111" s="259"/>
      <c r="H111" s="259"/>
      <c r="L111" s="260"/>
    </row>
    <row r="112" spans="2:12" s="261" customFormat="1" ht="12" customHeight="1" x14ac:dyDescent="0.2">
      <c r="B112" s="260"/>
      <c r="C112" s="257" t="s">
        <v>43</v>
      </c>
      <c r="L112" s="260"/>
    </row>
    <row r="113" spans="2:65" s="261" customFormat="1" ht="16.5" customHeight="1" x14ac:dyDescent="0.2">
      <c r="B113" s="260"/>
      <c r="E113" s="262" t="str">
        <f>E9</f>
        <v>5 - elektro - Etapa 2</v>
      </c>
      <c r="F113" s="263"/>
      <c r="G113" s="263"/>
      <c r="H113" s="263"/>
      <c r="L113" s="260"/>
    </row>
    <row r="114" spans="2:65" s="261" customFormat="1" ht="6.95" customHeight="1" x14ac:dyDescent="0.2">
      <c r="B114" s="260"/>
      <c r="L114" s="260"/>
    </row>
    <row r="115" spans="2:65" s="261" customFormat="1" ht="12" customHeight="1" x14ac:dyDescent="0.2">
      <c r="B115" s="260"/>
      <c r="C115" s="257" t="s">
        <v>1010</v>
      </c>
      <c r="F115" s="264" t="str">
        <f>F12</f>
        <v xml:space="preserve"> Baštýřská 67/2,19800 Praha 14</v>
      </c>
      <c r="I115" s="257" t="s">
        <v>749</v>
      </c>
      <c r="J115" s="265" t="str">
        <f>IF(J12="","",J12)</f>
        <v/>
      </c>
      <c r="L115" s="260"/>
    </row>
    <row r="116" spans="2:65" s="261" customFormat="1" ht="6.95" customHeight="1" x14ac:dyDescent="0.2">
      <c r="B116" s="260"/>
      <c r="L116" s="260"/>
    </row>
    <row r="117" spans="2:65" s="261" customFormat="1" ht="15.2" customHeight="1" x14ac:dyDescent="0.2">
      <c r="B117" s="260"/>
      <c r="C117" s="257" t="s">
        <v>1544</v>
      </c>
      <c r="F117" s="264" t="str">
        <f>E15</f>
        <v xml:space="preserve"> Městská část Praha 14,Br.Venclíků 1073,Praha 14</v>
      </c>
      <c r="I117" s="257" t="s">
        <v>21</v>
      </c>
      <c r="J117" s="294" t="str">
        <f>E21</f>
        <v xml:space="preserve"> </v>
      </c>
      <c r="L117" s="260"/>
    </row>
    <row r="118" spans="2:65" s="261" customFormat="1" ht="15.2" customHeight="1" x14ac:dyDescent="0.2">
      <c r="B118" s="260"/>
      <c r="C118" s="257" t="s">
        <v>20</v>
      </c>
      <c r="F118" s="264" t="str">
        <f>IF(E18="","",E18)</f>
        <v xml:space="preserve"> </v>
      </c>
      <c r="I118" s="257" t="s">
        <v>1549</v>
      </c>
      <c r="J118" s="294" t="str">
        <f>E24</f>
        <v xml:space="preserve"> </v>
      </c>
      <c r="L118" s="260"/>
    </row>
    <row r="119" spans="2:65" s="261" customFormat="1" ht="10.35" customHeight="1" x14ac:dyDescent="0.2">
      <c r="B119" s="260"/>
      <c r="L119" s="260"/>
    </row>
    <row r="120" spans="2:65" s="308" customFormat="1" ht="29.25" customHeight="1" x14ac:dyDescent="0.2">
      <c r="B120" s="309"/>
      <c r="C120" s="310" t="s">
        <v>1518</v>
      </c>
      <c r="D120" s="311" t="s">
        <v>1517</v>
      </c>
      <c r="E120" s="311" t="s">
        <v>1516</v>
      </c>
      <c r="F120" s="311" t="s">
        <v>1515</v>
      </c>
      <c r="G120" s="311" t="s">
        <v>130</v>
      </c>
      <c r="H120" s="311" t="s">
        <v>131</v>
      </c>
      <c r="I120" s="311" t="s">
        <v>1615</v>
      </c>
      <c r="J120" s="312" t="s">
        <v>1609</v>
      </c>
      <c r="K120" s="313" t="s">
        <v>1616</v>
      </c>
      <c r="L120" s="309"/>
      <c r="M120" s="314" t="s">
        <v>1532</v>
      </c>
      <c r="N120" s="315" t="s">
        <v>135</v>
      </c>
      <c r="O120" s="315" t="s">
        <v>1037</v>
      </c>
      <c r="P120" s="315" t="s">
        <v>1038</v>
      </c>
      <c r="Q120" s="315" t="s">
        <v>1617</v>
      </c>
      <c r="R120" s="315" t="s">
        <v>1618</v>
      </c>
      <c r="S120" s="315" t="s">
        <v>1041</v>
      </c>
      <c r="T120" s="316" t="s">
        <v>1511</v>
      </c>
    </row>
    <row r="121" spans="2:65" s="261" customFormat="1" ht="22.7" customHeight="1" x14ac:dyDescent="0.25">
      <c r="B121" s="260"/>
      <c r="C121" s="317" t="s">
        <v>1023</v>
      </c>
      <c r="J121" s="318">
        <f>BK121</f>
        <v>0</v>
      </c>
      <c r="L121" s="260"/>
      <c r="M121" s="319"/>
      <c r="N121" s="270"/>
      <c r="O121" s="270"/>
      <c r="P121" s="320">
        <f>P122+P132+P139+P142+P174</f>
        <v>0</v>
      </c>
      <c r="Q121" s="270"/>
      <c r="R121" s="320">
        <f>R122+R132+R139+R142+R174</f>
        <v>0</v>
      </c>
      <c r="S121" s="270"/>
      <c r="T121" s="321">
        <f>T122+T132+T139+T142+T174</f>
        <v>0</v>
      </c>
      <c r="AT121" s="251" t="s">
        <v>1027</v>
      </c>
      <c r="AU121" s="251" t="s">
        <v>1024</v>
      </c>
      <c r="BK121" s="322">
        <f>BK122+BK132+BK139+BK142+BK174</f>
        <v>0</v>
      </c>
    </row>
    <row r="122" spans="2:65" s="323" customFormat="1" ht="26.1" customHeight="1" x14ac:dyDescent="0.2">
      <c r="B122" s="324"/>
      <c r="D122" s="325" t="s">
        <v>1027</v>
      </c>
      <c r="E122" s="326" t="s">
        <v>1969</v>
      </c>
      <c r="F122" s="326" t="s">
        <v>1970</v>
      </c>
      <c r="J122" s="327">
        <f>BK122</f>
        <v>0</v>
      </c>
      <c r="L122" s="324"/>
      <c r="M122" s="328"/>
      <c r="P122" s="329">
        <f>SUM(P123:P131)</f>
        <v>0</v>
      </c>
      <c r="R122" s="329">
        <f>SUM(R123:R131)</f>
        <v>0</v>
      </c>
      <c r="T122" s="330">
        <f>SUM(T123:T131)</f>
        <v>0</v>
      </c>
      <c r="AR122" s="325" t="s">
        <v>158</v>
      </c>
      <c r="AT122" s="331" t="s">
        <v>1027</v>
      </c>
      <c r="AU122" s="331" t="s">
        <v>1580</v>
      </c>
      <c r="AY122" s="325" t="s">
        <v>1043</v>
      </c>
      <c r="BK122" s="332">
        <f>SUM(BK123:BK131)</f>
        <v>0</v>
      </c>
    </row>
    <row r="123" spans="2:65" s="261" customFormat="1" ht="16.5" customHeight="1" x14ac:dyDescent="0.2">
      <c r="B123" s="260"/>
      <c r="C123" s="376" t="s">
        <v>158</v>
      </c>
      <c r="D123" s="376" t="s">
        <v>1056</v>
      </c>
      <c r="E123" s="377" t="s">
        <v>158</v>
      </c>
      <c r="F123" s="378" t="s">
        <v>1971</v>
      </c>
      <c r="G123" s="379" t="s">
        <v>152</v>
      </c>
      <c r="H123" s="380">
        <v>12</v>
      </c>
      <c r="I123" s="200"/>
      <c r="J123" s="381">
        <f t="shared" ref="J123:J131" si="0">ROUND(I123*H123,2)</f>
        <v>0</v>
      </c>
      <c r="K123" s="382"/>
      <c r="L123" s="383"/>
      <c r="M123" s="384" t="s">
        <v>1532</v>
      </c>
      <c r="N123" s="385" t="s">
        <v>1122</v>
      </c>
      <c r="O123" s="344">
        <v>0</v>
      </c>
      <c r="P123" s="344">
        <f t="shared" ref="P123:P131" si="1">O123*H123</f>
        <v>0</v>
      </c>
      <c r="Q123" s="344">
        <v>0</v>
      </c>
      <c r="R123" s="344">
        <f t="shared" ref="R123:R131" si="2">Q123*H123</f>
        <v>0</v>
      </c>
      <c r="S123" s="344">
        <v>0</v>
      </c>
      <c r="T123" s="345">
        <f t="shared" ref="T123:T131" si="3">S123*H123</f>
        <v>0</v>
      </c>
      <c r="AR123" s="346" t="s">
        <v>334</v>
      </c>
      <c r="AT123" s="346" t="s">
        <v>1056</v>
      </c>
      <c r="AU123" s="346" t="s">
        <v>158</v>
      </c>
      <c r="AY123" s="251" t="s">
        <v>1043</v>
      </c>
      <c r="BE123" s="347">
        <f t="shared" ref="BE123:BE131" si="4">IF(N123="základní",J123,0)</f>
        <v>0</v>
      </c>
      <c r="BF123" s="347">
        <f t="shared" ref="BF123:BF131" si="5">IF(N123="snížená",J123,0)</f>
        <v>0</v>
      </c>
      <c r="BG123" s="347">
        <f t="shared" ref="BG123:BG131" si="6">IF(N123="zákl. přenesená",J123,0)</f>
        <v>0</v>
      </c>
      <c r="BH123" s="347">
        <f t="shared" ref="BH123:BH131" si="7">IF(N123="sníž. přenesená",J123,0)</f>
        <v>0</v>
      </c>
      <c r="BI123" s="347">
        <f t="shared" ref="BI123:BI131" si="8">IF(N123="nulová",J123,0)</f>
        <v>0</v>
      </c>
      <c r="BJ123" s="251" t="s">
        <v>158</v>
      </c>
      <c r="BK123" s="347">
        <f t="shared" ref="BK123:BK131" si="9">ROUND(I123*H123,2)</f>
        <v>0</v>
      </c>
      <c r="BL123" s="251" t="s">
        <v>193</v>
      </c>
      <c r="BM123" s="346" t="s">
        <v>190</v>
      </c>
    </row>
    <row r="124" spans="2:65" s="261" customFormat="1" ht="16.5" customHeight="1" x14ac:dyDescent="0.2">
      <c r="B124" s="260"/>
      <c r="C124" s="376" t="s">
        <v>190</v>
      </c>
      <c r="D124" s="376" t="s">
        <v>1056</v>
      </c>
      <c r="E124" s="377" t="s">
        <v>190</v>
      </c>
      <c r="F124" s="378" t="s">
        <v>1972</v>
      </c>
      <c r="G124" s="379" t="s">
        <v>152</v>
      </c>
      <c r="H124" s="380">
        <v>5</v>
      </c>
      <c r="I124" s="200"/>
      <c r="J124" s="381">
        <f t="shared" si="0"/>
        <v>0</v>
      </c>
      <c r="K124" s="382"/>
      <c r="L124" s="383"/>
      <c r="M124" s="384" t="s">
        <v>1532</v>
      </c>
      <c r="N124" s="385" t="s">
        <v>1122</v>
      </c>
      <c r="O124" s="344">
        <v>0</v>
      </c>
      <c r="P124" s="344">
        <f t="shared" si="1"/>
        <v>0</v>
      </c>
      <c r="Q124" s="344">
        <v>0</v>
      </c>
      <c r="R124" s="344">
        <f t="shared" si="2"/>
        <v>0</v>
      </c>
      <c r="S124" s="344">
        <v>0</v>
      </c>
      <c r="T124" s="345">
        <f t="shared" si="3"/>
        <v>0</v>
      </c>
      <c r="AR124" s="346" t="s">
        <v>334</v>
      </c>
      <c r="AT124" s="346" t="s">
        <v>1056</v>
      </c>
      <c r="AU124" s="346" t="s">
        <v>158</v>
      </c>
      <c r="AY124" s="251" t="s">
        <v>1043</v>
      </c>
      <c r="BE124" s="347">
        <f t="shared" si="4"/>
        <v>0</v>
      </c>
      <c r="BF124" s="347">
        <f t="shared" si="5"/>
        <v>0</v>
      </c>
      <c r="BG124" s="347">
        <f t="shared" si="6"/>
        <v>0</v>
      </c>
      <c r="BH124" s="347">
        <f t="shared" si="7"/>
        <v>0</v>
      </c>
      <c r="BI124" s="347">
        <f t="shared" si="8"/>
        <v>0</v>
      </c>
      <c r="BJ124" s="251" t="s">
        <v>158</v>
      </c>
      <c r="BK124" s="347">
        <f t="shared" si="9"/>
        <v>0</v>
      </c>
      <c r="BL124" s="251" t="s">
        <v>193</v>
      </c>
      <c r="BM124" s="346" t="s">
        <v>193</v>
      </c>
    </row>
    <row r="125" spans="2:65" s="261" customFormat="1" ht="16.5" customHeight="1" x14ac:dyDescent="0.2">
      <c r="B125" s="260"/>
      <c r="C125" s="376" t="s">
        <v>64</v>
      </c>
      <c r="D125" s="376" t="s">
        <v>1056</v>
      </c>
      <c r="E125" s="377" t="s">
        <v>64</v>
      </c>
      <c r="F125" s="378" t="s">
        <v>1973</v>
      </c>
      <c r="G125" s="379" t="s">
        <v>152</v>
      </c>
      <c r="H125" s="380">
        <v>10</v>
      </c>
      <c r="I125" s="200"/>
      <c r="J125" s="381">
        <f t="shared" si="0"/>
        <v>0</v>
      </c>
      <c r="K125" s="382"/>
      <c r="L125" s="383"/>
      <c r="M125" s="384" t="s">
        <v>1532</v>
      </c>
      <c r="N125" s="385" t="s">
        <v>1122</v>
      </c>
      <c r="O125" s="344">
        <v>0</v>
      </c>
      <c r="P125" s="344">
        <f t="shared" si="1"/>
        <v>0</v>
      </c>
      <c r="Q125" s="344">
        <v>0</v>
      </c>
      <c r="R125" s="344">
        <f t="shared" si="2"/>
        <v>0</v>
      </c>
      <c r="S125" s="344">
        <v>0</v>
      </c>
      <c r="T125" s="345">
        <f t="shared" si="3"/>
        <v>0</v>
      </c>
      <c r="AR125" s="346" t="s">
        <v>334</v>
      </c>
      <c r="AT125" s="346" t="s">
        <v>1056</v>
      </c>
      <c r="AU125" s="346" t="s">
        <v>158</v>
      </c>
      <c r="AY125" s="251" t="s">
        <v>1043</v>
      </c>
      <c r="BE125" s="347">
        <f t="shared" si="4"/>
        <v>0</v>
      </c>
      <c r="BF125" s="347">
        <f t="shared" si="5"/>
        <v>0</v>
      </c>
      <c r="BG125" s="347">
        <f t="shared" si="6"/>
        <v>0</v>
      </c>
      <c r="BH125" s="347">
        <f t="shared" si="7"/>
        <v>0</v>
      </c>
      <c r="BI125" s="347">
        <f t="shared" si="8"/>
        <v>0</v>
      </c>
      <c r="BJ125" s="251" t="s">
        <v>158</v>
      </c>
      <c r="BK125" s="347">
        <f t="shared" si="9"/>
        <v>0</v>
      </c>
      <c r="BL125" s="251" t="s">
        <v>193</v>
      </c>
      <c r="BM125" s="346" t="s">
        <v>1625</v>
      </c>
    </row>
    <row r="126" spans="2:65" s="261" customFormat="1" ht="16.5" customHeight="1" x14ac:dyDescent="0.2">
      <c r="B126" s="260"/>
      <c r="C126" s="376" t="s">
        <v>193</v>
      </c>
      <c r="D126" s="376" t="s">
        <v>1056</v>
      </c>
      <c r="E126" s="377" t="s">
        <v>193</v>
      </c>
      <c r="F126" s="378" t="s">
        <v>1974</v>
      </c>
      <c r="G126" s="379" t="s">
        <v>152</v>
      </c>
      <c r="H126" s="380">
        <v>9</v>
      </c>
      <c r="I126" s="200"/>
      <c r="J126" s="381">
        <f t="shared" si="0"/>
        <v>0</v>
      </c>
      <c r="K126" s="382"/>
      <c r="L126" s="383"/>
      <c r="M126" s="384" t="s">
        <v>1532</v>
      </c>
      <c r="N126" s="385" t="s">
        <v>1122</v>
      </c>
      <c r="O126" s="344">
        <v>0</v>
      </c>
      <c r="P126" s="344">
        <f t="shared" si="1"/>
        <v>0</v>
      </c>
      <c r="Q126" s="344">
        <v>0</v>
      </c>
      <c r="R126" s="344">
        <f t="shared" si="2"/>
        <v>0</v>
      </c>
      <c r="S126" s="344">
        <v>0</v>
      </c>
      <c r="T126" s="345">
        <f t="shared" si="3"/>
        <v>0</v>
      </c>
      <c r="AR126" s="346" t="s">
        <v>334</v>
      </c>
      <c r="AT126" s="346" t="s">
        <v>1056</v>
      </c>
      <c r="AU126" s="346" t="s">
        <v>158</v>
      </c>
      <c r="AY126" s="251" t="s">
        <v>1043</v>
      </c>
      <c r="BE126" s="347">
        <f t="shared" si="4"/>
        <v>0</v>
      </c>
      <c r="BF126" s="347">
        <f t="shared" si="5"/>
        <v>0</v>
      </c>
      <c r="BG126" s="347">
        <f t="shared" si="6"/>
        <v>0</v>
      </c>
      <c r="BH126" s="347">
        <f t="shared" si="7"/>
        <v>0</v>
      </c>
      <c r="BI126" s="347">
        <f t="shared" si="8"/>
        <v>0</v>
      </c>
      <c r="BJ126" s="251" t="s">
        <v>158</v>
      </c>
      <c r="BK126" s="347">
        <f t="shared" si="9"/>
        <v>0</v>
      </c>
      <c r="BL126" s="251" t="s">
        <v>193</v>
      </c>
      <c r="BM126" s="346" t="s">
        <v>334</v>
      </c>
    </row>
    <row r="127" spans="2:65" s="261" customFormat="1" ht="16.5" customHeight="1" x14ac:dyDescent="0.2">
      <c r="B127" s="260"/>
      <c r="C127" s="376" t="s">
        <v>204</v>
      </c>
      <c r="D127" s="376" t="s">
        <v>1056</v>
      </c>
      <c r="E127" s="377" t="s">
        <v>204</v>
      </c>
      <c r="F127" s="378" t="s">
        <v>1975</v>
      </c>
      <c r="G127" s="379" t="s">
        <v>152</v>
      </c>
      <c r="H127" s="380">
        <v>82</v>
      </c>
      <c r="I127" s="200"/>
      <c r="J127" s="381">
        <f t="shared" si="0"/>
        <v>0</v>
      </c>
      <c r="K127" s="382"/>
      <c r="L127" s="383"/>
      <c r="M127" s="384" t="s">
        <v>1532</v>
      </c>
      <c r="N127" s="385" t="s">
        <v>1122</v>
      </c>
      <c r="O127" s="344">
        <v>0</v>
      </c>
      <c r="P127" s="344">
        <f t="shared" si="1"/>
        <v>0</v>
      </c>
      <c r="Q127" s="344">
        <v>0</v>
      </c>
      <c r="R127" s="344">
        <f t="shared" si="2"/>
        <v>0</v>
      </c>
      <c r="S127" s="344">
        <v>0</v>
      </c>
      <c r="T127" s="345">
        <f t="shared" si="3"/>
        <v>0</v>
      </c>
      <c r="AR127" s="346" t="s">
        <v>334</v>
      </c>
      <c r="AT127" s="346" t="s">
        <v>1056</v>
      </c>
      <c r="AU127" s="346" t="s">
        <v>158</v>
      </c>
      <c r="AY127" s="251" t="s">
        <v>1043</v>
      </c>
      <c r="BE127" s="347">
        <f t="shared" si="4"/>
        <v>0</v>
      </c>
      <c r="BF127" s="347">
        <f t="shared" si="5"/>
        <v>0</v>
      </c>
      <c r="BG127" s="347">
        <f t="shared" si="6"/>
        <v>0</v>
      </c>
      <c r="BH127" s="347">
        <f t="shared" si="7"/>
        <v>0</v>
      </c>
      <c r="BI127" s="347">
        <f t="shared" si="8"/>
        <v>0</v>
      </c>
      <c r="BJ127" s="251" t="s">
        <v>158</v>
      </c>
      <c r="BK127" s="347">
        <f t="shared" si="9"/>
        <v>0</v>
      </c>
      <c r="BL127" s="251" t="s">
        <v>193</v>
      </c>
      <c r="BM127" s="346" t="s">
        <v>321</v>
      </c>
    </row>
    <row r="128" spans="2:65" s="261" customFormat="1" ht="16.5" customHeight="1" x14ac:dyDescent="0.2">
      <c r="B128" s="260"/>
      <c r="C128" s="376" t="s">
        <v>1625</v>
      </c>
      <c r="D128" s="376" t="s">
        <v>1056</v>
      </c>
      <c r="E128" s="377" t="s">
        <v>1625</v>
      </c>
      <c r="F128" s="378" t="s">
        <v>1976</v>
      </c>
      <c r="G128" s="379" t="s">
        <v>152</v>
      </c>
      <c r="H128" s="380">
        <v>16</v>
      </c>
      <c r="I128" s="200"/>
      <c r="J128" s="381">
        <f t="shared" si="0"/>
        <v>0</v>
      </c>
      <c r="K128" s="382"/>
      <c r="L128" s="383"/>
      <c r="M128" s="384" t="s">
        <v>1532</v>
      </c>
      <c r="N128" s="385" t="s">
        <v>1122</v>
      </c>
      <c r="O128" s="344">
        <v>0</v>
      </c>
      <c r="P128" s="344">
        <f t="shared" si="1"/>
        <v>0</v>
      </c>
      <c r="Q128" s="344">
        <v>0</v>
      </c>
      <c r="R128" s="344">
        <f t="shared" si="2"/>
        <v>0</v>
      </c>
      <c r="S128" s="344">
        <v>0</v>
      </c>
      <c r="T128" s="345">
        <f t="shared" si="3"/>
        <v>0</v>
      </c>
      <c r="AR128" s="346" t="s">
        <v>334</v>
      </c>
      <c r="AT128" s="346" t="s">
        <v>1056</v>
      </c>
      <c r="AU128" s="346" t="s">
        <v>158</v>
      </c>
      <c r="AY128" s="251" t="s">
        <v>1043</v>
      </c>
      <c r="BE128" s="347">
        <f t="shared" si="4"/>
        <v>0</v>
      </c>
      <c r="BF128" s="347">
        <f t="shared" si="5"/>
        <v>0</v>
      </c>
      <c r="BG128" s="347">
        <f t="shared" si="6"/>
        <v>0</v>
      </c>
      <c r="BH128" s="347">
        <f t="shared" si="7"/>
        <v>0</v>
      </c>
      <c r="BI128" s="347">
        <f t="shared" si="8"/>
        <v>0</v>
      </c>
      <c r="BJ128" s="251" t="s">
        <v>158</v>
      </c>
      <c r="BK128" s="347">
        <f t="shared" si="9"/>
        <v>0</v>
      </c>
      <c r="BL128" s="251" t="s">
        <v>193</v>
      </c>
      <c r="BM128" s="346" t="s">
        <v>333</v>
      </c>
    </row>
    <row r="129" spans="2:65" s="261" customFormat="1" ht="24.2" customHeight="1" x14ac:dyDescent="0.2">
      <c r="B129" s="260"/>
      <c r="C129" s="376" t="s">
        <v>1633</v>
      </c>
      <c r="D129" s="376" t="s">
        <v>1056</v>
      </c>
      <c r="E129" s="377" t="s">
        <v>1633</v>
      </c>
      <c r="F129" s="378" t="s">
        <v>1977</v>
      </c>
      <c r="G129" s="379" t="s">
        <v>152</v>
      </c>
      <c r="H129" s="380">
        <v>6</v>
      </c>
      <c r="I129" s="200"/>
      <c r="J129" s="381">
        <f t="shared" si="0"/>
        <v>0</v>
      </c>
      <c r="K129" s="382"/>
      <c r="L129" s="383"/>
      <c r="M129" s="384" t="s">
        <v>1532</v>
      </c>
      <c r="N129" s="385" t="s">
        <v>1122</v>
      </c>
      <c r="O129" s="344">
        <v>0</v>
      </c>
      <c r="P129" s="344">
        <f t="shared" si="1"/>
        <v>0</v>
      </c>
      <c r="Q129" s="344">
        <v>0</v>
      </c>
      <c r="R129" s="344">
        <f t="shared" si="2"/>
        <v>0</v>
      </c>
      <c r="S129" s="344">
        <v>0</v>
      </c>
      <c r="T129" s="345">
        <f t="shared" si="3"/>
        <v>0</v>
      </c>
      <c r="AR129" s="346" t="s">
        <v>334</v>
      </c>
      <c r="AT129" s="346" t="s">
        <v>1056</v>
      </c>
      <c r="AU129" s="346" t="s">
        <v>158</v>
      </c>
      <c r="AY129" s="251" t="s">
        <v>1043</v>
      </c>
      <c r="BE129" s="347">
        <f t="shared" si="4"/>
        <v>0</v>
      </c>
      <c r="BF129" s="347">
        <f t="shared" si="5"/>
        <v>0</v>
      </c>
      <c r="BG129" s="347">
        <f t="shared" si="6"/>
        <v>0</v>
      </c>
      <c r="BH129" s="347">
        <f t="shared" si="7"/>
        <v>0</v>
      </c>
      <c r="BI129" s="347">
        <f t="shared" si="8"/>
        <v>0</v>
      </c>
      <c r="BJ129" s="251" t="s">
        <v>158</v>
      </c>
      <c r="BK129" s="347">
        <f t="shared" si="9"/>
        <v>0</v>
      </c>
      <c r="BL129" s="251" t="s">
        <v>193</v>
      </c>
      <c r="BM129" s="346" t="s">
        <v>1636</v>
      </c>
    </row>
    <row r="130" spans="2:65" s="261" customFormat="1" ht="16.5" customHeight="1" x14ac:dyDescent="0.2">
      <c r="B130" s="260"/>
      <c r="C130" s="376" t="s">
        <v>334</v>
      </c>
      <c r="D130" s="376" t="s">
        <v>1056</v>
      </c>
      <c r="E130" s="377" t="s">
        <v>334</v>
      </c>
      <c r="F130" s="378" t="s">
        <v>1978</v>
      </c>
      <c r="G130" s="379" t="s">
        <v>152</v>
      </c>
      <c r="H130" s="380">
        <v>16</v>
      </c>
      <c r="I130" s="200"/>
      <c r="J130" s="381">
        <f t="shared" si="0"/>
        <v>0</v>
      </c>
      <c r="K130" s="382"/>
      <c r="L130" s="383"/>
      <c r="M130" s="384" t="s">
        <v>1532</v>
      </c>
      <c r="N130" s="385" t="s">
        <v>1122</v>
      </c>
      <c r="O130" s="344">
        <v>0</v>
      </c>
      <c r="P130" s="344">
        <f t="shared" si="1"/>
        <v>0</v>
      </c>
      <c r="Q130" s="344">
        <v>0</v>
      </c>
      <c r="R130" s="344">
        <f t="shared" si="2"/>
        <v>0</v>
      </c>
      <c r="S130" s="344">
        <v>0</v>
      </c>
      <c r="T130" s="345">
        <f t="shared" si="3"/>
        <v>0</v>
      </c>
      <c r="AR130" s="346" t="s">
        <v>334</v>
      </c>
      <c r="AT130" s="346" t="s">
        <v>1056</v>
      </c>
      <c r="AU130" s="346" t="s">
        <v>158</v>
      </c>
      <c r="AY130" s="251" t="s">
        <v>1043</v>
      </c>
      <c r="BE130" s="347">
        <f t="shared" si="4"/>
        <v>0</v>
      </c>
      <c r="BF130" s="347">
        <f t="shared" si="5"/>
        <v>0</v>
      </c>
      <c r="BG130" s="347">
        <f t="shared" si="6"/>
        <v>0</v>
      </c>
      <c r="BH130" s="347">
        <f t="shared" si="7"/>
        <v>0</v>
      </c>
      <c r="BI130" s="347">
        <f t="shared" si="8"/>
        <v>0</v>
      </c>
      <c r="BJ130" s="251" t="s">
        <v>158</v>
      </c>
      <c r="BK130" s="347">
        <f t="shared" si="9"/>
        <v>0</v>
      </c>
      <c r="BL130" s="251" t="s">
        <v>193</v>
      </c>
      <c r="BM130" s="346" t="s">
        <v>1639</v>
      </c>
    </row>
    <row r="131" spans="2:65" s="261" customFormat="1" ht="16.5" customHeight="1" x14ac:dyDescent="0.2">
      <c r="B131" s="260"/>
      <c r="C131" s="376" t="s">
        <v>1640</v>
      </c>
      <c r="D131" s="376" t="s">
        <v>1056</v>
      </c>
      <c r="E131" s="377" t="s">
        <v>1640</v>
      </c>
      <c r="F131" s="378" t="s">
        <v>1979</v>
      </c>
      <c r="G131" s="379" t="s">
        <v>152</v>
      </c>
      <c r="H131" s="380">
        <v>10</v>
      </c>
      <c r="I131" s="200"/>
      <c r="J131" s="381">
        <f t="shared" si="0"/>
        <v>0</v>
      </c>
      <c r="K131" s="382"/>
      <c r="L131" s="383"/>
      <c r="M131" s="384" t="s">
        <v>1532</v>
      </c>
      <c r="N131" s="385" t="s">
        <v>1122</v>
      </c>
      <c r="O131" s="344">
        <v>0</v>
      </c>
      <c r="P131" s="344">
        <f t="shared" si="1"/>
        <v>0</v>
      </c>
      <c r="Q131" s="344">
        <v>0</v>
      </c>
      <c r="R131" s="344">
        <f t="shared" si="2"/>
        <v>0</v>
      </c>
      <c r="S131" s="344">
        <v>0</v>
      </c>
      <c r="T131" s="345">
        <f t="shared" si="3"/>
        <v>0</v>
      </c>
      <c r="AR131" s="346" t="s">
        <v>334</v>
      </c>
      <c r="AT131" s="346" t="s">
        <v>1056</v>
      </c>
      <c r="AU131" s="346" t="s">
        <v>158</v>
      </c>
      <c r="AY131" s="251" t="s">
        <v>1043</v>
      </c>
      <c r="BE131" s="347">
        <f t="shared" si="4"/>
        <v>0</v>
      </c>
      <c r="BF131" s="347">
        <f t="shared" si="5"/>
        <v>0</v>
      </c>
      <c r="BG131" s="347">
        <f t="shared" si="6"/>
        <v>0</v>
      </c>
      <c r="BH131" s="347">
        <f t="shared" si="7"/>
        <v>0</v>
      </c>
      <c r="BI131" s="347">
        <f t="shared" si="8"/>
        <v>0</v>
      </c>
      <c r="BJ131" s="251" t="s">
        <v>158</v>
      </c>
      <c r="BK131" s="347">
        <f t="shared" si="9"/>
        <v>0</v>
      </c>
      <c r="BL131" s="251" t="s">
        <v>193</v>
      </c>
      <c r="BM131" s="346" t="s">
        <v>1643</v>
      </c>
    </row>
    <row r="132" spans="2:65" s="323" customFormat="1" ht="26.1" customHeight="1" x14ac:dyDescent="0.2">
      <c r="B132" s="324"/>
      <c r="D132" s="325" t="s">
        <v>1027</v>
      </c>
      <c r="E132" s="326" t="s">
        <v>1980</v>
      </c>
      <c r="F132" s="326" t="s">
        <v>1981</v>
      </c>
      <c r="I132" s="390"/>
      <c r="J132" s="327">
        <f>BK132</f>
        <v>0</v>
      </c>
      <c r="L132" s="324"/>
      <c r="M132" s="328"/>
      <c r="P132" s="329">
        <f>SUM(P133:P138)</f>
        <v>0</v>
      </c>
      <c r="R132" s="329">
        <f>SUM(R133:R138)</f>
        <v>0</v>
      </c>
      <c r="T132" s="330">
        <f>SUM(T133:T138)</f>
        <v>0</v>
      </c>
      <c r="AR132" s="325" t="s">
        <v>158</v>
      </c>
      <c r="AT132" s="331" t="s">
        <v>1027</v>
      </c>
      <c r="AU132" s="331" t="s">
        <v>1580</v>
      </c>
      <c r="AY132" s="325" t="s">
        <v>1043</v>
      </c>
      <c r="BK132" s="332">
        <f>SUM(BK133:BK138)</f>
        <v>0</v>
      </c>
    </row>
    <row r="133" spans="2:65" s="261" customFormat="1" ht="16.5" customHeight="1" x14ac:dyDescent="0.2">
      <c r="B133" s="260"/>
      <c r="C133" s="335" t="s">
        <v>321</v>
      </c>
      <c r="D133" s="335" t="s">
        <v>1123</v>
      </c>
      <c r="E133" s="336" t="s">
        <v>1982</v>
      </c>
      <c r="F133" s="337" t="s">
        <v>1983</v>
      </c>
      <c r="G133" s="338" t="s">
        <v>387</v>
      </c>
      <c r="H133" s="339">
        <v>0.15</v>
      </c>
      <c r="I133" s="199"/>
      <c r="J133" s="340">
        <f t="shared" ref="J133:J138" si="10">ROUND(I133*H133,2)</f>
        <v>0</v>
      </c>
      <c r="K133" s="341"/>
      <c r="L133" s="260"/>
      <c r="M133" s="342" t="s">
        <v>1532</v>
      </c>
      <c r="N133" s="343" t="s">
        <v>1122</v>
      </c>
      <c r="O133" s="344">
        <v>0</v>
      </c>
      <c r="P133" s="344">
        <f t="shared" ref="P133:P138" si="11">O133*H133</f>
        <v>0</v>
      </c>
      <c r="Q133" s="344">
        <v>0</v>
      </c>
      <c r="R133" s="344">
        <f t="shared" ref="R133:R138" si="12">Q133*H133</f>
        <v>0</v>
      </c>
      <c r="S133" s="344">
        <v>0</v>
      </c>
      <c r="T133" s="345">
        <f t="shared" ref="T133:T138" si="13">S133*H133</f>
        <v>0</v>
      </c>
      <c r="AR133" s="346" t="s">
        <v>193</v>
      </c>
      <c r="AT133" s="346" t="s">
        <v>1123</v>
      </c>
      <c r="AU133" s="346" t="s">
        <v>158</v>
      </c>
      <c r="AY133" s="251" t="s">
        <v>1043</v>
      </c>
      <c r="BE133" s="347">
        <f t="shared" ref="BE133:BE138" si="14">IF(N133="základní",J133,0)</f>
        <v>0</v>
      </c>
      <c r="BF133" s="347">
        <f t="shared" ref="BF133:BF138" si="15">IF(N133="snížená",J133,0)</f>
        <v>0</v>
      </c>
      <c r="BG133" s="347">
        <f t="shared" ref="BG133:BG138" si="16">IF(N133="zákl. přenesená",J133,0)</f>
        <v>0</v>
      </c>
      <c r="BH133" s="347">
        <f t="shared" ref="BH133:BH138" si="17">IF(N133="sníž. přenesená",J133,0)</f>
        <v>0</v>
      </c>
      <c r="BI133" s="347">
        <f t="shared" ref="BI133:BI138" si="18">IF(N133="nulová",J133,0)</f>
        <v>0</v>
      </c>
      <c r="BJ133" s="251" t="s">
        <v>158</v>
      </c>
      <c r="BK133" s="347">
        <f t="shared" ref="BK133:BK138" si="19">ROUND(I133*H133,2)</f>
        <v>0</v>
      </c>
      <c r="BL133" s="251" t="s">
        <v>193</v>
      </c>
      <c r="BM133" s="346" t="s">
        <v>1261</v>
      </c>
    </row>
    <row r="134" spans="2:65" s="261" customFormat="1" ht="16.5" customHeight="1" x14ac:dyDescent="0.2">
      <c r="B134" s="260"/>
      <c r="C134" s="335" t="s">
        <v>1921</v>
      </c>
      <c r="D134" s="335" t="s">
        <v>1123</v>
      </c>
      <c r="E134" s="336" t="s">
        <v>1937</v>
      </c>
      <c r="F134" s="337" t="s">
        <v>1984</v>
      </c>
      <c r="G134" s="338" t="s">
        <v>387</v>
      </c>
      <c r="H134" s="339">
        <v>0.15</v>
      </c>
      <c r="I134" s="199"/>
      <c r="J134" s="340">
        <f t="shared" si="10"/>
        <v>0</v>
      </c>
      <c r="K134" s="341"/>
      <c r="L134" s="260"/>
      <c r="M134" s="342" t="s">
        <v>1532</v>
      </c>
      <c r="N134" s="343" t="s">
        <v>1122</v>
      </c>
      <c r="O134" s="344">
        <v>0</v>
      </c>
      <c r="P134" s="344">
        <f t="shared" si="11"/>
        <v>0</v>
      </c>
      <c r="Q134" s="344">
        <v>0</v>
      </c>
      <c r="R134" s="344">
        <f t="shared" si="12"/>
        <v>0</v>
      </c>
      <c r="S134" s="344">
        <v>0</v>
      </c>
      <c r="T134" s="345">
        <f t="shared" si="13"/>
        <v>0</v>
      </c>
      <c r="AR134" s="346" t="s">
        <v>193</v>
      </c>
      <c r="AT134" s="346" t="s">
        <v>1123</v>
      </c>
      <c r="AU134" s="346" t="s">
        <v>158</v>
      </c>
      <c r="AY134" s="251" t="s">
        <v>1043</v>
      </c>
      <c r="BE134" s="347">
        <f t="shared" si="14"/>
        <v>0</v>
      </c>
      <c r="BF134" s="347">
        <f t="shared" si="15"/>
        <v>0</v>
      </c>
      <c r="BG134" s="347">
        <f t="shared" si="16"/>
        <v>0</v>
      </c>
      <c r="BH134" s="347">
        <f t="shared" si="17"/>
        <v>0</v>
      </c>
      <c r="BI134" s="347">
        <f t="shared" si="18"/>
        <v>0</v>
      </c>
      <c r="BJ134" s="251" t="s">
        <v>158</v>
      </c>
      <c r="BK134" s="347">
        <f t="shared" si="19"/>
        <v>0</v>
      </c>
      <c r="BL134" s="251" t="s">
        <v>193</v>
      </c>
      <c r="BM134" s="346" t="s">
        <v>1675</v>
      </c>
    </row>
    <row r="135" spans="2:65" s="261" customFormat="1" ht="16.5" customHeight="1" x14ac:dyDescent="0.2">
      <c r="B135" s="260"/>
      <c r="C135" s="335" t="s">
        <v>333</v>
      </c>
      <c r="D135" s="335" t="s">
        <v>1123</v>
      </c>
      <c r="E135" s="336" t="s">
        <v>1985</v>
      </c>
      <c r="F135" s="337" t="s">
        <v>1986</v>
      </c>
      <c r="G135" s="338" t="s">
        <v>783</v>
      </c>
      <c r="H135" s="339">
        <v>0.15</v>
      </c>
      <c r="I135" s="199"/>
      <c r="J135" s="340">
        <f t="shared" si="10"/>
        <v>0</v>
      </c>
      <c r="K135" s="341"/>
      <c r="L135" s="260"/>
      <c r="M135" s="342" t="s">
        <v>1532</v>
      </c>
      <c r="N135" s="343" t="s">
        <v>1122</v>
      </c>
      <c r="O135" s="344">
        <v>0</v>
      </c>
      <c r="P135" s="344">
        <f t="shared" si="11"/>
        <v>0</v>
      </c>
      <c r="Q135" s="344">
        <v>0</v>
      </c>
      <c r="R135" s="344">
        <f t="shared" si="12"/>
        <v>0</v>
      </c>
      <c r="S135" s="344">
        <v>0</v>
      </c>
      <c r="T135" s="345">
        <f t="shared" si="13"/>
        <v>0</v>
      </c>
      <c r="AR135" s="346" t="s">
        <v>193</v>
      </c>
      <c r="AT135" s="346" t="s">
        <v>1123</v>
      </c>
      <c r="AU135" s="346" t="s">
        <v>158</v>
      </c>
      <c r="AY135" s="251" t="s">
        <v>1043</v>
      </c>
      <c r="BE135" s="347">
        <f t="shared" si="14"/>
        <v>0</v>
      </c>
      <c r="BF135" s="347">
        <f t="shared" si="15"/>
        <v>0</v>
      </c>
      <c r="BG135" s="347">
        <f t="shared" si="16"/>
        <v>0</v>
      </c>
      <c r="BH135" s="347">
        <f t="shared" si="17"/>
        <v>0</v>
      </c>
      <c r="BI135" s="347">
        <f t="shared" si="18"/>
        <v>0</v>
      </c>
      <c r="BJ135" s="251" t="s">
        <v>158</v>
      </c>
      <c r="BK135" s="347">
        <f t="shared" si="19"/>
        <v>0</v>
      </c>
      <c r="BL135" s="251" t="s">
        <v>193</v>
      </c>
      <c r="BM135" s="346" t="s">
        <v>1679</v>
      </c>
    </row>
    <row r="136" spans="2:65" s="261" customFormat="1" ht="16.5" customHeight="1" x14ac:dyDescent="0.2">
      <c r="B136" s="260"/>
      <c r="C136" s="335" t="s">
        <v>1225</v>
      </c>
      <c r="D136" s="335" t="s">
        <v>1123</v>
      </c>
      <c r="E136" s="336" t="s">
        <v>1802</v>
      </c>
      <c r="F136" s="337" t="s">
        <v>1987</v>
      </c>
      <c r="G136" s="338" t="s">
        <v>387</v>
      </c>
      <c r="H136" s="339">
        <v>0.15</v>
      </c>
      <c r="I136" s="199"/>
      <c r="J136" s="340">
        <f t="shared" si="10"/>
        <v>0</v>
      </c>
      <c r="K136" s="341"/>
      <c r="L136" s="260"/>
      <c r="M136" s="342" t="s">
        <v>1532</v>
      </c>
      <c r="N136" s="343" t="s">
        <v>1122</v>
      </c>
      <c r="O136" s="344">
        <v>0</v>
      </c>
      <c r="P136" s="344">
        <f t="shared" si="11"/>
        <v>0</v>
      </c>
      <c r="Q136" s="344">
        <v>0</v>
      </c>
      <c r="R136" s="344">
        <f t="shared" si="12"/>
        <v>0</v>
      </c>
      <c r="S136" s="344">
        <v>0</v>
      </c>
      <c r="T136" s="345">
        <f t="shared" si="13"/>
        <v>0</v>
      </c>
      <c r="AR136" s="346" t="s">
        <v>193</v>
      </c>
      <c r="AT136" s="346" t="s">
        <v>1123</v>
      </c>
      <c r="AU136" s="346" t="s">
        <v>158</v>
      </c>
      <c r="AY136" s="251" t="s">
        <v>1043</v>
      </c>
      <c r="BE136" s="347">
        <f t="shared" si="14"/>
        <v>0</v>
      </c>
      <c r="BF136" s="347">
        <f t="shared" si="15"/>
        <v>0</v>
      </c>
      <c r="BG136" s="347">
        <f t="shared" si="16"/>
        <v>0</v>
      </c>
      <c r="BH136" s="347">
        <f t="shared" si="17"/>
        <v>0</v>
      </c>
      <c r="BI136" s="347">
        <f t="shared" si="18"/>
        <v>0</v>
      </c>
      <c r="BJ136" s="251" t="s">
        <v>158</v>
      </c>
      <c r="BK136" s="347">
        <f t="shared" si="19"/>
        <v>0</v>
      </c>
      <c r="BL136" s="251" t="s">
        <v>193</v>
      </c>
      <c r="BM136" s="346" t="s">
        <v>1929</v>
      </c>
    </row>
    <row r="137" spans="2:65" s="261" customFormat="1" ht="16.5" customHeight="1" x14ac:dyDescent="0.2">
      <c r="B137" s="260"/>
      <c r="C137" s="335" t="s">
        <v>1636</v>
      </c>
      <c r="D137" s="335" t="s">
        <v>1123</v>
      </c>
      <c r="E137" s="336" t="s">
        <v>1988</v>
      </c>
      <c r="F137" s="337" t="s">
        <v>2212</v>
      </c>
      <c r="G137" s="338" t="s">
        <v>387</v>
      </c>
      <c r="H137" s="339">
        <v>0.2</v>
      </c>
      <c r="I137" s="199"/>
      <c r="J137" s="340">
        <f t="shared" si="10"/>
        <v>0</v>
      </c>
      <c r="K137" s="341"/>
      <c r="L137" s="260"/>
      <c r="M137" s="342" t="s">
        <v>1532</v>
      </c>
      <c r="N137" s="343" t="s">
        <v>1122</v>
      </c>
      <c r="O137" s="344">
        <v>0</v>
      </c>
      <c r="P137" s="344">
        <f t="shared" si="11"/>
        <v>0</v>
      </c>
      <c r="Q137" s="344">
        <v>0</v>
      </c>
      <c r="R137" s="344">
        <f t="shared" si="12"/>
        <v>0</v>
      </c>
      <c r="S137" s="344">
        <v>0</v>
      </c>
      <c r="T137" s="345">
        <f t="shared" si="13"/>
        <v>0</v>
      </c>
      <c r="AR137" s="346" t="s">
        <v>193</v>
      </c>
      <c r="AT137" s="346" t="s">
        <v>1123</v>
      </c>
      <c r="AU137" s="346" t="s">
        <v>158</v>
      </c>
      <c r="AY137" s="251" t="s">
        <v>1043</v>
      </c>
      <c r="BE137" s="347">
        <f t="shared" si="14"/>
        <v>0</v>
      </c>
      <c r="BF137" s="347">
        <f t="shared" si="15"/>
        <v>0</v>
      </c>
      <c r="BG137" s="347">
        <f t="shared" si="16"/>
        <v>0</v>
      </c>
      <c r="BH137" s="347">
        <f t="shared" si="17"/>
        <v>0</v>
      </c>
      <c r="BI137" s="347">
        <f t="shared" si="18"/>
        <v>0</v>
      </c>
      <c r="BJ137" s="251" t="s">
        <v>158</v>
      </c>
      <c r="BK137" s="347">
        <f t="shared" si="19"/>
        <v>0</v>
      </c>
      <c r="BL137" s="251" t="s">
        <v>193</v>
      </c>
      <c r="BM137" s="346" t="s">
        <v>1934</v>
      </c>
    </row>
    <row r="138" spans="2:65" s="261" customFormat="1" ht="24.2" customHeight="1" x14ac:dyDescent="0.2">
      <c r="B138" s="260"/>
      <c r="C138" s="335" t="s">
        <v>1324</v>
      </c>
      <c r="D138" s="335" t="s">
        <v>1123</v>
      </c>
      <c r="E138" s="336" t="s">
        <v>1942</v>
      </c>
      <c r="F138" s="337" t="s">
        <v>1989</v>
      </c>
      <c r="G138" s="338" t="s">
        <v>783</v>
      </c>
      <c r="H138" s="339">
        <v>0.15</v>
      </c>
      <c r="I138" s="199"/>
      <c r="J138" s="340">
        <f t="shared" si="10"/>
        <v>0</v>
      </c>
      <c r="K138" s="341"/>
      <c r="L138" s="260"/>
      <c r="M138" s="342" t="s">
        <v>1532</v>
      </c>
      <c r="N138" s="343" t="s">
        <v>1122</v>
      </c>
      <c r="O138" s="344">
        <v>0</v>
      </c>
      <c r="P138" s="344">
        <f t="shared" si="11"/>
        <v>0</v>
      </c>
      <c r="Q138" s="344">
        <v>0</v>
      </c>
      <c r="R138" s="344">
        <f t="shared" si="12"/>
        <v>0</v>
      </c>
      <c r="S138" s="344">
        <v>0</v>
      </c>
      <c r="T138" s="345">
        <f t="shared" si="13"/>
        <v>0</v>
      </c>
      <c r="AR138" s="346" t="s">
        <v>193</v>
      </c>
      <c r="AT138" s="346" t="s">
        <v>1123</v>
      </c>
      <c r="AU138" s="346" t="s">
        <v>158</v>
      </c>
      <c r="AY138" s="251" t="s">
        <v>1043</v>
      </c>
      <c r="BE138" s="347">
        <f t="shared" si="14"/>
        <v>0</v>
      </c>
      <c r="BF138" s="347">
        <f t="shared" si="15"/>
        <v>0</v>
      </c>
      <c r="BG138" s="347">
        <f t="shared" si="16"/>
        <v>0</v>
      </c>
      <c r="BH138" s="347">
        <f t="shared" si="17"/>
        <v>0</v>
      </c>
      <c r="BI138" s="347">
        <f t="shared" si="18"/>
        <v>0</v>
      </c>
      <c r="BJ138" s="251" t="s">
        <v>158</v>
      </c>
      <c r="BK138" s="347">
        <f t="shared" si="19"/>
        <v>0</v>
      </c>
      <c r="BL138" s="251" t="s">
        <v>193</v>
      </c>
      <c r="BM138" s="346" t="s">
        <v>1937</v>
      </c>
    </row>
    <row r="139" spans="2:65" s="323" customFormat="1" ht="26.1" customHeight="1" x14ac:dyDescent="0.2">
      <c r="B139" s="324"/>
      <c r="D139" s="325" t="s">
        <v>1027</v>
      </c>
      <c r="E139" s="326" t="s">
        <v>1990</v>
      </c>
      <c r="F139" s="326" t="s">
        <v>1991</v>
      </c>
      <c r="I139" s="390"/>
      <c r="J139" s="327">
        <f>BK139</f>
        <v>0</v>
      </c>
      <c r="L139" s="324"/>
      <c r="M139" s="328"/>
      <c r="P139" s="329">
        <f>SUM(P140:P141)</f>
        <v>0</v>
      </c>
      <c r="R139" s="329">
        <f>SUM(R140:R141)</f>
        <v>0</v>
      </c>
      <c r="T139" s="330">
        <f>SUM(T140:T141)</f>
        <v>0</v>
      </c>
      <c r="AR139" s="325" t="s">
        <v>158</v>
      </c>
      <c r="AT139" s="331" t="s">
        <v>1027</v>
      </c>
      <c r="AU139" s="331" t="s">
        <v>1580</v>
      </c>
      <c r="AY139" s="325" t="s">
        <v>1043</v>
      </c>
      <c r="BK139" s="332">
        <f>SUM(BK140:BK141)</f>
        <v>0</v>
      </c>
    </row>
    <row r="140" spans="2:65" s="261" customFormat="1" ht="37.700000000000003" customHeight="1" x14ac:dyDescent="0.2">
      <c r="B140" s="260"/>
      <c r="C140" s="335">
        <v>16</v>
      </c>
      <c r="D140" s="335" t="s">
        <v>1123</v>
      </c>
      <c r="E140" s="336" t="s">
        <v>1944</v>
      </c>
      <c r="F140" s="337" t="s">
        <v>1992</v>
      </c>
      <c r="G140" s="338" t="s">
        <v>387</v>
      </c>
      <c r="H140" s="339">
        <v>1</v>
      </c>
      <c r="I140" s="199"/>
      <c r="J140" s="340">
        <f t="shared" ref="J140:J141" si="20">ROUND(I140*H140,2)</f>
        <v>0</v>
      </c>
      <c r="K140" s="341"/>
      <c r="L140" s="260"/>
      <c r="M140" s="342" t="s">
        <v>1532</v>
      </c>
      <c r="N140" s="343" t="s">
        <v>1122</v>
      </c>
      <c r="O140" s="344">
        <v>0</v>
      </c>
      <c r="P140" s="344">
        <f t="shared" ref="P140:P141" si="21">O140*H140</f>
        <v>0</v>
      </c>
      <c r="Q140" s="344">
        <v>0</v>
      </c>
      <c r="R140" s="344">
        <f t="shared" ref="R140:R141" si="22">Q140*H140</f>
        <v>0</v>
      </c>
      <c r="S140" s="344">
        <v>0</v>
      </c>
      <c r="T140" s="345">
        <f t="shared" ref="T140:T141" si="23">S140*H140</f>
        <v>0</v>
      </c>
      <c r="AR140" s="346" t="s">
        <v>193</v>
      </c>
      <c r="AT140" s="346" t="s">
        <v>1123</v>
      </c>
      <c r="AU140" s="346" t="s">
        <v>158</v>
      </c>
      <c r="AY140" s="251" t="s">
        <v>1043</v>
      </c>
      <c r="BE140" s="347">
        <f t="shared" ref="BE140:BE141" si="24">IF(N140="základní",J140,0)</f>
        <v>0</v>
      </c>
      <c r="BF140" s="347">
        <f t="shared" ref="BF140:BF141" si="25">IF(N140="snížená",J140,0)</f>
        <v>0</v>
      </c>
      <c r="BG140" s="347">
        <f t="shared" ref="BG140:BG141" si="26">IF(N140="zákl. přenesená",J140,0)</f>
        <v>0</v>
      </c>
      <c r="BH140" s="347">
        <f t="shared" ref="BH140:BH141" si="27">IF(N140="sníž. přenesená",J140,0)</f>
        <v>0</v>
      </c>
      <c r="BI140" s="347">
        <f t="shared" ref="BI140:BI141" si="28">IF(N140="nulová",J140,0)</f>
        <v>0</v>
      </c>
      <c r="BJ140" s="251" t="s">
        <v>158</v>
      </c>
      <c r="BK140" s="347">
        <f t="shared" ref="BK140:BK141" si="29">ROUND(I140*H140,2)</f>
        <v>0</v>
      </c>
      <c r="BL140" s="251" t="s">
        <v>193</v>
      </c>
      <c r="BM140" s="346" t="s">
        <v>1942</v>
      </c>
    </row>
    <row r="141" spans="2:65" s="261" customFormat="1" ht="48.95" customHeight="1" x14ac:dyDescent="0.2">
      <c r="B141" s="260"/>
      <c r="C141" s="335">
        <v>17</v>
      </c>
      <c r="D141" s="335" t="s">
        <v>1123</v>
      </c>
      <c r="E141" s="336" t="s">
        <v>1993</v>
      </c>
      <c r="F141" s="337" t="s">
        <v>1994</v>
      </c>
      <c r="G141" s="338" t="s">
        <v>387</v>
      </c>
      <c r="H141" s="339">
        <v>1</v>
      </c>
      <c r="I141" s="199"/>
      <c r="J141" s="340">
        <f t="shared" si="20"/>
        <v>0</v>
      </c>
      <c r="K141" s="341"/>
      <c r="L141" s="260"/>
      <c r="M141" s="342" t="s">
        <v>1532</v>
      </c>
      <c r="N141" s="343" t="s">
        <v>1122</v>
      </c>
      <c r="O141" s="344">
        <v>0</v>
      </c>
      <c r="P141" s="344">
        <f t="shared" si="21"/>
        <v>0</v>
      </c>
      <c r="Q141" s="344">
        <v>0</v>
      </c>
      <c r="R141" s="344">
        <f t="shared" si="22"/>
        <v>0</v>
      </c>
      <c r="S141" s="344">
        <v>0</v>
      </c>
      <c r="T141" s="345">
        <f t="shared" si="23"/>
        <v>0</v>
      </c>
      <c r="AR141" s="346" t="s">
        <v>193</v>
      </c>
      <c r="AT141" s="346" t="s">
        <v>1123</v>
      </c>
      <c r="AU141" s="346" t="s">
        <v>158</v>
      </c>
      <c r="AY141" s="251" t="s">
        <v>1043</v>
      </c>
      <c r="BE141" s="347">
        <f t="shared" si="24"/>
        <v>0</v>
      </c>
      <c r="BF141" s="347">
        <f t="shared" si="25"/>
        <v>0</v>
      </c>
      <c r="BG141" s="347">
        <f t="shared" si="26"/>
        <v>0</v>
      </c>
      <c r="BH141" s="347">
        <f t="shared" si="27"/>
        <v>0</v>
      </c>
      <c r="BI141" s="347">
        <f t="shared" si="28"/>
        <v>0</v>
      </c>
      <c r="BJ141" s="251" t="s">
        <v>158</v>
      </c>
      <c r="BK141" s="347">
        <f t="shared" si="29"/>
        <v>0</v>
      </c>
      <c r="BL141" s="251" t="s">
        <v>193</v>
      </c>
      <c r="BM141" s="346" t="s">
        <v>1300</v>
      </c>
    </row>
    <row r="142" spans="2:65" s="323" customFormat="1" ht="26.1" customHeight="1" x14ac:dyDescent="0.2">
      <c r="B142" s="324"/>
      <c r="D142" s="325" t="s">
        <v>1027</v>
      </c>
      <c r="E142" s="326" t="s">
        <v>1995</v>
      </c>
      <c r="F142" s="326" t="s">
        <v>1996</v>
      </c>
      <c r="I142" s="390"/>
      <c r="J142" s="327">
        <f>BK142</f>
        <v>0</v>
      </c>
      <c r="L142" s="324"/>
      <c r="M142" s="328"/>
      <c r="P142" s="329">
        <f>SUM(P143:P173)</f>
        <v>0</v>
      </c>
      <c r="R142" s="329">
        <f>SUM(R143:R173)</f>
        <v>0</v>
      </c>
      <c r="T142" s="330">
        <f>SUM(T143:T173)</f>
        <v>0</v>
      </c>
      <c r="AR142" s="325" t="s">
        <v>158</v>
      </c>
      <c r="AT142" s="331" t="s">
        <v>1027</v>
      </c>
      <c r="AU142" s="331" t="s">
        <v>1580</v>
      </c>
      <c r="AY142" s="325" t="s">
        <v>1043</v>
      </c>
      <c r="BK142" s="332">
        <f>SUM(BK143:BK173)</f>
        <v>0</v>
      </c>
    </row>
    <row r="143" spans="2:65" s="261" customFormat="1" ht="16.5" customHeight="1" x14ac:dyDescent="0.2">
      <c r="B143" s="260"/>
      <c r="C143" s="376">
        <v>18</v>
      </c>
      <c r="D143" s="376" t="s">
        <v>1056</v>
      </c>
      <c r="E143" s="377" t="s">
        <v>1997</v>
      </c>
      <c r="F143" s="378" t="s">
        <v>1998</v>
      </c>
      <c r="G143" s="379" t="s">
        <v>783</v>
      </c>
      <c r="H143" s="380">
        <v>7</v>
      </c>
      <c r="I143" s="200"/>
      <c r="J143" s="381">
        <f>ROUND(I143*H143,2)</f>
        <v>0</v>
      </c>
      <c r="K143" s="382"/>
      <c r="L143" s="383"/>
      <c r="M143" s="384" t="s">
        <v>1532</v>
      </c>
      <c r="N143" s="385" t="s">
        <v>1122</v>
      </c>
      <c r="O143" s="344">
        <v>0</v>
      </c>
      <c r="P143" s="344">
        <f>O143*H143</f>
        <v>0</v>
      </c>
      <c r="Q143" s="344">
        <v>0</v>
      </c>
      <c r="R143" s="344">
        <f>Q143*H143</f>
        <v>0</v>
      </c>
      <c r="S143" s="344">
        <v>0</v>
      </c>
      <c r="T143" s="345">
        <f>S143*H143</f>
        <v>0</v>
      </c>
      <c r="AR143" s="346" t="s">
        <v>334</v>
      </c>
      <c r="AT143" s="346" t="s">
        <v>1056</v>
      </c>
      <c r="AU143" s="346" t="s">
        <v>158</v>
      </c>
      <c r="AY143" s="251" t="s">
        <v>1043</v>
      </c>
      <c r="BE143" s="347">
        <f>IF(N143="základní",J143,0)</f>
        <v>0</v>
      </c>
      <c r="BF143" s="347">
        <f>IF(N143="snížená",J143,0)</f>
        <v>0</v>
      </c>
      <c r="BG143" s="347">
        <f>IF(N143="zákl. přenesená",J143,0)</f>
        <v>0</v>
      </c>
      <c r="BH143" s="347">
        <f>IF(N143="sníž. přenesená",J143,0)</f>
        <v>0</v>
      </c>
      <c r="BI143" s="347">
        <f>IF(N143="nulová",J143,0)</f>
        <v>0</v>
      </c>
      <c r="BJ143" s="251" t="s">
        <v>158</v>
      </c>
      <c r="BK143" s="347">
        <f>ROUND(I143*H143,2)</f>
        <v>0</v>
      </c>
      <c r="BL143" s="251" t="s">
        <v>193</v>
      </c>
      <c r="BM143" s="346" t="s">
        <v>1695</v>
      </c>
    </row>
    <row r="144" spans="2:65" s="261" customFormat="1" ht="16.5" customHeight="1" x14ac:dyDescent="0.2">
      <c r="B144" s="260"/>
      <c r="C144" s="376">
        <v>19</v>
      </c>
      <c r="D144" s="376" t="s">
        <v>1056</v>
      </c>
      <c r="E144" s="377" t="s">
        <v>1999</v>
      </c>
      <c r="F144" s="378" t="s">
        <v>2000</v>
      </c>
      <c r="G144" s="379" t="s">
        <v>783</v>
      </c>
      <c r="H144" s="380">
        <v>6</v>
      </c>
      <c r="I144" s="200"/>
      <c r="J144" s="381">
        <f>ROUND(I144*H144,2)</f>
        <v>0</v>
      </c>
      <c r="K144" s="382"/>
      <c r="L144" s="383"/>
      <c r="M144" s="384" t="s">
        <v>1532</v>
      </c>
      <c r="N144" s="385" t="s">
        <v>1122</v>
      </c>
      <c r="O144" s="344">
        <v>0</v>
      </c>
      <c r="P144" s="344">
        <f>O144*H144</f>
        <v>0</v>
      </c>
      <c r="Q144" s="344">
        <v>0</v>
      </c>
      <c r="R144" s="344">
        <f>Q144*H144</f>
        <v>0</v>
      </c>
      <c r="S144" s="344">
        <v>0</v>
      </c>
      <c r="T144" s="345">
        <f>S144*H144</f>
        <v>0</v>
      </c>
      <c r="AR144" s="346" t="s">
        <v>334</v>
      </c>
      <c r="AT144" s="346" t="s">
        <v>1056</v>
      </c>
      <c r="AU144" s="346" t="s">
        <v>158</v>
      </c>
      <c r="AY144" s="251" t="s">
        <v>1043</v>
      </c>
      <c r="BE144" s="347">
        <f>IF(N144="základní",J144,0)</f>
        <v>0</v>
      </c>
      <c r="BF144" s="347">
        <f>IF(N144="snížená",J144,0)</f>
        <v>0</v>
      </c>
      <c r="BG144" s="347">
        <f>IF(N144="zákl. přenesená",J144,0)</f>
        <v>0</v>
      </c>
      <c r="BH144" s="347">
        <f>IF(N144="sníž. přenesená",J144,0)</f>
        <v>0</v>
      </c>
      <c r="BI144" s="347">
        <f>IF(N144="nulová",J144,0)</f>
        <v>0</v>
      </c>
      <c r="BJ144" s="251" t="s">
        <v>158</v>
      </c>
      <c r="BK144" s="347">
        <f>ROUND(I144*H144,2)</f>
        <v>0</v>
      </c>
      <c r="BL144" s="251" t="s">
        <v>193</v>
      </c>
      <c r="BM144" s="346" t="s">
        <v>1714</v>
      </c>
    </row>
    <row r="145" spans="2:65" s="355" customFormat="1" x14ac:dyDescent="0.2">
      <c r="B145" s="356"/>
      <c r="D145" s="350" t="s">
        <v>157</v>
      </c>
      <c r="E145" s="357" t="s">
        <v>1532</v>
      </c>
      <c r="F145" s="358" t="s">
        <v>2001</v>
      </c>
      <c r="H145" s="359">
        <v>6</v>
      </c>
      <c r="I145" s="387"/>
      <c r="L145" s="356"/>
      <c r="M145" s="360"/>
      <c r="T145" s="361"/>
      <c r="AT145" s="357" t="s">
        <v>157</v>
      </c>
      <c r="AU145" s="357" t="s">
        <v>158</v>
      </c>
      <c r="AV145" s="355" t="s">
        <v>190</v>
      </c>
      <c r="AW145" s="355" t="s">
        <v>1548</v>
      </c>
      <c r="AX145" s="355" t="s">
        <v>1580</v>
      </c>
      <c r="AY145" s="357" t="s">
        <v>1043</v>
      </c>
    </row>
    <row r="146" spans="2:65" s="369" customFormat="1" x14ac:dyDescent="0.2">
      <c r="B146" s="370"/>
      <c r="D146" s="350" t="s">
        <v>157</v>
      </c>
      <c r="E146" s="371" t="s">
        <v>1532</v>
      </c>
      <c r="F146" s="372" t="s">
        <v>1657</v>
      </c>
      <c r="H146" s="373">
        <v>6</v>
      </c>
      <c r="I146" s="389"/>
      <c r="L146" s="370"/>
      <c r="M146" s="374"/>
      <c r="T146" s="375"/>
      <c r="AT146" s="371" t="s">
        <v>157</v>
      </c>
      <c r="AU146" s="371" t="s">
        <v>158</v>
      </c>
      <c r="AV146" s="369" t="s">
        <v>193</v>
      </c>
      <c r="AW146" s="369" t="s">
        <v>1548</v>
      </c>
      <c r="AX146" s="369" t="s">
        <v>158</v>
      </c>
      <c r="AY146" s="371" t="s">
        <v>1043</v>
      </c>
    </row>
    <row r="147" spans="2:65" s="261" customFormat="1" ht="16.5" customHeight="1" x14ac:dyDescent="0.2">
      <c r="B147" s="260"/>
      <c r="C147" s="376">
        <v>20</v>
      </c>
      <c r="D147" s="376" t="s">
        <v>1056</v>
      </c>
      <c r="E147" s="377" t="s">
        <v>2002</v>
      </c>
      <c r="F147" s="378" t="s">
        <v>2003</v>
      </c>
      <c r="G147" s="379" t="s">
        <v>315</v>
      </c>
      <c r="H147" s="380">
        <v>32.799999999999997</v>
      </c>
      <c r="I147" s="200"/>
      <c r="J147" s="381">
        <f>ROUND(I147*H147,2)</f>
        <v>0</v>
      </c>
      <c r="K147" s="382"/>
      <c r="L147" s="383"/>
      <c r="M147" s="384" t="s">
        <v>1532</v>
      </c>
      <c r="N147" s="385" t="s">
        <v>1122</v>
      </c>
      <c r="O147" s="344">
        <v>0</v>
      </c>
      <c r="P147" s="344">
        <f>O147*H147</f>
        <v>0</v>
      </c>
      <c r="Q147" s="344">
        <v>0</v>
      </c>
      <c r="R147" s="344">
        <f>Q147*H147</f>
        <v>0</v>
      </c>
      <c r="S147" s="344">
        <v>0</v>
      </c>
      <c r="T147" s="345">
        <f>S147*H147</f>
        <v>0</v>
      </c>
      <c r="AR147" s="346" t="s">
        <v>334</v>
      </c>
      <c r="AT147" s="346" t="s">
        <v>1056</v>
      </c>
      <c r="AU147" s="346" t="s">
        <v>158</v>
      </c>
      <c r="AY147" s="251" t="s">
        <v>1043</v>
      </c>
      <c r="BE147" s="347">
        <f>IF(N147="základní",J147,0)</f>
        <v>0</v>
      </c>
      <c r="BF147" s="347">
        <f>IF(N147="snížená",J147,0)</f>
        <v>0</v>
      </c>
      <c r="BG147" s="347">
        <f>IF(N147="zákl. přenesená",J147,0)</f>
        <v>0</v>
      </c>
      <c r="BH147" s="347">
        <f>IF(N147="sníž. přenesená",J147,0)</f>
        <v>0</v>
      </c>
      <c r="BI147" s="347">
        <f>IF(N147="nulová",J147,0)</f>
        <v>0</v>
      </c>
      <c r="BJ147" s="251" t="s">
        <v>158</v>
      </c>
      <c r="BK147" s="347">
        <f>ROUND(I147*H147,2)</f>
        <v>0</v>
      </c>
      <c r="BL147" s="251" t="s">
        <v>193</v>
      </c>
      <c r="BM147" s="346" t="s">
        <v>1303</v>
      </c>
    </row>
    <row r="148" spans="2:65" s="261" customFormat="1" ht="16.5" customHeight="1" x14ac:dyDescent="0.2">
      <c r="B148" s="260"/>
      <c r="C148" s="376">
        <v>21</v>
      </c>
      <c r="D148" s="376" t="s">
        <v>1056</v>
      </c>
      <c r="E148" s="377" t="s">
        <v>2004</v>
      </c>
      <c r="F148" s="378" t="s">
        <v>2005</v>
      </c>
      <c r="G148" s="379" t="s">
        <v>783</v>
      </c>
      <c r="H148" s="380">
        <v>3</v>
      </c>
      <c r="I148" s="200"/>
      <c r="J148" s="381">
        <f>ROUND(I148*H148,2)</f>
        <v>0</v>
      </c>
      <c r="K148" s="382"/>
      <c r="L148" s="383"/>
      <c r="M148" s="384" t="s">
        <v>1532</v>
      </c>
      <c r="N148" s="385" t="s">
        <v>1122</v>
      </c>
      <c r="O148" s="344">
        <v>0</v>
      </c>
      <c r="P148" s="344">
        <f>O148*H148</f>
        <v>0</v>
      </c>
      <c r="Q148" s="344">
        <v>0</v>
      </c>
      <c r="R148" s="344">
        <f>Q148*H148</f>
        <v>0</v>
      </c>
      <c r="S148" s="344">
        <v>0</v>
      </c>
      <c r="T148" s="345">
        <f>S148*H148</f>
        <v>0</v>
      </c>
      <c r="AR148" s="346" t="s">
        <v>334</v>
      </c>
      <c r="AT148" s="346" t="s">
        <v>1056</v>
      </c>
      <c r="AU148" s="346" t="s">
        <v>158</v>
      </c>
      <c r="AY148" s="251" t="s">
        <v>1043</v>
      </c>
      <c r="BE148" s="347">
        <f>IF(N148="základní",J148,0)</f>
        <v>0</v>
      </c>
      <c r="BF148" s="347">
        <f>IF(N148="snížená",J148,0)</f>
        <v>0</v>
      </c>
      <c r="BG148" s="347">
        <f>IF(N148="zákl. přenesená",J148,0)</f>
        <v>0</v>
      </c>
      <c r="BH148" s="347">
        <f>IF(N148="sníž. přenesená",J148,0)</f>
        <v>0</v>
      </c>
      <c r="BI148" s="347">
        <f>IF(N148="nulová",J148,0)</f>
        <v>0</v>
      </c>
      <c r="BJ148" s="251" t="s">
        <v>158</v>
      </c>
      <c r="BK148" s="347">
        <f>ROUND(I148*H148,2)</f>
        <v>0</v>
      </c>
      <c r="BL148" s="251" t="s">
        <v>193</v>
      </c>
      <c r="BM148" s="346" t="s">
        <v>1733</v>
      </c>
    </row>
    <row r="149" spans="2:65" s="261" customFormat="1" ht="16.5" customHeight="1" x14ac:dyDescent="0.2">
      <c r="B149" s="260"/>
      <c r="C149" s="376">
        <v>22</v>
      </c>
      <c r="D149" s="376" t="s">
        <v>1056</v>
      </c>
      <c r="E149" s="377" t="s">
        <v>2006</v>
      </c>
      <c r="F149" s="378" t="s">
        <v>2007</v>
      </c>
      <c r="G149" s="379" t="s">
        <v>315</v>
      </c>
      <c r="H149" s="380">
        <v>8.25</v>
      </c>
      <c r="I149" s="200"/>
      <c r="J149" s="381">
        <f>ROUND(I149*H149,2)</f>
        <v>0</v>
      </c>
      <c r="K149" s="382"/>
      <c r="L149" s="383"/>
      <c r="M149" s="384" t="s">
        <v>1532</v>
      </c>
      <c r="N149" s="385" t="s">
        <v>1122</v>
      </c>
      <c r="O149" s="344">
        <v>0</v>
      </c>
      <c r="P149" s="344">
        <f>O149*H149</f>
        <v>0</v>
      </c>
      <c r="Q149" s="344">
        <v>0</v>
      </c>
      <c r="R149" s="344">
        <f>Q149*H149</f>
        <v>0</v>
      </c>
      <c r="S149" s="344">
        <v>0</v>
      </c>
      <c r="T149" s="345">
        <f>S149*H149</f>
        <v>0</v>
      </c>
      <c r="AR149" s="346" t="s">
        <v>334</v>
      </c>
      <c r="AT149" s="346" t="s">
        <v>1056</v>
      </c>
      <c r="AU149" s="346" t="s">
        <v>158</v>
      </c>
      <c r="AY149" s="251" t="s">
        <v>1043</v>
      </c>
      <c r="BE149" s="347">
        <f>IF(N149="základní",J149,0)</f>
        <v>0</v>
      </c>
      <c r="BF149" s="347">
        <f>IF(N149="snížená",J149,0)</f>
        <v>0</v>
      </c>
      <c r="BG149" s="347">
        <f>IF(N149="zákl. přenesená",J149,0)</f>
        <v>0</v>
      </c>
      <c r="BH149" s="347">
        <f>IF(N149="sníž. přenesená",J149,0)</f>
        <v>0</v>
      </c>
      <c r="BI149" s="347">
        <f>IF(N149="nulová",J149,0)</f>
        <v>0</v>
      </c>
      <c r="BJ149" s="251" t="s">
        <v>158</v>
      </c>
      <c r="BK149" s="347">
        <f>ROUND(I149*H149,2)</f>
        <v>0</v>
      </c>
      <c r="BL149" s="251" t="s">
        <v>193</v>
      </c>
      <c r="BM149" s="346" t="s">
        <v>1750</v>
      </c>
    </row>
    <row r="150" spans="2:65" s="261" customFormat="1" ht="16.5" customHeight="1" x14ac:dyDescent="0.2">
      <c r="B150" s="260"/>
      <c r="C150" s="376">
        <v>23</v>
      </c>
      <c r="D150" s="376" t="s">
        <v>1056</v>
      </c>
      <c r="E150" s="377" t="s">
        <v>2008</v>
      </c>
      <c r="F150" s="378" t="s">
        <v>2009</v>
      </c>
      <c r="G150" s="379" t="s">
        <v>315</v>
      </c>
      <c r="H150" s="380">
        <v>12</v>
      </c>
      <c r="I150" s="200"/>
      <c r="J150" s="381">
        <f>ROUND(I150*H150,2)</f>
        <v>0</v>
      </c>
      <c r="K150" s="382"/>
      <c r="L150" s="383"/>
      <c r="M150" s="384" t="s">
        <v>1532</v>
      </c>
      <c r="N150" s="385" t="s">
        <v>1122</v>
      </c>
      <c r="O150" s="344">
        <v>0</v>
      </c>
      <c r="P150" s="344">
        <f>O150*H150</f>
        <v>0</v>
      </c>
      <c r="Q150" s="344">
        <v>0</v>
      </c>
      <c r="R150" s="344">
        <f>Q150*H150</f>
        <v>0</v>
      </c>
      <c r="S150" s="344">
        <v>0</v>
      </c>
      <c r="T150" s="345">
        <f>S150*H150</f>
        <v>0</v>
      </c>
      <c r="AR150" s="346" t="s">
        <v>334</v>
      </c>
      <c r="AT150" s="346" t="s">
        <v>1056</v>
      </c>
      <c r="AU150" s="346" t="s">
        <v>158</v>
      </c>
      <c r="AY150" s="251" t="s">
        <v>1043</v>
      </c>
      <c r="BE150" s="347">
        <f>IF(N150="základní",J150,0)</f>
        <v>0</v>
      </c>
      <c r="BF150" s="347">
        <f>IF(N150="snížená",J150,0)</f>
        <v>0</v>
      </c>
      <c r="BG150" s="347">
        <f>IF(N150="zákl. přenesená",J150,0)</f>
        <v>0</v>
      </c>
      <c r="BH150" s="347">
        <f>IF(N150="sníž. přenesená",J150,0)</f>
        <v>0</v>
      </c>
      <c r="BI150" s="347">
        <f>IF(N150="nulová",J150,0)</f>
        <v>0</v>
      </c>
      <c r="BJ150" s="251" t="s">
        <v>158</v>
      </c>
      <c r="BK150" s="347">
        <f>ROUND(I150*H150,2)</f>
        <v>0</v>
      </c>
      <c r="BL150" s="251" t="s">
        <v>193</v>
      </c>
      <c r="BM150" s="346" t="s">
        <v>1757</v>
      </c>
    </row>
    <row r="151" spans="2:65" s="355" customFormat="1" x14ac:dyDescent="0.2">
      <c r="B151" s="356"/>
      <c r="D151" s="350" t="s">
        <v>157</v>
      </c>
      <c r="E151" s="357" t="s">
        <v>1532</v>
      </c>
      <c r="F151" s="358" t="s">
        <v>2010</v>
      </c>
      <c r="H151" s="359">
        <v>12</v>
      </c>
      <c r="I151" s="387"/>
      <c r="L151" s="356"/>
      <c r="M151" s="360"/>
      <c r="T151" s="361"/>
      <c r="AT151" s="357" t="s">
        <v>157</v>
      </c>
      <c r="AU151" s="357" t="s">
        <v>158</v>
      </c>
      <c r="AV151" s="355" t="s">
        <v>190</v>
      </c>
      <c r="AW151" s="355" t="s">
        <v>1548</v>
      </c>
      <c r="AX151" s="355" t="s">
        <v>1580</v>
      </c>
      <c r="AY151" s="357" t="s">
        <v>1043</v>
      </c>
    </row>
    <row r="152" spans="2:65" s="369" customFormat="1" x14ac:dyDescent="0.2">
      <c r="B152" s="370"/>
      <c r="D152" s="350" t="s">
        <v>157</v>
      </c>
      <c r="E152" s="371" t="s">
        <v>1532</v>
      </c>
      <c r="F152" s="372" t="s">
        <v>1657</v>
      </c>
      <c r="H152" s="373">
        <v>12</v>
      </c>
      <c r="I152" s="389"/>
      <c r="L152" s="370"/>
      <c r="M152" s="374"/>
      <c r="T152" s="375"/>
      <c r="AT152" s="371" t="s">
        <v>157</v>
      </c>
      <c r="AU152" s="371" t="s">
        <v>158</v>
      </c>
      <c r="AV152" s="369" t="s">
        <v>193</v>
      </c>
      <c r="AW152" s="369" t="s">
        <v>1548</v>
      </c>
      <c r="AX152" s="369" t="s">
        <v>158</v>
      </c>
      <c r="AY152" s="371" t="s">
        <v>1043</v>
      </c>
    </row>
    <row r="153" spans="2:65" s="261" customFormat="1" ht="16.5" customHeight="1" x14ac:dyDescent="0.2">
      <c r="B153" s="260"/>
      <c r="C153" s="376">
        <v>24</v>
      </c>
      <c r="D153" s="376" t="s">
        <v>1056</v>
      </c>
      <c r="E153" s="377" t="s">
        <v>2011</v>
      </c>
      <c r="F153" s="378" t="s">
        <v>2012</v>
      </c>
      <c r="G153" s="379" t="s">
        <v>783</v>
      </c>
      <c r="H153" s="380">
        <v>6</v>
      </c>
      <c r="I153" s="200"/>
      <c r="J153" s="381">
        <f>ROUND(I153*H153,2)</f>
        <v>0</v>
      </c>
      <c r="K153" s="382"/>
      <c r="L153" s="383"/>
      <c r="M153" s="384" t="s">
        <v>1532</v>
      </c>
      <c r="N153" s="385" t="s">
        <v>1122</v>
      </c>
      <c r="O153" s="344">
        <v>0</v>
      </c>
      <c r="P153" s="344">
        <f>O153*H153</f>
        <v>0</v>
      </c>
      <c r="Q153" s="344">
        <v>0</v>
      </c>
      <c r="R153" s="344">
        <f>Q153*H153</f>
        <v>0</v>
      </c>
      <c r="S153" s="344">
        <v>0</v>
      </c>
      <c r="T153" s="345">
        <f>S153*H153</f>
        <v>0</v>
      </c>
      <c r="AR153" s="346" t="s">
        <v>334</v>
      </c>
      <c r="AT153" s="346" t="s">
        <v>1056</v>
      </c>
      <c r="AU153" s="346" t="s">
        <v>158</v>
      </c>
      <c r="AY153" s="251" t="s">
        <v>1043</v>
      </c>
      <c r="BE153" s="347">
        <f>IF(N153="základní",J153,0)</f>
        <v>0</v>
      </c>
      <c r="BF153" s="347">
        <f>IF(N153="snížená",J153,0)</f>
        <v>0</v>
      </c>
      <c r="BG153" s="347">
        <f>IF(N153="zákl. přenesená",J153,0)</f>
        <v>0</v>
      </c>
      <c r="BH153" s="347">
        <f>IF(N153="sníž. přenesená",J153,0)</f>
        <v>0</v>
      </c>
      <c r="BI153" s="347">
        <f>IF(N153="nulová",J153,0)</f>
        <v>0</v>
      </c>
      <c r="BJ153" s="251" t="s">
        <v>158</v>
      </c>
      <c r="BK153" s="347">
        <f>ROUND(I153*H153,2)</f>
        <v>0</v>
      </c>
      <c r="BL153" s="251" t="s">
        <v>193</v>
      </c>
      <c r="BM153" s="346" t="s">
        <v>1761</v>
      </c>
    </row>
    <row r="154" spans="2:65" s="261" customFormat="1" ht="16.5" customHeight="1" x14ac:dyDescent="0.2">
      <c r="B154" s="260"/>
      <c r="C154" s="376">
        <v>25</v>
      </c>
      <c r="D154" s="376" t="s">
        <v>1056</v>
      </c>
      <c r="E154" s="377" t="s">
        <v>2013</v>
      </c>
      <c r="F154" s="378" t="s">
        <v>2014</v>
      </c>
      <c r="G154" s="379" t="s">
        <v>783</v>
      </c>
      <c r="H154" s="380">
        <v>4</v>
      </c>
      <c r="I154" s="200"/>
      <c r="J154" s="381">
        <f>ROUND(I154*H154,2)</f>
        <v>0</v>
      </c>
      <c r="K154" s="382"/>
      <c r="L154" s="383"/>
      <c r="M154" s="384" t="s">
        <v>1532</v>
      </c>
      <c r="N154" s="385" t="s">
        <v>1122</v>
      </c>
      <c r="O154" s="344">
        <v>0</v>
      </c>
      <c r="P154" s="344">
        <f>O154*H154</f>
        <v>0</v>
      </c>
      <c r="Q154" s="344">
        <v>0</v>
      </c>
      <c r="R154" s="344">
        <f>Q154*H154</f>
        <v>0</v>
      </c>
      <c r="S154" s="344">
        <v>0</v>
      </c>
      <c r="T154" s="345">
        <f>S154*H154</f>
        <v>0</v>
      </c>
      <c r="AR154" s="346" t="s">
        <v>334</v>
      </c>
      <c r="AT154" s="346" t="s">
        <v>1056</v>
      </c>
      <c r="AU154" s="346" t="s">
        <v>158</v>
      </c>
      <c r="AY154" s="251" t="s">
        <v>1043</v>
      </c>
      <c r="BE154" s="347">
        <f>IF(N154="základní",J154,0)</f>
        <v>0</v>
      </c>
      <c r="BF154" s="347">
        <f>IF(N154="snížená",J154,0)</f>
        <v>0</v>
      </c>
      <c r="BG154" s="347">
        <f>IF(N154="zákl. přenesená",J154,0)</f>
        <v>0</v>
      </c>
      <c r="BH154" s="347">
        <f>IF(N154="sníž. přenesená",J154,0)</f>
        <v>0</v>
      </c>
      <c r="BI154" s="347">
        <f>IF(N154="nulová",J154,0)</f>
        <v>0</v>
      </c>
      <c r="BJ154" s="251" t="s">
        <v>158</v>
      </c>
      <c r="BK154" s="347">
        <f>ROUND(I154*H154,2)</f>
        <v>0</v>
      </c>
      <c r="BL154" s="251" t="s">
        <v>193</v>
      </c>
      <c r="BM154" s="346" t="s">
        <v>1321</v>
      </c>
    </row>
    <row r="155" spans="2:65" s="261" customFormat="1" ht="16.5" customHeight="1" x14ac:dyDescent="0.2">
      <c r="B155" s="260"/>
      <c r="C155" s="376">
        <v>26</v>
      </c>
      <c r="D155" s="376" t="s">
        <v>1056</v>
      </c>
      <c r="E155" s="377" t="s">
        <v>2015</v>
      </c>
      <c r="F155" s="378" t="s">
        <v>2016</v>
      </c>
      <c r="G155" s="379" t="s">
        <v>783</v>
      </c>
      <c r="H155" s="380">
        <v>4</v>
      </c>
      <c r="I155" s="200"/>
      <c r="J155" s="381">
        <f>ROUND(I155*H155,2)</f>
        <v>0</v>
      </c>
      <c r="K155" s="382"/>
      <c r="L155" s="383"/>
      <c r="M155" s="384" t="s">
        <v>1532</v>
      </c>
      <c r="N155" s="385" t="s">
        <v>1122</v>
      </c>
      <c r="O155" s="344">
        <v>0</v>
      </c>
      <c r="P155" s="344">
        <f>O155*H155</f>
        <v>0</v>
      </c>
      <c r="Q155" s="344">
        <v>0</v>
      </c>
      <c r="R155" s="344">
        <f>Q155*H155</f>
        <v>0</v>
      </c>
      <c r="S155" s="344">
        <v>0</v>
      </c>
      <c r="T155" s="345">
        <f>S155*H155</f>
        <v>0</v>
      </c>
      <c r="AR155" s="346" t="s">
        <v>334</v>
      </c>
      <c r="AT155" s="346" t="s">
        <v>1056</v>
      </c>
      <c r="AU155" s="346" t="s">
        <v>158</v>
      </c>
      <c r="AY155" s="251" t="s">
        <v>1043</v>
      </c>
      <c r="BE155" s="347">
        <f>IF(N155="základní",J155,0)</f>
        <v>0</v>
      </c>
      <c r="BF155" s="347">
        <f>IF(N155="snížená",J155,0)</f>
        <v>0</v>
      </c>
      <c r="BG155" s="347">
        <f>IF(N155="zákl. přenesená",J155,0)</f>
        <v>0</v>
      </c>
      <c r="BH155" s="347">
        <f>IF(N155="sníž. přenesená",J155,0)</f>
        <v>0</v>
      </c>
      <c r="BI155" s="347">
        <f>IF(N155="nulová",J155,0)</f>
        <v>0</v>
      </c>
      <c r="BJ155" s="251" t="s">
        <v>158</v>
      </c>
      <c r="BK155" s="347">
        <f>ROUND(I155*H155,2)</f>
        <v>0</v>
      </c>
      <c r="BL155" s="251" t="s">
        <v>193</v>
      </c>
      <c r="BM155" s="346" t="s">
        <v>1772</v>
      </c>
    </row>
    <row r="156" spans="2:65" s="261" customFormat="1" ht="16.5" customHeight="1" x14ac:dyDescent="0.2">
      <c r="B156" s="260"/>
      <c r="C156" s="376">
        <v>27</v>
      </c>
      <c r="D156" s="376" t="s">
        <v>1056</v>
      </c>
      <c r="E156" s="377" t="s">
        <v>2017</v>
      </c>
      <c r="F156" s="378" t="s">
        <v>2018</v>
      </c>
      <c r="G156" s="379" t="s">
        <v>783</v>
      </c>
      <c r="H156" s="380">
        <v>9</v>
      </c>
      <c r="I156" s="200"/>
      <c r="J156" s="381">
        <f>ROUND(I156*H156,2)</f>
        <v>0</v>
      </c>
      <c r="K156" s="382"/>
      <c r="L156" s="383"/>
      <c r="M156" s="384" t="s">
        <v>1532</v>
      </c>
      <c r="N156" s="385" t="s">
        <v>1122</v>
      </c>
      <c r="O156" s="344">
        <v>0</v>
      </c>
      <c r="P156" s="344">
        <f>O156*H156</f>
        <v>0</v>
      </c>
      <c r="Q156" s="344">
        <v>0</v>
      </c>
      <c r="R156" s="344">
        <f>Q156*H156</f>
        <v>0</v>
      </c>
      <c r="S156" s="344">
        <v>0</v>
      </c>
      <c r="T156" s="345">
        <f>S156*H156</f>
        <v>0</v>
      </c>
      <c r="AR156" s="346" t="s">
        <v>334</v>
      </c>
      <c r="AT156" s="346" t="s">
        <v>1056</v>
      </c>
      <c r="AU156" s="346" t="s">
        <v>158</v>
      </c>
      <c r="AY156" s="251" t="s">
        <v>1043</v>
      </c>
      <c r="BE156" s="347">
        <f>IF(N156="základní",J156,0)</f>
        <v>0</v>
      </c>
      <c r="BF156" s="347">
        <f>IF(N156="snížená",J156,0)</f>
        <v>0</v>
      </c>
      <c r="BG156" s="347">
        <f>IF(N156="zákl. přenesená",J156,0)</f>
        <v>0</v>
      </c>
      <c r="BH156" s="347">
        <f>IF(N156="sníž. přenesená",J156,0)</f>
        <v>0</v>
      </c>
      <c r="BI156" s="347">
        <f>IF(N156="nulová",J156,0)</f>
        <v>0</v>
      </c>
      <c r="BJ156" s="251" t="s">
        <v>158</v>
      </c>
      <c r="BK156" s="347">
        <f>ROUND(I156*H156,2)</f>
        <v>0</v>
      </c>
      <c r="BL156" s="251" t="s">
        <v>193</v>
      </c>
      <c r="BM156" s="346" t="s">
        <v>74</v>
      </c>
    </row>
    <row r="157" spans="2:65" s="355" customFormat="1" x14ac:dyDescent="0.2">
      <c r="B157" s="356"/>
      <c r="D157" s="350" t="s">
        <v>157</v>
      </c>
      <c r="E157" s="357" t="s">
        <v>1532</v>
      </c>
      <c r="F157" s="358" t="s">
        <v>1640</v>
      </c>
      <c r="H157" s="359">
        <v>9</v>
      </c>
      <c r="I157" s="387"/>
      <c r="L157" s="356"/>
      <c r="M157" s="360"/>
      <c r="T157" s="361"/>
      <c r="AT157" s="357" t="s">
        <v>157</v>
      </c>
      <c r="AU157" s="357" t="s">
        <v>158</v>
      </c>
      <c r="AV157" s="355" t="s">
        <v>190</v>
      </c>
      <c r="AW157" s="355" t="s">
        <v>1548</v>
      </c>
      <c r="AX157" s="355" t="s">
        <v>1580</v>
      </c>
      <c r="AY157" s="357" t="s">
        <v>1043</v>
      </c>
    </row>
    <row r="158" spans="2:65" s="369" customFormat="1" x14ac:dyDescent="0.2">
      <c r="B158" s="370"/>
      <c r="D158" s="350" t="s">
        <v>157</v>
      </c>
      <c r="E158" s="371" t="s">
        <v>1532</v>
      </c>
      <c r="F158" s="372" t="s">
        <v>1657</v>
      </c>
      <c r="H158" s="373">
        <v>9</v>
      </c>
      <c r="I158" s="389"/>
      <c r="L158" s="370"/>
      <c r="M158" s="374"/>
      <c r="T158" s="375"/>
      <c r="AT158" s="371" t="s">
        <v>157</v>
      </c>
      <c r="AU158" s="371" t="s">
        <v>158</v>
      </c>
      <c r="AV158" s="369" t="s">
        <v>193</v>
      </c>
      <c r="AW158" s="369" t="s">
        <v>1548</v>
      </c>
      <c r="AX158" s="369" t="s">
        <v>158</v>
      </c>
      <c r="AY158" s="371" t="s">
        <v>1043</v>
      </c>
    </row>
    <row r="159" spans="2:65" s="261" customFormat="1" ht="16.5" customHeight="1" x14ac:dyDescent="0.2">
      <c r="B159" s="260"/>
      <c r="C159" s="376">
        <v>28</v>
      </c>
      <c r="D159" s="376" t="s">
        <v>1056</v>
      </c>
      <c r="E159" s="377" t="s">
        <v>2019</v>
      </c>
      <c r="F159" s="378" t="s">
        <v>2020</v>
      </c>
      <c r="G159" s="379" t="s">
        <v>783</v>
      </c>
      <c r="H159" s="380">
        <v>21</v>
      </c>
      <c r="I159" s="200"/>
      <c r="J159" s="381">
        <f>ROUND(I159*H159,2)</f>
        <v>0</v>
      </c>
      <c r="K159" s="382"/>
      <c r="L159" s="383"/>
      <c r="M159" s="384" t="s">
        <v>1532</v>
      </c>
      <c r="N159" s="385" t="s">
        <v>1122</v>
      </c>
      <c r="O159" s="344">
        <v>0</v>
      </c>
      <c r="P159" s="344">
        <f>O159*H159</f>
        <v>0</v>
      </c>
      <c r="Q159" s="344">
        <v>0</v>
      </c>
      <c r="R159" s="344">
        <f>Q159*H159</f>
        <v>0</v>
      </c>
      <c r="S159" s="344">
        <v>0</v>
      </c>
      <c r="T159" s="345">
        <f>S159*H159</f>
        <v>0</v>
      </c>
      <c r="AR159" s="346" t="s">
        <v>334</v>
      </c>
      <c r="AT159" s="346" t="s">
        <v>1056</v>
      </c>
      <c r="AU159" s="346" t="s">
        <v>158</v>
      </c>
      <c r="AY159" s="251" t="s">
        <v>1043</v>
      </c>
      <c r="BE159" s="347">
        <f>IF(N159="základní",J159,0)</f>
        <v>0</v>
      </c>
      <c r="BF159" s="347">
        <f>IF(N159="snížená",J159,0)</f>
        <v>0</v>
      </c>
      <c r="BG159" s="347">
        <f>IF(N159="zákl. přenesená",J159,0)</f>
        <v>0</v>
      </c>
      <c r="BH159" s="347">
        <f>IF(N159="sníž. přenesená",J159,0)</f>
        <v>0</v>
      </c>
      <c r="BI159" s="347">
        <f>IF(N159="nulová",J159,0)</f>
        <v>0</v>
      </c>
      <c r="BJ159" s="251" t="s">
        <v>158</v>
      </c>
      <c r="BK159" s="347">
        <f>ROUND(I159*H159,2)</f>
        <v>0</v>
      </c>
      <c r="BL159" s="251" t="s">
        <v>193</v>
      </c>
      <c r="BM159" s="346" t="s">
        <v>1781</v>
      </c>
    </row>
    <row r="160" spans="2:65" s="261" customFormat="1" ht="16.5" customHeight="1" x14ac:dyDescent="0.2">
      <c r="B160" s="260"/>
      <c r="C160" s="376">
        <v>29</v>
      </c>
      <c r="D160" s="376" t="s">
        <v>1056</v>
      </c>
      <c r="E160" s="377" t="s">
        <v>2021</v>
      </c>
      <c r="F160" s="378" t="s">
        <v>2022</v>
      </c>
      <c r="G160" s="379" t="s">
        <v>315</v>
      </c>
      <c r="H160" s="380">
        <v>83.5</v>
      </c>
      <c r="I160" s="200"/>
      <c r="J160" s="381">
        <f>ROUND(I160*H160,2)</f>
        <v>0</v>
      </c>
      <c r="K160" s="382"/>
      <c r="L160" s="383"/>
      <c r="M160" s="384" t="s">
        <v>1532</v>
      </c>
      <c r="N160" s="385" t="s">
        <v>1122</v>
      </c>
      <c r="O160" s="344">
        <v>0</v>
      </c>
      <c r="P160" s="344">
        <f>O160*H160</f>
        <v>0</v>
      </c>
      <c r="Q160" s="344">
        <v>0</v>
      </c>
      <c r="R160" s="344">
        <f>Q160*H160</f>
        <v>0</v>
      </c>
      <c r="S160" s="344">
        <v>0</v>
      </c>
      <c r="T160" s="345">
        <f>S160*H160</f>
        <v>0</v>
      </c>
      <c r="AR160" s="346" t="s">
        <v>334</v>
      </c>
      <c r="AT160" s="346" t="s">
        <v>1056</v>
      </c>
      <c r="AU160" s="346" t="s">
        <v>158</v>
      </c>
      <c r="AY160" s="251" t="s">
        <v>1043</v>
      </c>
      <c r="BE160" s="347">
        <f>IF(N160="základní",J160,0)</f>
        <v>0</v>
      </c>
      <c r="BF160" s="347">
        <f>IF(N160="snížená",J160,0)</f>
        <v>0</v>
      </c>
      <c r="BG160" s="347">
        <f>IF(N160="zákl. přenesená",J160,0)</f>
        <v>0</v>
      </c>
      <c r="BH160" s="347">
        <f>IF(N160="sníž. přenesená",J160,0)</f>
        <v>0</v>
      </c>
      <c r="BI160" s="347">
        <f>IF(N160="nulová",J160,0)</f>
        <v>0</v>
      </c>
      <c r="BJ160" s="251" t="s">
        <v>158</v>
      </c>
      <c r="BK160" s="347">
        <f>ROUND(I160*H160,2)</f>
        <v>0</v>
      </c>
      <c r="BL160" s="251" t="s">
        <v>193</v>
      </c>
      <c r="BM160" s="346" t="s">
        <v>1786</v>
      </c>
    </row>
    <row r="161" spans="2:65" s="261" customFormat="1" ht="16.5" customHeight="1" x14ac:dyDescent="0.2">
      <c r="B161" s="260"/>
      <c r="C161" s="376">
        <v>30</v>
      </c>
      <c r="D161" s="376" t="s">
        <v>1056</v>
      </c>
      <c r="E161" s="377" t="s">
        <v>2023</v>
      </c>
      <c r="F161" s="378" t="s">
        <v>2024</v>
      </c>
      <c r="G161" s="379" t="s">
        <v>783</v>
      </c>
      <c r="H161" s="380">
        <v>4</v>
      </c>
      <c r="I161" s="200"/>
      <c r="J161" s="381">
        <f>ROUND(I161*H161,2)</f>
        <v>0</v>
      </c>
      <c r="K161" s="382"/>
      <c r="L161" s="383"/>
      <c r="M161" s="384" t="s">
        <v>1532</v>
      </c>
      <c r="N161" s="385" t="s">
        <v>1122</v>
      </c>
      <c r="O161" s="344">
        <v>0</v>
      </c>
      <c r="P161" s="344">
        <f>O161*H161</f>
        <v>0</v>
      </c>
      <c r="Q161" s="344">
        <v>0</v>
      </c>
      <c r="R161" s="344">
        <f>Q161*H161</f>
        <v>0</v>
      </c>
      <c r="S161" s="344">
        <v>0</v>
      </c>
      <c r="T161" s="345">
        <f>S161*H161</f>
        <v>0</v>
      </c>
      <c r="AR161" s="346" t="s">
        <v>334</v>
      </c>
      <c r="AT161" s="346" t="s">
        <v>1056</v>
      </c>
      <c r="AU161" s="346" t="s">
        <v>158</v>
      </c>
      <c r="AY161" s="251" t="s">
        <v>1043</v>
      </c>
      <c r="BE161" s="347">
        <f>IF(N161="základní",J161,0)</f>
        <v>0</v>
      </c>
      <c r="BF161" s="347">
        <f>IF(N161="snížená",J161,0)</f>
        <v>0</v>
      </c>
      <c r="BG161" s="347">
        <f>IF(N161="zákl. přenesená",J161,0)</f>
        <v>0</v>
      </c>
      <c r="BH161" s="347">
        <f>IF(N161="sníž. přenesená",J161,0)</f>
        <v>0</v>
      </c>
      <c r="BI161" s="347">
        <f>IF(N161="nulová",J161,0)</f>
        <v>0</v>
      </c>
      <c r="BJ161" s="251" t="s">
        <v>158</v>
      </c>
      <c r="BK161" s="347">
        <f>ROUND(I161*H161,2)</f>
        <v>0</v>
      </c>
      <c r="BL161" s="251" t="s">
        <v>193</v>
      </c>
      <c r="BM161" s="346" t="s">
        <v>1790</v>
      </c>
    </row>
    <row r="162" spans="2:65" s="355" customFormat="1" x14ac:dyDescent="0.2">
      <c r="B162" s="356"/>
      <c r="D162" s="350" t="s">
        <v>157</v>
      </c>
      <c r="E162" s="357" t="s">
        <v>1532</v>
      </c>
      <c r="F162" s="358" t="s">
        <v>193</v>
      </c>
      <c r="H162" s="359">
        <v>4</v>
      </c>
      <c r="I162" s="387"/>
      <c r="L162" s="356"/>
      <c r="M162" s="360"/>
      <c r="T162" s="361"/>
      <c r="AT162" s="357" t="s">
        <v>157</v>
      </c>
      <c r="AU162" s="357" t="s">
        <v>158</v>
      </c>
      <c r="AV162" s="355" t="s">
        <v>190</v>
      </c>
      <c r="AW162" s="355" t="s">
        <v>1548</v>
      </c>
      <c r="AX162" s="355" t="s">
        <v>1580</v>
      </c>
      <c r="AY162" s="357" t="s">
        <v>1043</v>
      </c>
    </row>
    <row r="163" spans="2:65" s="369" customFormat="1" x14ac:dyDescent="0.2">
      <c r="B163" s="370"/>
      <c r="D163" s="350" t="s">
        <v>157</v>
      </c>
      <c r="E163" s="371" t="s">
        <v>1532</v>
      </c>
      <c r="F163" s="372" t="s">
        <v>1657</v>
      </c>
      <c r="H163" s="373">
        <v>4</v>
      </c>
      <c r="I163" s="389"/>
      <c r="L163" s="370"/>
      <c r="M163" s="374"/>
      <c r="T163" s="375"/>
      <c r="AT163" s="371" t="s">
        <v>157</v>
      </c>
      <c r="AU163" s="371" t="s">
        <v>158</v>
      </c>
      <c r="AV163" s="369" t="s">
        <v>193</v>
      </c>
      <c r="AW163" s="369" t="s">
        <v>1548</v>
      </c>
      <c r="AX163" s="369" t="s">
        <v>158</v>
      </c>
      <c r="AY163" s="371" t="s">
        <v>1043</v>
      </c>
    </row>
    <row r="164" spans="2:65" s="261" customFormat="1" ht="16.5" customHeight="1" x14ac:dyDescent="0.2">
      <c r="B164" s="260"/>
      <c r="C164" s="376">
        <v>31</v>
      </c>
      <c r="D164" s="376" t="s">
        <v>1056</v>
      </c>
      <c r="E164" s="377" t="s">
        <v>2025</v>
      </c>
      <c r="F164" s="378" t="s">
        <v>2026</v>
      </c>
      <c r="G164" s="379" t="s">
        <v>783</v>
      </c>
      <c r="H164" s="380">
        <v>1</v>
      </c>
      <c r="I164" s="200"/>
      <c r="J164" s="381">
        <f t="shared" ref="J164:J173" si="30">ROUND(I164*H164,2)</f>
        <v>0</v>
      </c>
      <c r="K164" s="382"/>
      <c r="L164" s="383"/>
      <c r="M164" s="384" t="s">
        <v>1532</v>
      </c>
      <c r="N164" s="385" t="s">
        <v>1122</v>
      </c>
      <c r="O164" s="344">
        <v>0</v>
      </c>
      <c r="P164" s="344">
        <f t="shared" ref="P164:P173" si="31">O164*H164</f>
        <v>0</v>
      </c>
      <c r="Q164" s="344">
        <v>0</v>
      </c>
      <c r="R164" s="344">
        <f t="shared" ref="R164:R173" si="32">Q164*H164</f>
        <v>0</v>
      </c>
      <c r="S164" s="344">
        <v>0</v>
      </c>
      <c r="T164" s="345">
        <f t="shared" ref="T164:T173" si="33">S164*H164</f>
        <v>0</v>
      </c>
      <c r="AR164" s="346" t="s">
        <v>334</v>
      </c>
      <c r="AT164" s="346" t="s">
        <v>1056</v>
      </c>
      <c r="AU164" s="346" t="s">
        <v>158</v>
      </c>
      <c r="AY164" s="251" t="s">
        <v>1043</v>
      </c>
      <c r="BE164" s="347">
        <f t="shared" ref="BE164:BE173" si="34">IF(N164="základní",J164,0)</f>
        <v>0</v>
      </c>
      <c r="BF164" s="347">
        <f t="shared" ref="BF164:BF173" si="35">IF(N164="snížená",J164,0)</f>
        <v>0</v>
      </c>
      <c r="BG164" s="347">
        <f t="shared" ref="BG164:BG173" si="36">IF(N164="zákl. přenesená",J164,0)</f>
        <v>0</v>
      </c>
      <c r="BH164" s="347">
        <f t="shared" ref="BH164:BH173" si="37">IF(N164="sníž. přenesená",J164,0)</f>
        <v>0</v>
      </c>
      <c r="BI164" s="347">
        <f t="shared" ref="BI164:BI173" si="38">IF(N164="nulová",J164,0)</f>
        <v>0</v>
      </c>
      <c r="BJ164" s="251" t="s">
        <v>158</v>
      </c>
      <c r="BK164" s="347">
        <f t="shared" ref="BK164:BK173" si="39">ROUND(I164*H164,2)</f>
        <v>0</v>
      </c>
      <c r="BL164" s="251" t="s">
        <v>193</v>
      </c>
      <c r="BM164" s="346" t="s">
        <v>1796</v>
      </c>
    </row>
    <row r="165" spans="2:65" s="261" customFormat="1" ht="16.5" customHeight="1" x14ac:dyDescent="0.2">
      <c r="B165" s="260"/>
      <c r="C165" s="376">
        <v>32</v>
      </c>
      <c r="D165" s="376" t="s">
        <v>1056</v>
      </c>
      <c r="E165" s="377" t="s">
        <v>2027</v>
      </c>
      <c r="F165" s="378" t="s">
        <v>2028</v>
      </c>
      <c r="G165" s="379" t="s">
        <v>315</v>
      </c>
      <c r="H165" s="380">
        <v>8.4499999999999993</v>
      </c>
      <c r="I165" s="200"/>
      <c r="J165" s="381">
        <f t="shared" si="30"/>
        <v>0</v>
      </c>
      <c r="K165" s="382"/>
      <c r="L165" s="383"/>
      <c r="M165" s="384" t="s">
        <v>1532</v>
      </c>
      <c r="N165" s="385" t="s">
        <v>1122</v>
      </c>
      <c r="O165" s="344">
        <v>0</v>
      </c>
      <c r="P165" s="344">
        <f t="shared" si="31"/>
        <v>0</v>
      </c>
      <c r="Q165" s="344">
        <v>0</v>
      </c>
      <c r="R165" s="344">
        <f t="shared" si="32"/>
        <v>0</v>
      </c>
      <c r="S165" s="344">
        <v>0</v>
      </c>
      <c r="T165" s="345">
        <f t="shared" si="33"/>
        <v>0</v>
      </c>
      <c r="AR165" s="346" t="s">
        <v>334</v>
      </c>
      <c r="AT165" s="346" t="s">
        <v>1056</v>
      </c>
      <c r="AU165" s="346" t="s">
        <v>158</v>
      </c>
      <c r="AY165" s="251" t="s">
        <v>1043</v>
      </c>
      <c r="BE165" s="347">
        <f t="shared" si="34"/>
        <v>0</v>
      </c>
      <c r="BF165" s="347">
        <f t="shared" si="35"/>
        <v>0</v>
      </c>
      <c r="BG165" s="347">
        <f t="shared" si="36"/>
        <v>0</v>
      </c>
      <c r="BH165" s="347">
        <f t="shared" si="37"/>
        <v>0</v>
      </c>
      <c r="BI165" s="347">
        <f t="shared" si="38"/>
        <v>0</v>
      </c>
      <c r="BJ165" s="251" t="s">
        <v>158</v>
      </c>
      <c r="BK165" s="347">
        <f t="shared" si="39"/>
        <v>0</v>
      </c>
      <c r="BL165" s="251" t="s">
        <v>193</v>
      </c>
      <c r="BM165" s="346" t="s">
        <v>1799</v>
      </c>
    </row>
    <row r="166" spans="2:65" s="261" customFormat="1" ht="16.5" customHeight="1" x14ac:dyDescent="0.2">
      <c r="B166" s="260"/>
      <c r="C166" s="376">
        <v>33</v>
      </c>
      <c r="D166" s="376" t="s">
        <v>1056</v>
      </c>
      <c r="E166" s="377" t="s">
        <v>2029</v>
      </c>
      <c r="F166" s="378" t="s">
        <v>2030</v>
      </c>
      <c r="G166" s="379" t="s">
        <v>315</v>
      </c>
      <c r="H166" s="380">
        <v>3</v>
      </c>
      <c r="I166" s="200"/>
      <c r="J166" s="381">
        <f t="shared" si="30"/>
        <v>0</v>
      </c>
      <c r="K166" s="382"/>
      <c r="L166" s="383"/>
      <c r="M166" s="384" t="s">
        <v>1532</v>
      </c>
      <c r="N166" s="385" t="s">
        <v>1122</v>
      </c>
      <c r="O166" s="344">
        <v>0</v>
      </c>
      <c r="P166" s="344">
        <f t="shared" si="31"/>
        <v>0</v>
      </c>
      <c r="Q166" s="344">
        <v>0</v>
      </c>
      <c r="R166" s="344">
        <f t="shared" si="32"/>
        <v>0</v>
      </c>
      <c r="S166" s="344">
        <v>0</v>
      </c>
      <c r="T166" s="345">
        <f t="shared" si="33"/>
        <v>0</v>
      </c>
      <c r="AR166" s="346" t="s">
        <v>334</v>
      </c>
      <c r="AT166" s="346" t="s">
        <v>1056</v>
      </c>
      <c r="AU166" s="346" t="s">
        <v>158</v>
      </c>
      <c r="AY166" s="251" t="s">
        <v>1043</v>
      </c>
      <c r="BE166" s="347">
        <f t="shared" si="34"/>
        <v>0</v>
      </c>
      <c r="BF166" s="347">
        <f t="shared" si="35"/>
        <v>0</v>
      </c>
      <c r="BG166" s="347">
        <f t="shared" si="36"/>
        <v>0</v>
      </c>
      <c r="BH166" s="347">
        <f t="shared" si="37"/>
        <v>0</v>
      </c>
      <c r="BI166" s="347">
        <f t="shared" si="38"/>
        <v>0</v>
      </c>
      <c r="BJ166" s="251" t="s">
        <v>158</v>
      </c>
      <c r="BK166" s="347">
        <f t="shared" si="39"/>
        <v>0</v>
      </c>
      <c r="BL166" s="251" t="s">
        <v>193</v>
      </c>
      <c r="BM166" s="346" t="s">
        <v>1803</v>
      </c>
    </row>
    <row r="167" spans="2:65" s="261" customFormat="1" ht="16.5" customHeight="1" x14ac:dyDescent="0.2">
      <c r="B167" s="260"/>
      <c r="C167" s="376">
        <v>34</v>
      </c>
      <c r="D167" s="376" t="s">
        <v>1056</v>
      </c>
      <c r="E167" s="377" t="s">
        <v>2031</v>
      </c>
      <c r="F167" s="378" t="s">
        <v>2032</v>
      </c>
      <c r="G167" s="379" t="s">
        <v>315</v>
      </c>
      <c r="H167" s="380">
        <v>23.7</v>
      </c>
      <c r="I167" s="200"/>
      <c r="J167" s="381">
        <f t="shared" si="30"/>
        <v>0</v>
      </c>
      <c r="K167" s="382"/>
      <c r="L167" s="383"/>
      <c r="M167" s="384" t="s">
        <v>1532</v>
      </c>
      <c r="N167" s="385" t="s">
        <v>1122</v>
      </c>
      <c r="O167" s="344">
        <v>0</v>
      </c>
      <c r="P167" s="344">
        <f t="shared" si="31"/>
        <v>0</v>
      </c>
      <c r="Q167" s="344">
        <v>0</v>
      </c>
      <c r="R167" s="344">
        <f t="shared" si="32"/>
        <v>0</v>
      </c>
      <c r="S167" s="344">
        <v>0</v>
      </c>
      <c r="T167" s="345">
        <f t="shared" si="33"/>
        <v>0</v>
      </c>
      <c r="AR167" s="346" t="s">
        <v>334</v>
      </c>
      <c r="AT167" s="346" t="s">
        <v>1056</v>
      </c>
      <c r="AU167" s="346" t="s">
        <v>158</v>
      </c>
      <c r="AY167" s="251" t="s">
        <v>1043</v>
      </c>
      <c r="BE167" s="347">
        <f t="shared" si="34"/>
        <v>0</v>
      </c>
      <c r="BF167" s="347">
        <f t="shared" si="35"/>
        <v>0</v>
      </c>
      <c r="BG167" s="347">
        <f t="shared" si="36"/>
        <v>0</v>
      </c>
      <c r="BH167" s="347">
        <f t="shared" si="37"/>
        <v>0</v>
      </c>
      <c r="BI167" s="347">
        <f t="shared" si="38"/>
        <v>0</v>
      </c>
      <c r="BJ167" s="251" t="s">
        <v>158</v>
      </c>
      <c r="BK167" s="347">
        <f t="shared" si="39"/>
        <v>0</v>
      </c>
      <c r="BL167" s="251" t="s">
        <v>193</v>
      </c>
      <c r="BM167" s="346" t="s">
        <v>1806</v>
      </c>
    </row>
    <row r="168" spans="2:65" s="261" customFormat="1" ht="16.5" customHeight="1" x14ac:dyDescent="0.2">
      <c r="B168" s="260"/>
      <c r="C168" s="376">
        <v>35</v>
      </c>
      <c r="D168" s="376" t="s">
        <v>1056</v>
      </c>
      <c r="E168" s="377" t="s">
        <v>2033</v>
      </c>
      <c r="F168" s="378" t="s">
        <v>2034</v>
      </c>
      <c r="G168" s="379" t="s">
        <v>783</v>
      </c>
      <c r="H168" s="380">
        <v>23</v>
      </c>
      <c r="I168" s="200"/>
      <c r="J168" s="381">
        <f t="shared" si="30"/>
        <v>0</v>
      </c>
      <c r="K168" s="382"/>
      <c r="L168" s="383"/>
      <c r="M168" s="384" t="s">
        <v>1532</v>
      </c>
      <c r="N168" s="385" t="s">
        <v>1122</v>
      </c>
      <c r="O168" s="344">
        <v>0</v>
      </c>
      <c r="P168" s="344">
        <f t="shared" si="31"/>
        <v>0</v>
      </c>
      <c r="Q168" s="344">
        <v>0</v>
      </c>
      <c r="R168" s="344">
        <f t="shared" si="32"/>
        <v>0</v>
      </c>
      <c r="S168" s="344">
        <v>0</v>
      </c>
      <c r="T168" s="345">
        <f t="shared" si="33"/>
        <v>0</v>
      </c>
      <c r="AR168" s="346" t="s">
        <v>334</v>
      </c>
      <c r="AT168" s="346" t="s">
        <v>1056</v>
      </c>
      <c r="AU168" s="346" t="s">
        <v>158</v>
      </c>
      <c r="AY168" s="251" t="s">
        <v>1043</v>
      </c>
      <c r="BE168" s="347">
        <f t="shared" si="34"/>
        <v>0</v>
      </c>
      <c r="BF168" s="347">
        <f t="shared" si="35"/>
        <v>0</v>
      </c>
      <c r="BG168" s="347">
        <f t="shared" si="36"/>
        <v>0</v>
      </c>
      <c r="BH168" s="347">
        <f t="shared" si="37"/>
        <v>0</v>
      </c>
      <c r="BI168" s="347">
        <f t="shared" si="38"/>
        <v>0</v>
      </c>
      <c r="BJ168" s="251" t="s">
        <v>158</v>
      </c>
      <c r="BK168" s="347">
        <f t="shared" si="39"/>
        <v>0</v>
      </c>
      <c r="BL168" s="251" t="s">
        <v>193</v>
      </c>
      <c r="BM168" s="346" t="s">
        <v>1809</v>
      </c>
    </row>
    <row r="169" spans="2:65" s="261" customFormat="1" ht="16.5" customHeight="1" x14ac:dyDescent="0.2">
      <c r="B169" s="260"/>
      <c r="C169" s="376">
        <v>36</v>
      </c>
      <c r="D169" s="376" t="s">
        <v>1056</v>
      </c>
      <c r="E169" s="377" t="s">
        <v>2035</v>
      </c>
      <c r="F169" s="378" t="s">
        <v>2036</v>
      </c>
      <c r="G169" s="379" t="s">
        <v>315</v>
      </c>
      <c r="H169" s="380">
        <v>4</v>
      </c>
      <c r="I169" s="200"/>
      <c r="J169" s="381">
        <f t="shared" si="30"/>
        <v>0</v>
      </c>
      <c r="K169" s="382"/>
      <c r="L169" s="383"/>
      <c r="M169" s="384" t="s">
        <v>1532</v>
      </c>
      <c r="N169" s="385" t="s">
        <v>1122</v>
      </c>
      <c r="O169" s="344">
        <v>0</v>
      </c>
      <c r="P169" s="344">
        <f t="shared" si="31"/>
        <v>0</v>
      </c>
      <c r="Q169" s="344">
        <v>0</v>
      </c>
      <c r="R169" s="344">
        <f t="shared" si="32"/>
        <v>0</v>
      </c>
      <c r="S169" s="344">
        <v>0</v>
      </c>
      <c r="T169" s="345">
        <f t="shared" si="33"/>
        <v>0</v>
      </c>
      <c r="AR169" s="346" t="s">
        <v>334</v>
      </c>
      <c r="AT169" s="346" t="s">
        <v>1056</v>
      </c>
      <c r="AU169" s="346" t="s">
        <v>158</v>
      </c>
      <c r="AY169" s="251" t="s">
        <v>1043</v>
      </c>
      <c r="BE169" s="347">
        <f t="shared" si="34"/>
        <v>0</v>
      </c>
      <c r="BF169" s="347">
        <f t="shared" si="35"/>
        <v>0</v>
      </c>
      <c r="BG169" s="347">
        <f t="shared" si="36"/>
        <v>0</v>
      </c>
      <c r="BH169" s="347">
        <f t="shared" si="37"/>
        <v>0</v>
      </c>
      <c r="BI169" s="347">
        <f t="shared" si="38"/>
        <v>0</v>
      </c>
      <c r="BJ169" s="251" t="s">
        <v>158</v>
      </c>
      <c r="BK169" s="347">
        <f t="shared" si="39"/>
        <v>0</v>
      </c>
      <c r="BL169" s="251" t="s">
        <v>193</v>
      </c>
      <c r="BM169" s="346" t="s">
        <v>1815</v>
      </c>
    </row>
    <row r="170" spans="2:65" s="261" customFormat="1" ht="16.5" customHeight="1" x14ac:dyDescent="0.2">
      <c r="B170" s="260"/>
      <c r="C170" s="376">
        <v>37</v>
      </c>
      <c r="D170" s="376" t="s">
        <v>1056</v>
      </c>
      <c r="E170" s="377" t="s">
        <v>2037</v>
      </c>
      <c r="F170" s="378" t="s">
        <v>2038</v>
      </c>
      <c r="G170" s="379" t="s">
        <v>315</v>
      </c>
      <c r="H170" s="380">
        <v>3.4140000000000001</v>
      </c>
      <c r="I170" s="200"/>
      <c r="J170" s="381">
        <f t="shared" si="30"/>
        <v>0</v>
      </c>
      <c r="K170" s="382"/>
      <c r="L170" s="383"/>
      <c r="M170" s="384" t="s">
        <v>1532</v>
      </c>
      <c r="N170" s="385" t="s">
        <v>1122</v>
      </c>
      <c r="O170" s="344">
        <v>0</v>
      </c>
      <c r="P170" s="344">
        <f t="shared" si="31"/>
        <v>0</v>
      </c>
      <c r="Q170" s="344">
        <v>0</v>
      </c>
      <c r="R170" s="344">
        <f t="shared" si="32"/>
        <v>0</v>
      </c>
      <c r="S170" s="344">
        <v>0</v>
      </c>
      <c r="T170" s="345">
        <f t="shared" si="33"/>
        <v>0</v>
      </c>
      <c r="AR170" s="346" t="s">
        <v>334</v>
      </c>
      <c r="AT170" s="346" t="s">
        <v>1056</v>
      </c>
      <c r="AU170" s="346" t="s">
        <v>158</v>
      </c>
      <c r="AY170" s="251" t="s">
        <v>1043</v>
      </c>
      <c r="BE170" s="347">
        <f t="shared" si="34"/>
        <v>0</v>
      </c>
      <c r="BF170" s="347">
        <f t="shared" si="35"/>
        <v>0</v>
      </c>
      <c r="BG170" s="347">
        <f t="shared" si="36"/>
        <v>0</v>
      </c>
      <c r="BH170" s="347">
        <f t="shared" si="37"/>
        <v>0</v>
      </c>
      <c r="BI170" s="347">
        <f t="shared" si="38"/>
        <v>0</v>
      </c>
      <c r="BJ170" s="251" t="s">
        <v>158</v>
      </c>
      <c r="BK170" s="347">
        <f t="shared" si="39"/>
        <v>0</v>
      </c>
      <c r="BL170" s="251" t="s">
        <v>193</v>
      </c>
      <c r="BM170" s="346" t="s">
        <v>1819</v>
      </c>
    </row>
    <row r="171" spans="2:65" s="261" customFormat="1" ht="16.5" customHeight="1" x14ac:dyDescent="0.2">
      <c r="B171" s="260"/>
      <c r="C171" s="376">
        <v>38</v>
      </c>
      <c r="D171" s="376" t="s">
        <v>1056</v>
      </c>
      <c r="E171" s="377" t="s">
        <v>2039</v>
      </c>
      <c r="F171" s="378" t="s">
        <v>2040</v>
      </c>
      <c r="G171" s="379" t="s">
        <v>783</v>
      </c>
      <c r="H171" s="380">
        <v>8</v>
      </c>
      <c r="I171" s="200"/>
      <c r="J171" s="381">
        <f t="shared" si="30"/>
        <v>0</v>
      </c>
      <c r="K171" s="382"/>
      <c r="L171" s="383"/>
      <c r="M171" s="384" t="s">
        <v>1532</v>
      </c>
      <c r="N171" s="385" t="s">
        <v>1122</v>
      </c>
      <c r="O171" s="344">
        <v>0</v>
      </c>
      <c r="P171" s="344">
        <f t="shared" si="31"/>
        <v>0</v>
      </c>
      <c r="Q171" s="344">
        <v>0</v>
      </c>
      <c r="R171" s="344">
        <f t="shared" si="32"/>
        <v>0</v>
      </c>
      <c r="S171" s="344">
        <v>0</v>
      </c>
      <c r="T171" s="345">
        <f t="shared" si="33"/>
        <v>0</v>
      </c>
      <c r="AR171" s="346" t="s">
        <v>334</v>
      </c>
      <c r="AT171" s="346" t="s">
        <v>1056</v>
      </c>
      <c r="AU171" s="346" t="s">
        <v>158</v>
      </c>
      <c r="AY171" s="251" t="s">
        <v>1043</v>
      </c>
      <c r="BE171" s="347">
        <f t="shared" si="34"/>
        <v>0</v>
      </c>
      <c r="BF171" s="347">
        <f t="shared" si="35"/>
        <v>0</v>
      </c>
      <c r="BG171" s="347">
        <f t="shared" si="36"/>
        <v>0</v>
      </c>
      <c r="BH171" s="347">
        <f t="shared" si="37"/>
        <v>0</v>
      </c>
      <c r="BI171" s="347">
        <f t="shared" si="38"/>
        <v>0</v>
      </c>
      <c r="BJ171" s="251" t="s">
        <v>158</v>
      </c>
      <c r="BK171" s="347">
        <f t="shared" si="39"/>
        <v>0</v>
      </c>
      <c r="BL171" s="251" t="s">
        <v>193</v>
      </c>
      <c r="BM171" s="346" t="s">
        <v>1823</v>
      </c>
    </row>
    <row r="172" spans="2:65" s="261" customFormat="1" ht="21.75" customHeight="1" x14ac:dyDescent="0.2">
      <c r="B172" s="260"/>
      <c r="C172" s="376">
        <v>39</v>
      </c>
      <c r="D172" s="376" t="s">
        <v>1056</v>
      </c>
      <c r="E172" s="377" t="s">
        <v>2041</v>
      </c>
      <c r="F172" s="378" t="s">
        <v>2042</v>
      </c>
      <c r="G172" s="379" t="s">
        <v>783</v>
      </c>
      <c r="H172" s="380">
        <v>4</v>
      </c>
      <c r="I172" s="200"/>
      <c r="J172" s="381">
        <f t="shared" si="30"/>
        <v>0</v>
      </c>
      <c r="K172" s="382"/>
      <c r="L172" s="383"/>
      <c r="M172" s="384" t="s">
        <v>1532</v>
      </c>
      <c r="N172" s="385" t="s">
        <v>1122</v>
      </c>
      <c r="O172" s="344">
        <v>0</v>
      </c>
      <c r="P172" s="344">
        <f t="shared" si="31"/>
        <v>0</v>
      </c>
      <c r="Q172" s="344">
        <v>0</v>
      </c>
      <c r="R172" s="344">
        <f t="shared" si="32"/>
        <v>0</v>
      </c>
      <c r="S172" s="344">
        <v>0</v>
      </c>
      <c r="T172" s="345">
        <f t="shared" si="33"/>
        <v>0</v>
      </c>
      <c r="AR172" s="346" t="s">
        <v>334</v>
      </c>
      <c r="AT172" s="346" t="s">
        <v>1056</v>
      </c>
      <c r="AU172" s="346" t="s">
        <v>158</v>
      </c>
      <c r="AY172" s="251" t="s">
        <v>1043</v>
      </c>
      <c r="BE172" s="347">
        <f t="shared" si="34"/>
        <v>0</v>
      </c>
      <c r="BF172" s="347">
        <f t="shared" si="35"/>
        <v>0</v>
      </c>
      <c r="BG172" s="347">
        <f t="shared" si="36"/>
        <v>0</v>
      </c>
      <c r="BH172" s="347">
        <f t="shared" si="37"/>
        <v>0</v>
      </c>
      <c r="BI172" s="347">
        <f t="shared" si="38"/>
        <v>0</v>
      </c>
      <c r="BJ172" s="251" t="s">
        <v>158</v>
      </c>
      <c r="BK172" s="347">
        <f t="shared" si="39"/>
        <v>0</v>
      </c>
      <c r="BL172" s="251" t="s">
        <v>193</v>
      </c>
      <c r="BM172" s="346" t="s">
        <v>1878</v>
      </c>
    </row>
    <row r="173" spans="2:65" s="261" customFormat="1" ht="16.5" customHeight="1" x14ac:dyDescent="0.2">
      <c r="B173" s="260"/>
      <c r="C173" s="376">
        <v>40</v>
      </c>
      <c r="D173" s="376" t="s">
        <v>1056</v>
      </c>
      <c r="E173" s="377" t="s">
        <v>2043</v>
      </c>
      <c r="F173" s="378" t="s">
        <v>2044</v>
      </c>
      <c r="G173" s="379" t="s">
        <v>783</v>
      </c>
      <c r="H173" s="380">
        <v>2</v>
      </c>
      <c r="I173" s="200"/>
      <c r="J173" s="381">
        <f t="shared" si="30"/>
        <v>0</v>
      </c>
      <c r="K173" s="382"/>
      <c r="L173" s="383"/>
      <c r="M173" s="384" t="s">
        <v>1532</v>
      </c>
      <c r="N173" s="385" t="s">
        <v>1122</v>
      </c>
      <c r="O173" s="344">
        <v>0</v>
      </c>
      <c r="P173" s="344">
        <f t="shared" si="31"/>
        <v>0</v>
      </c>
      <c r="Q173" s="344">
        <v>0</v>
      </c>
      <c r="R173" s="344">
        <f t="shared" si="32"/>
        <v>0</v>
      </c>
      <c r="S173" s="344">
        <v>0</v>
      </c>
      <c r="T173" s="345">
        <f t="shared" si="33"/>
        <v>0</v>
      </c>
      <c r="AR173" s="346" t="s">
        <v>334</v>
      </c>
      <c r="AT173" s="346" t="s">
        <v>1056</v>
      </c>
      <c r="AU173" s="346" t="s">
        <v>158</v>
      </c>
      <c r="AY173" s="251" t="s">
        <v>1043</v>
      </c>
      <c r="BE173" s="347">
        <f t="shared" si="34"/>
        <v>0</v>
      </c>
      <c r="BF173" s="347">
        <f t="shared" si="35"/>
        <v>0</v>
      </c>
      <c r="BG173" s="347">
        <f t="shared" si="36"/>
        <v>0</v>
      </c>
      <c r="BH173" s="347">
        <f t="shared" si="37"/>
        <v>0</v>
      </c>
      <c r="BI173" s="347">
        <f t="shared" si="38"/>
        <v>0</v>
      </c>
      <c r="BJ173" s="251" t="s">
        <v>158</v>
      </c>
      <c r="BK173" s="347">
        <f t="shared" si="39"/>
        <v>0</v>
      </c>
      <c r="BL173" s="251" t="s">
        <v>193</v>
      </c>
      <c r="BM173" s="346" t="s">
        <v>1259</v>
      </c>
    </row>
    <row r="174" spans="2:65" s="323" customFormat="1" ht="26.1" customHeight="1" x14ac:dyDescent="0.2">
      <c r="B174" s="324"/>
      <c r="D174" s="325" t="s">
        <v>1027</v>
      </c>
      <c r="E174" s="326" t="s">
        <v>2045</v>
      </c>
      <c r="F174" s="326" t="s">
        <v>2046</v>
      </c>
      <c r="I174" s="390"/>
      <c r="J174" s="327">
        <f>BK174</f>
        <v>0</v>
      </c>
      <c r="L174" s="324"/>
      <c r="M174" s="328"/>
      <c r="P174" s="329">
        <f>P175</f>
        <v>0</v>
      </c>
      <c r="R174" s="329">
        <f>R175</f>
        <v>0</v>
      </c>
      <c r="T174" s="330">
        <f>T175</f>
        <v>0</v>
      </c>
      <c r="AR174" s="325" t="s">
        <v>158</v>
      </c>
      <c r="AT174" s="331" t="s">
        <v>1027</v>
      </c>
      <c r="AU174" s="331" t="s">
        <v>1580</v>
      </c>
      <c r="AY174" s="325" t="s">
        <v>1043</v>
      </c>
      <c r="BK174" s="332">
        <f>BK175</f>
        <v>0</v>
      </c>
    </row>
    <row r="175" spans="2:65" s="261" customFormat="1" ht="16.5" customHeight="1" x14ac:dyDescent="0.2">
      <c r="B175" s="260"/>
      <c r="C175" s="335">
        <v>41</v>
      </c>
      <c r="D175" s="335" t="s">
        <v>1123</v>
      </c>
      <c r="E175" s="336" t="s">
        <v>2047</v>
      </c>
      <c r="F175" s="337" t="s">
        <v>2046</v>
      </c>
      <c r="G175" s="338" t="s">
        <v>387</v>
      </c>
      <c r="H175" s="339">
        <v>0.4</v>
      </c>
      <c r="I175" s="199"/>
      <c r="J175" s="340">
        <f>ROUND(I175*H175,2)</f>
        <v>0</v>
      </c>
      <c r="K175" s="341"/>
      <c r="L175" s="260"/>
      <c r="M175" s="391" t="s">
        <v>1532</v>
      </c>
      <c r="N175" s="392" t="s">
        <v>1122</v>
      </c>
      <c r="O175" s="393">
        <v>0</v>
      </c>
      <c r="P175" s="393">
        <f>O175*H175</f>
        <v>0</v>
      </c>
      <c r="Q175" s="393">
        <v>0</v>
      </c>
      <c r="R175" s="393">
        <f>Q175*H175</f>
        <v>0</v>
      </c>
      <c r="S175" s="393">
        <v>0</v>
      </c>
      <c r="T175" s="394">
        <f>S175*H175</f>
        <v>0</v>
      </c>
      <c r="AR175" s="346" t="s">
        <v>193</v>
      </c>
      <c r="AT175" s="346" t="s">
        <v>1123</v>
      </c>
      <c r="AU175" s="346" t="s">
        <v>158</v>
      </c>
      <c r="AY175" s="251" t="s">
        <v>1043</v>
      </c>
      <c r="BE175" s="347">
        <f>IF(N175="základní",J175,0)</f>
        <v>0</v>
      </c>
      <c r="BF175" s="347">
        <f>IF(N175="snížená",J175,0)</f>
        <v>0</v>
      </c>
      <c r="BG175" s="347">
        <f>IF(N175="zákl. přenesená",J175,0)</f>
        <v>0</v>
      </c>
      <c r="BH175" s="347">
        <f>IF(N175="sníž. přenesená",J175,0)</f>
        <v>0</v>
      </c>
      <c r="BI175" s="347">
        <f>IF(N175="nulová",J175,0)</f>
        <v>0</v>
      </c>
      <c r="BJ175" s="251" t="s">
        <v>158</v>
      </c>
      <c r="BK175" s="347">
        <f>ROUND(I175*H175,2)</f>
        <v>0</v>
      </c>
      <c r="BL175" s="251" t="s">
        <v>193</v>
      </c>
      <c r="BM175" s="346" t="s">
        <v>2048</v>
      </c>
    </row>
    <row r="176" spans="2:65" s="261" customFormat="1" ht="6.95" customHeight="1" x14ac:dyDescent="0.2">
      <c r="B176" s="290"/>
      <c r="C176" s="291"/>
      <c r="D176" s="291"/>
      <c r="E176" s="291"/>
      <c r="F176" s="291"/>
      <c r="G176" s="291"/>
      <c r="H176" s="291"/>
      <c r="I176" s="291"/>
      <c r="J176" s="291"/>
      <c r="K176" s="291"/>
      <c r="L176" s="260"/>
    </row>
  </sheetData>
  <sheetProtection algorithmName="SHA-512" hashValue="2dx4PHzRszgBhuorJMJJscVbxHHY5sdbnQA8wS4ioxDqIR4Pm2d7yezHv5BSqrNWjOeckYrc8TwworjNtjBxVw==" saltValue="wFVff19SFFI6EMkngNsO/g==" spinCount="100000" sheet="1" objects="1" scenarios="1"/>
  <autoFilter ref="C120:K175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82B8-B287-4D5A-9AFC-9971E0BB7061}">
  <sheetPr>
    <pageSetUpPr fitToPage="1"/>
  </sheetPr>
  <dimension ref="B2:BM153"/>
  <sheetViews>
    <sheetView showGridLines="0" topLeftCell="A124" workbookViewId="0">
      <selection activeCell="I139" sqref="I139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41" width="9.85546875" style="248"/>
    <col min="42" max="43" width="0" style="248" hidden="1" customWidth="1"/>
    <col min="44" max="65" width="7.85546875" style="248" hidden="1" customWidth="1"/>
    <col min="66" max="66" width="0" style="248" hidden="1" customWidth="1"/>
    <col min="67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1602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2213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ROUND(J122,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ROUND((SUM(BE122:BE152)),  2)</f>
        <v>0</v>
      </c>
      <c r="I33" s="276">
        <v>0.21</v>
      </c>
      <c r="J33" s="275">
        <f>ROUND(((SUM(BE122:BE152))*I33),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ROUND((SUM(BF122:BF152)),  2)</f>
        <v>0</v>
      </c>
      <c r="I34" s="276">
        <v>0.15</v>
      </c>
      <c r="J34" s="275">
        <f>ROUND(((SUM(BF122:BF152))*I34),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ROUND((SUM(BG122:BG152)),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ROUND((SUM(BH122:BH152)),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ROUND((SUM(BI122:BI152)),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6 - vnitřní vybavení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J122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2049</v>
      </c>
      <c r="E97" s="301"/>
      <c r="F97" s="301"/>
      <c r="G97" s="301"/>
      <c r="H97" s="301"/>
      <c r="I97" s="301"/>
      <c r="J97" s="302">
        <f>J123</f>
        <v>0</v>
      </c>
      <c r="L97" s="299"/>
    </row>
    <row r="98" spans="2:12" s="303" customFormat="1" ht="20.100000000000001" customHeight="1" x14ac:dyDescent="0.2">
      <c r="B98" s="304"/>
      <c r="D98" s="305" t="s">
        <v>2050</v>
      </c>
      <c r="E98" s="306"/>
      <c r="F98" s="306"/>
      <c r="G98" s="306"/>
      <c r="H98" s="306"/>
      <c r="I98" s="306"/>
      <c r="J98" s="307">
        <f>J129</f>
        <v>0</v>
      </c>
      <c r="L98" s="304"/>
    </row>
    <row r="99" spans="2:12" s="298" customFormat="1" ht="24.95" customHeight="1" x14ac:dyDescent="0.2">
      <c r="B99" s="299"/>
      <c r="D99" s="300" t="s">
        <v>2051</v>
      </c>
      <c r="E99" s="301"/>
      <c r="F99" s="301"/>
      <c r="G99" s="301"/>
      <c r="H99" s="301"/>
      <c r="I99" s="301"/>
      <c r="J99" s="302">
        <f>J143</f>
        <v>0</v>
      </c>
      <c r="L99" s="299"/>
    </row>
    <row r="100" spans="2:12" s="303" customFormat="1" ht="20.100000000000001" customHeight="1" x14ac:dyDescent="0.2">
      <c r="B100" s="304"/>
      <c r="D100" s="305" t="s">
        <v>2052</v>
      </c>
      <c r="E100" s="306"/>
      <c r="F100" s="306"/>
      <c r="G100" s="306"/>
      <c r="H100" s="306"/>
      <c r="I100" s="306"/>
      <c r="J100" s="307">
        <f>J144</f>
        <v>0</v>
      </c>
      <c r="L100" s="304"/>
    </row>
    <row r="101" spans="2:12" s="298" customFormat="1" ht="24.95" customHeight="1" x14ac:dyDescent="0.2">
      <c r="B101" s="299"/>
      <c r="D101" s="300" t="s">
        <v>1648</v>
      </c>
      <c r="E101" s="301"/>
      <c r="F101" s="301"/>
      <c r="G101" s="301"/>
      <c r="H101" s="301"/>
      <c r="I101" s="301"/>
      <c r="J101" s="302">
        <f>J146</f>
        <v>0</v>
      </c>
      <c r="L101" s="299"/>
    </row>
    <row r="102" spans="2:12" s="303" customFormat="1" ht="20.100000000000001" customHeight="1" x14ac:dyDescent="0.2">
      <c r="B102" s="304"/>
      <c r="D102" s="305" t="s">
        <v>1650</v>
      </c>
      <c r="E102" s="306"/>
      <c r="F102" s="306"/>
      <c r="G102" s="306"/>
      <c r="H102" s="306"/>
      <c r="I102" s="306"/>
      <c r="J102" s="307">
        <f>J147</f>
        <v>0</v>
      </c>
      <c r="L102" s="304"/>
    </row>
    <row r="103" spans="2:12" s="261" customFormat="1" ht="21.75" customHeight="1" x14ac:dyDescent="0.2">
      <c r="B103" s="260"/>
      <c r="L103" s="260"/>
    </row>
    <row r="104" spans="2:12" s="261" customFormat="1" ht="6.95" customHeight="1" x14ac:dyDescent="0.2">
      <c r="B104" s="290"/>
      <c r="C104" s="291"/>
      <c r="D104" s="291"/>
      <c r="E104" s="291"/>
      <c r="F104" s="291"/>
      <c r="G104" s="291"/>
      <c r="H104" s="291"/>
      <c r="I104" s="291"/>
      <c r="J104" s="291"/>
      <c r="K104" s="291"/>
      <c r="L104" s="260"/>
    </row>
    <row r="108" spans="2:12" s="261" customFormat="1" ht="6.95" customHeight="1" x14ac:dyDescent="0.2">
      <c r="B108" s="292"/>
      <c r="C108" s="293"/>
      <c r="D108" s="293"/>
      <c r="E108" s="293"/>
      <c r="F108" s="293"/>
      <c r="G108" s="293"/>
      <c r="H108" s="293"/>
      <c r="I108" s="293"/>
      <c r="J108" s="293"/>
      <c r="K108" s="293"/>
      <c r="L108" s="260"/>
    </row>
    <row r="109" spans="2:12" s="261" customFormat="1" ht="24.95" customHeight="1" x14ac:dyDescent="0.2">
      <c r="B109" s="260"/>
      <c r="C109" s="255" t="s">
        <v>1614</v>
      </c>
      <c r="L109" s="260"/>
    </row>
    <row r="110" spans="2:12" s="261" customFormat="1" ht="6.95" customHeight="1" x14ac:dyDescent="0.2">
      <c r="B110" s="260"/>
      <c r="L110" s="260"/>
    </row>
    <row r="111" spans="2:12" s="261" customFormat="1" ht="12" customHeight="1" x14ac:dyDescent="0.2">
      <c r="B111" s="260"/>
      <c r="C111" s="257" t="s">
        <v>24</v>
      </c>
      <c r="L111" s="260"/>
    </row>
    <row r="112" spans="2:12" s="261" customFormat="1" ht="16.5" customHeight="1" x14ac:dyDescent="0.2">
      <c r="B112" s="260"/>
      <c r="E112" s="258" t="str">
        <f>E7</f>
        <v xml:space="preserve">Stavební úpravy objektu Baštýřská 67/2, Praha 9 - Etapa 2			</v>
      </c>
      <c r="F112" s="259"/>
      <c r="G112" s="259"/>
      <c r="H112" s="259"/>
      <c r="L112" s="260"/>
    </row>
    <row r="113" spans="2:65" s="261" customFormat="1" ht="12" customHeight="1" x14ac:dyDescent="0.2">
      <c r="B113" s="260"/>
      <c r="C113" s="257" t="s">
        <v>43</v>
      </c>
      <c r="L113" s="260"/>
    </row>
    <row r="114" spans="2:65" s="261" customFormat="1" ht="16.5" customHeight="1" x14ac:dyDescent="0.2">
      <c r="B114" s="260"/>
      <c r="E114" s="262" t="str">
        <f>E9</f>
        <v>6 - vnitřní vybavení - Etapa 2</v>
      </c>
      <c r="F114" s="263"/>
      <c r="G114" s="263"/>
      <c r="H114" s="263"/>
      <c r="L114" s="260"/>
    </row>
    <row r="115" spans="2:65" s="261" customFormat="1" ht="6.95" customHeight="1" x14ac:dyDescent="0.2">
      <c r="B115" s="260"/>
      <c r="L115" s="260"/>
    </row>
    <row r="116" spans="2:65" s="261" customFormat="1" ht="12" customHeight="1" x14ac:dyDescent="0.2">
      <c r="B116" s="260"/>
      <c r="C116" s="257" t="s">
        <v>1010</v>
      </c>
      <c r="F116" s="264" t="str">
        <f>F12</f>
        <v xml:space="preserve"> Baštýřská 67/2,19800 Praha 14</v>
      </c>
      <c r="I116" s="257" t="s">
        <v>749</v>
      </c>
      <c r="J116" s="265" t="str">
        <f>IF(J12="","",J12)</f>
        <v/>
      </c>
      <c r="L116" s="260"/>
    </row>
    <row r="117" spans="2:65" s="261" customFormat="1" ht="6.95" customHeight="1" x14ac:dyDescent="0.2">
      <c r="B117" s="260"/>
      <c r="L117" s="260"/>
    </row>
    <row r="118" spans="2:65" s="261" customFormat="1" ht="15.2" customHeight="1" x14ac:dyDescent="0.2">
      <c r="B118" s="260"/>
      <c r="C118" s="257" t="s">
        <v>1544</v>
      </c>
      <c r="F118" s="264" t="str">
        <f>E15</f>
        <v xml:space="preserve"> Městská část Praha 14,Br.Venclíků 1073,Praha 14</v>
      </c>
      <c r="I118" s="257" t="s">
        <v>21</v>
      </c>
      <c r="J118" s="294" t="str">
        <f>E21</f>
        <v xml:space="preserve"> </v>
      </c>
      <c r="L118" s="260"/>
    </row>
    <row r="119" spans="2:65" s="261" customFormat="1" ht="15.2" customHeight="1" x14ac:dyDescent="0.2">
      <c r="B119" s="260"/>
      <c r="C119" s="257" t="s">
        <v>20</v>
      </c>
      <c r="F119" s="264" t="str">
        <f>IF(E18="","",E18)</f>
        <v xml:space="preserve"> </v>
      </c>
      <c r="I119" s="257" t="s">
        <v>1549</v>
      </c>
      <c r="J119" s="294" t="str">
        <f>E24</f>
        <v xml:space="preserve"> </v>
      </c>
      <c r="L119" s="260"/>
    </row>
    <row r="120" spans="2:65" s="261" customFormat="1" ht="10.35" customHeight="1" x14ac:dyDescent="0.2">
      <c r="B120" s="260"/>
      <c r="L120" s="260"/>
    </row>
    <row r="121" spans="2:65" s="308" customFormat="1" ht="29.25" customHeight="1" x14ac:dyDescent="0.2">
      <c r="B121" s="309"/>
      <c r="C121" s="310" t="s">
        <v>1518</v>
      </c>
      <c r="D121" s="311" t="s">
        <v>1517</v>
      </c>
      <c r="E121" s="311" t="s">
        <v>1516</v>
      </c>
      <c r="F121" s="311" t="s">
        <v>1515</v>
      </c>
      <c r="G121" s="311" t="s">
        <v>130</v>
      </c>
      <c r="H121" s="311" t="s">
        <v>131</v>
      </c>
      <c r="I121" s="311" t="s">
        <v>1615</v>
      </c>
      <c r="J121" s="312" t="s">
        <v>1609</v>
      </c>
      <c r="K121" s="313" t="s">
        <v>1616</v>
      </c>
      <c r="L121" s="309"/>
      <c r="M121" s="314" t="s">
        <v>1532</v>
      </c>
      <c r="N121" s="315" t="s">
        <v>135</v>
      </c>
      <c r="O121" s="315" t="s">
        <v>1037</v>
      </c>
      <c r="P121" s="315" t="s">
        <v>1038</v>
      </c>
      <c r="Q121" s="315" t="s">
        <v>1617</v>
      </c>
      <c r="R121" s="315" t="s">
        <v>1618</v>
      </c>
      <c r="S121" s="315" t="s">
        <v>1041</v>
      </c>
      <c r="T121" s="316" t="s">
        <v>1511</v>
      </c>
    </row>
    <row r="122" spans="2:65" s="261" customFormat="1" ht="22.7" customHeight="1" x14ac:dyDescent="0.25">
      <c r="B122" s="260"/>
      <c r="C122" s="317" t="s">
        <v>1023</v>
      </c>
      <c r="J122" s="318">
        <f>BK122</f>
        <v>0</v>
      </c>
      <c r="L122" s="260"/>
      <c r="M122" s="319"/>
      <c r="N122" s="270"/>
      <c r="O122" s="270"/>
      <c r="P122" s="320" t="e">
        <f>#REF!+#REF!+#REF!+#REF!+#REF!+#REF!+P123+P143+P146</f>
        <v>#REF!</v>
      </c>
      <c r="Q122" s="270"/>
      <c r="R122" s="320" t="e">
        <f>#REF!+#REF!+#REF!+#REF!+#REF!+#REF!+R123+R143+R146</f>
        <v>#REF!</v>
      </c>
      <c r="S122" s="270"/>
      <c r="T122" s="321" t="e">
        <f>#REF!+#REF!+#REF!+#REF!+#REF!+#REF!+T123+T143+T146</f>
        <v>#REF!</v>
      </c>
      <c r="AT122" s="251" t="s">
        <v>1027</v>
      </c>
      <c r="AU122" s="251" t="s">
        <v>1024</v>
      </c>
      <c r="BK122" s="322">
        <f>BK123+BK143+BK146</f>
        <v>0</v>
      </c>
    </row>
    <row r="123" spans="2:65" s="323" customFormat="1" ht="26.1" customHeight="1" x14ac:dyDescent="0.2">
      <c r="B123" s="324"/>
      <c r="D123" s="325" t="s">
        <v>1027</v>
      </c>
      <c r="E123" s="326" t="s">
        <v>2053</v>
      </c>
      <c r="F123" s="326" t="s">
        <v>2054</v>
      </c>
      <c r="J123" s="327">
        <f>BK123</f>
        <v>0</v>
      </c>
      <c r="L123" s="324"/>
      <c r="M123" s="328"/>
      <c r="P123" s="329">
        <f>P124+SUM(P125:P129)</f>
        <v>0</v>
      </c>
      <c r="R123" s="329">
        <f>R124+SUM(R125:R129)</f>
        <v>0</v>
      </c>
      <c r="T123" s="330">
        <f>T124+SUM(T125:T129)</f>
        <v>0</v>
      </c>
      <c r="AR123" s="325" t="s">
        <v>158</v>
      </c>
      <c r="AT123" s="331" t="s">
        <v>1027</v>
      </c>
      <c r="AU123" s="331" t="s">
        <v>1580</v>
      </c>
      <c r="AY123" s="325" t="s">
        <v>1043</v>
      </c>
      <c r="BK123" s="332">
        <f>BK124+SUM(BK125:BK129)</f>
        <v>0</v>
      </c>
    </row>
    <row r="124" spans="2:65" s="261" customFormat="1" ht="16.5" customHeight="1" x14ac:dyDescent="0.2">
      <c r="B124" s="260"/>
      <c r="C124" s="376" t="s">
        <v>321</v>
      </c>
      <c r="D124" s="376" t="s">
        <v>1056</v>
      </c>
      <c r="E124" s="377" t="s">
        <v>2055</v>
      </c>
      <c r="F124" s="378" t="s">
        <v>2056</v>
      </c>
      <c r="G124" s="379" t="s">
        <v>152</v>
      </c>
      <c r="H124" s="380">
        <v>1</v>
      </c>
      <c r="I124" s="200"/>
      <c r="J124" s="381">
        <f>ROUND(I124*H124,2)</f>
        <v>0</v>
      </c>
      <c r="K124" s="382"/>
      <c r="L124" s="383"/>
      <c r="M124" s="384" t="s">
        <v>1532</v>
      </c>
      <c r="N124" s="385" t="s">
        <v>1122</v>
      </c>
      <c r="O124" s="344">
        <v>0</v>
      </c>
      <c r="P124" s="344">
        <f>O124*H124</f>
        <v>0</v>
      </c>
      <c r="Q124" s="344">
        <v>0</v>
      </c>
      <c r="R124" s="344">
        <f>Q124*H124</f>
        <v>0</v>
      </c>
      <c r="S124" s="344">
        <v>0</v>
      </c>
      <c r="T124" s="345">
        <f>S124*H124</f>
        <v>0</v>
      </c>
      <c r="AR124" s="346" t="s">
        <v>334</v>
      </c>
      <c r="AT124" s="346" t="s">
        <v>1056</v>
      </c>
      <c r="AU124" s="346" t="s">
        <v>158</v>
      </c>
      <c r="AY124" s="251" t="s">
        <v>1043</v>
      </c>
      <c r="BE124" s="347">
        <f>IF(N124="základní",J124,0)</f>
        <v>0</v>
      </c>
      <c r="BF124" s="347">
        <f>IF(N124="snížená",J124,0)</f>
        <v>0</v>
      </c>
      <c r="BG124" s="347">
        <f>IF(N124="zákl. přenesená",J124,0)</f>
        <v>0</v>
      </c>
      <c r="BH124" s="347">
        <f>IF(N124="sníž. přenesená",J124,0)</f>
        <v>0</v>
      </c>
      <c r="BI124" s="347">
        <f>IF(N124="nulová",J124,0)</f>
        <v>0</v>
      </c>
      <c r="BJ124" s="251" t="s">
        <v>158</v>
      </c>
      <c r="BK124" s="347">
        <f>ROUND(I124*H124,2)</f>
        <v>0</v>
      </c>
      <c r="BL124" s="251" t="s">
        <v>193</v>
      </c>
      <c r="BM124" s="346" t="s">
        <v>1639</v>
      </c>
    </row>
    <row r="125" spans="2:65" s="348" customFormat="1" x14ac:dyDescent="0.2">
      <c r="B125" s="349"/>
      <c r="D125" s="350" t="s">
        <v>157</v>
      </c>
      <c r="E125" s="351" t="s">
        <v>1532</v>
      </c>
      <c r="F125" s="352" t="s">
        <v>2057</v>
      </c>
      <c r="H125" s="351" t="s">
        <v>1532</v>
      </c>
      <c r="I125" s="386"/>
      <c r="L125" s="349"/>
      <c r="M125" s="353"/>
      <c r="T125" s="354"/>
      <c r="AT125" s="351" t="s">
        <v>157</v>
      </c>
      <c r="AU125" s="351" t="s">
        <v>158</v>
      </c>
      <c r="AV125" s="348" t="s">
        <v>158</v>
      </c>
      <c r="AW125" s="348" t="s">
        <v>1548</v>
      </c>
      <c r="AX125" s="348" t="s">
        <v>1580</v>
      </c>
      <c r="AY125" s="351" t="s">
        <v>1043</v>
      </c>
    </row>
    <row r="126" spans="2:65" s="348" customFormat="1" x14ac:dyDescent="0.2">
      <c r="B126" s="349"/>
      <c r="D126" s="350" t="s">
        <v>157</v>
      </c>
      <c r="E126" s="351" t="s">
        <v>1532</v>
      </c>
      <c r="F126" s="352" t="s">
        <v>2058</v>
      </c>
      <c r="H126" s="351" t="s">
        <v>1532</v>
      </c>
      <c r="I126" s="386"/>
      <c r="L126" s="349"/>
      <c r="M126" s="353"/>
      <c r="T126" s="354"/>
      <c r="AT126" s="351" t="s">
        <v>157</v>
      </c>
      <c r="AU126" s="351" t="s">
        <v>158</v>
      </c>
      <c r="AV126" s="348" t="s">
        <v>158</v>
      </c>
      <c r="AW126" s="348" t="s">
        <v>1548</v>
      </c>
      <c r="AX126" s="348" t="s">
        <v>1580</v>
      </c>
      <c r="AY126" s="351" t="s">
        <v>1043</v>
      </c>
    </row>
    <row r="127" spans="2:65" s="355" customFormat="1" x14ac:dyDescent="0.2">
      <c r="B127" s="356"/>
      <c r="D127" s="350" t="s">
        <v>157</v>
      </c>
      <c r="E127" s="357" t="s">
        <v>1532</v>
      </c>
      <c r="F127" s="358" t="s">
        <v>158</v>
      </c>
      <c r="H127" s="359">
        <v>1</v>
      </c>
      <c r="I127" s="387"/>
      <c r="L127" s="356"/>
      <c r="M127" s="360"/>
      <c r="T127" s="361"/>
      <c r="AT127" s="357" t="s">
        <v>157</v>
      </c>
      <c r="AU127" s="357" t="s">
        <v>158</v>
      </c>
      <c r="AV127" s="355" t="s">
        <v>190</v>
      </c>
      <c r="AW127" s="355" t="s">
        <v>1548</v>
      </c>
      <c r="AX127" s="355" t="s">
        <v>1580</v>
      </c>
      <c r="AY127" s="357" t="s">
        <v>1043</v>
      </c>
    </row>
    <row r="128" spans="2:65" s="369" customFormat="1" x14ac:dyDescent="0.2">
      <c r="B128" s="370"/>
      <c r="D128" s="350" t="s">
        <v>157</v>
      </c>
      <c r="E128" s="371" t="s">
        <v>1532</v>
      </c>
      <c r="F128" s="372" t="s">
        <v>1657</v>
      </c>
      <c r="H128" s="373">
        <v>1</v>
      </c>
      <c r="I128" s="389"/>
      <c r="L128" s="370"/>
      <c r="M128" s="374"/>
      <c r="T128" s="375"/>
      <c r="AT128" s="371" t="s">
        <v>157</v>
      </c>
      <c r="AU128" s="371" t="s">
        <v>158</v>
      </c>
      <c r="AV128" s="369" t="s">
        <v>193</v>
      </c>
      <c r="AW128" s="369" t="s">
        <v>1548</v>
      </c>
      <c r="AX128" s="369" t="s">
        <v>158</v>
      </c>
      <c r="AY128" s="371" t="s">
        <v>1043</v>
      </c>
    </row>
    <row r="129" spans="2:65" s="323" customFormat="1" ht="22.7" customHeight="1" x14ac:dyDescent="0.2">
      <c r="B129" s="324"/>
      <c r="D129" s="325" t="s">
        <v>1027</v>
      </c>
      <c r="E129" s="333" t="s">
        <v>2059</v>
      </c>
      <c r="F129" s="333" t="s">
        <v>2060</v>
      </c>
      <c r="I129" s="390"/>
      <c r="J129" s="334">
        <f>BK129</f>
        <v>0</v>
      </c>
      <c r="L129" s="324"/>
      <c r="M129" s="328"/>
      <c r="P129" s="329">
        <f>SUM(P130:P142)</f>
        <v>0</v>
      </c>
      <c r="R129" s="329">
        <f>SUM(R130:R142)</f>
        <v>0</v>
      </c>
      <c r="T129" s="330">
        <f>SUM(T130:T142)</f>
        <v>0</v>
      </c>
      <c r="AR129" s="325" t="s">
        <v>158</v>
      </c>
      <c r="AT129" s="331" t="s">
        <v>1027</v>
      </c>
      <c r="AU129" s="331" t="s">
        <v>158</v>
      </c>
      <c r="AY129" s="325" t="s">
        <v>1043</v>
      </c>
      <c r="BK129" s="332">
        <f>SUM(BK130:BK142)</f>
        <v>0</v>
      </c>
    </row>
    <row r="130" spans="2:65" s="261" customFormat="1" ht="16.5" customHeight="1" x14ac:dyDescent="0.2">
      <c r="B130" s="260"/>
      <c r="C130" s="376" t="s">
        <v>1921</v>
      </c>
      <c r="D130" s="376" t="s">
        <v>1056</v>
      </c>
      <c r="E130" s="377" t="s">
        <v>2061</v>
      </c>
      <c r="F130" s="378" t="s">
        <v>2056</v>
      </c>
      <c r="G130" s="379" t="s">
        <v>152</v>
      </c>
      <c r="H130" s="380">
        <v>1</v>
      </c>
      <c r="I130" s="200"/>
      <c r="J130" s="381">
        <f>ROUND(I130*H130,2)</f>
        <v>0</v>
      </c>
      <c r="K130" s="382"/>
      <c r="L130" s="383"/>
      <c r="M130" s="384" t="s">
        <v>1532</v>
      </c>
      <c r="N130" s="385" t="s">
        <v>1122</v>
      </c>
      <c r="O130" s="344">
        <v>0</v>
      </c>
      <c r="P130" s="344">
        <f>O130*H130</f>
        <v>0</v>
      </c>
      <c r="Q130" s="344">
        <v>0</v>
      </c>
      <c r="R130" s="344">
        <f>Q130*H130</f>
        <v>0</v>
      </c>
      <c r="S130" s="344">
        <v>0</v>
      </c>
      <c r="T130" s="345">
        <f>S130*H130</f>
        <v>0</v>
      </c>
      <c r="AR130" s="346" t="s">
        <v>334</v>
      </c>
      <c r="AT130" s="346" t="s">
        <v>1056</v>
      </c>
      <c r="AU130" s="346" t="s">
        <v>190</v>
      </c>
      <c r="AY130" s="251" t="s">
        <v>1043</v>
      </c>
      <c r="BE130" s="347">
        <f>IF(N130="základní",J130,0)</f>
        <v>0</v>
      </c>
      <c r="BF130" s="347">
        <f>IF(N130="snížená",J130,0)</f>
        <v>0</v>
      </c>
      <c r="BG130" s="347">
        <f>IF(N130="zákl. přenesená",J130,0)</f>
        <v>0</v>
      </c>
      <c r="BH130" s="347">
        <f>IF(N130="sníž. přenesená",J130,0)</f>
        <v>0</v>
      </c>
      <c r="BI130" s="347">
        <f>IF(N130="nulová",J130,0)</f>
        <v>0</v>
      </c>
      <c r="BJ130" s="251" t="s">
        <v>158</v>
      </c>
      <c r="BK130" s="347">
        <f>ROUND(I130*H130,2)</f>
        <v>0</v>
      </c>
      <c r="BL130" s="251" t="s">
        <v>193</v>
      </c>
      <c r="BM130" s="346" t="s">
        <v>1643</v>
      </c>
    </row>
    <row r="131" spans="2:65" s="348" customFormat="1" x14ac:dyDescent="0.2">
      <c r="B131" s="349"/>
      <c r="D131" s="350" t="s">
        <v>157</v>
      </c>
      <c r="E131" s="351" t="s">
        <v>1532</v>
      </c>
      <c r="F131" s="352" t="s">
        <v>2057</v>
      </c>
      <c r="H131" s="351" t="s">
        <v>1532</v>
      </c>
      <c r="I131" s="386"/>
      <c r="L131" s="349"/>
      <c r="M131" s="353"/>
      <c r="T131" s="354"/>
      <c r="AT131" s="351" t="s">
        <v>157</v>
      </c>
      <c r="AU131" s="351" t="s">
        <v>190</v>
      </c>
      <c r="AV131" s="348" t="s">
        <v>158</v>
      </c>
      <c r="AW131" s="348" t="s">
        <v>1548</v>
      </c>
      <c r="AX131" s="348" t="s">
        <v>1580</v>
      </c>
      <c r="AY131" s="351" t="s">
        <v>1043</v>
      </c>
    </row>
    <row r="132" spans="2:65" s="348" customFormat="1" x14ac:dyDescent="0.2">
      <c r="B132" s="349"/>
      <c r="D132" s="350" t="s">
        <v>157</v>
      </c>
      <c r="E132" s="351" t="s">
        <v>1532</v>
      </c>
      <c r="F132" s="352" t="s">
        <v>2058</v>
      </c>
      <c r="H132" s="351" t="s">
        <v>1532</v>
      </c>
      <c r="I132" s="386"/>
      <c r="L132" s="349"/>
      <c r="M132" s="353"/>
      <c r="T132" s="354"/>
      <c r="AT132" s="351" t="s">
        <v>157</v>
      </c>
      <c r="AU132" s="351" t="s">
        <v>190</v>
      </c>
      <c r="AV132" s="348" t="s">
        <v>158</v>
      </c>
      <c r="AW132" s="348" t="s">
        <v>1548</v>
      </c>
      <c r="AX132" s="348" t="s">
        <v>1580</v>
      </c>
      <c r="AY132" s="351" t="s">
        <v>1043</v>
      </c>
    </row>
    <row r="133" spans="2:65" s="355" customFormat="1" x14ac:dyDescent="0.2">
      <c r="B133" s="356"/>
      <c r="D133" s="350" t="s">
        <v>157</v>
      </c>
      <c r="E133" s="357" t="s">
        <v>1532</v>
      </c>
      <c r="F133" s="358" t="s">
        <v>158</v>
      </c>
      <c r="H133" s="359">
        <v>1</v>
      </c>
      <c r="I133" s="387"/>
      <c r="L133" s="356"/>
      <c r="M133" s="360"/>
      <c r="T133" s="361"/>
      <c r="AT133" s="357" t="s">
        <v>157</v>
      </c>
      <c r="AU133" s="357" t="s">
        <v>190</v>
      </c>
      <c r="AV133" s="355" t="s">
        <v>190</v>
      </c>
      <c r="AW133" s="355" t="s">
        <v>1548</v>
      </c>
      <c r="AX133" s="355" t="s">
        <v>1580</v>
      </c>
      <c r="AY133" s="357" t="s">
        <v>1043</v>
      </c>
    </row>
    <row r="134" spans="2:65" s="369" customFormat="1" x14ac:dyDescent="0.2">
      <c r="B134" s="370"/>
      <c r="D134" s="350" t="s">
        <v>157</v>
      </c>
      <c r="E134" s="371" t="s">
        <v>1532</v>
      </c>
      <c r="F134" s="372" t="s">
        <v>1657</v>
      </c>
      <c r="H134" s="373">
        <v>1</v>
      </c>
      <c r="I134" s="389"/>
      <c r="L134" s="370"/>
      <c r="M134" s="374"/>
      <c r="T134" s="375"/>
      <c r="AT134" s="371" t="s">
        <v>157</v>
      </c>
      <c r="AU134" s="371" t="s">
        <v>190</v>
      </c>
      <c r="AV134" s="369" t="s">
        <v>193</v>
      </c>
      <c r="AW134" s="369" t="s">
        <v>1548</v>
      </c>
      <c r="AX134" s="369" t="s">
        <v>158</v>
      </c>
      <c r="AY134" s="371" t="s">
        <v>1043</v>
      </c>
    </row>
    <row r="135" spans="2:65" s="261" customFormat="1" ht="16.5" customHeight="1" x14ac:dyDescent="0.2">
      <c r="B135" s="260"/>
      <c r="C135" s="376" t="s">
        <v>333</v>
      </c>
      <c r="D135" s="376" t="s">
        <v>1056</v>
      </c>
      <c r="E135" s="377" t="s">
        <v>2062</v>
      </c>
      <c r="F135" s="378" t="s">
        <v>2063</v>
      </c>
      <c r="G135" s="379" t="s">
        <v>152</v>
      </c>
      <c r="H135" s="380">
        <v>2</v>
      </c>
      <c r="I135" s="200"/>
      <c r="J135" s="381">
        <f>ROUND(I135*H135,2)</f>
        <v>0</v>
      </c>
      <c r="K135" s="382"/>
      <c r="L135" s="383"/>
      <c r="M135" s="384" t="s">
        <v>1532</v>
      </c>
      <c r="N135" s="385" t="s">
        <v>1122</v>
      </c>
      <c r="O135" s="344">
        <v>0</v>
      </c>
      <c r="P135" s="344">
        <f>O135*H135</f>
        <v>0</v>
      </c>
      <c r="Q135" s="344">
        <v>0</v>
      </c>
      <c r="R135" s="344">
        <f>Q135*H135</f>
        <v>0</v>
      </c>
      <c r="S135" s="344">
        <v>0</v>
      </c>
      <c r="T135" s="345">
        <f>S135*H135</f>
        <v>0</v>
      </c>
      <c r="AR135" s="346" t="s">
        <v>334</v>
      </c>
      <c r="AT135" s="346" t="s">
        <v>1056</v>
      </c>
      <c r="AU135" s="346" t="s">
        <v>190</v>
      </c>
      <c r="AY135" s="251" t="s">
        <v>1043</v>
      </c>
      <c r="BE135" s="347">
        <f>IF(N135="základní",J135,0)</f>
        <v>0</v>
      </c>
      <c r="BF135" s="347">
        <f>IF(N135="snížená",J135,0)</f>
        <v>0</v>
      </c>
      <c r="BG135" s="347">
        <f>IF(N135="zákl. přenesená",J135,0)</f>
        <v>0</v>
      </c>
      <c r="BH135" s="347">
        <f>IF(N135="sníž. přenesená",J135,0)</f>
        <v>0</v>
      </c>
      <c r="BI135" s="347">
        <f>IF(N135="nulová",J135,0)</f>
        <v>0</v>
      </c>
      <c r="BJ135" s="251" t="s">
        <v>158</v>
      </c>
      <c r="BK135" s="347">
        <f>ROUND(I135*H135,2)</f>
        <v>0</v>
      </c>
      <c r="BL135" s="251" t="s">
        <v>193</v>
      </c>
      <c r="BM135" s="346" t="s">
        <v>1261</v>
      </c>
    </row>
    <row r="136" spans="2:65" s="348" customFormat="1" x14ac:dyDescent="0.2">
      <c r="B136" s="349"/>
      <c r="D136" s="350" t="s">
        <v>157</v>
      </c>
      <c r="E136" s="351" t="s">
        <v>1532</v>
      </c>
      <c r="F136" s="352" t="s">
        <v>2064</v>
      </c>
      <c r="H136" s="351" t="s">
        <v>1532</v>
      </c>
      <c r="I136" s="386"/>
      <c r="L136" s="349"/>
      <c r="M136" s="353"/>
      <c r="T136" s="354"/>
      <c r="AT136" s="351" t="s">
        <v>157</v>
      </c>
      <c r="AU136" s="351" t="s">
        <v>190</v>
      </c>
      <c r="AV136" s="348" t="s">
        <v>158</v>
      </c>
      <c r="AW136" s="348" t="s">
        <v>1548</v>
      </c>
      <c r="AX136" s="348" t="s">
        <v>1580</v>
      </c>
      <c r="AY136" s="351" t="s">
        <v>1043</v>
      </c>
    </row>
    <row r="137" spans="2:65" s="355" customFormat="1" x14ac:dyDescent="0.2">
      <c r="B137" s="356"/>
      <c r="D137" s="350" t="s">
        <v>157</v>
      </c>
      <c r="E137" s="357" t="s">
        <v>1532</v>
      </c>
      <c r="F137" s="358" t="s">
        <v>158</v>
      </c>
      <c r="H137" s="359">
        <v>1</v>
      </c>
      <c r="I137" s="387"/>
      <c r="L137" s="356"/>
      <c r="M137" s="360"/>
      <c r="T137" s="361"/>
      <c r="AT137" s="357" t="s">
        <v>157</v>
      </c>
      <c r="AU137" s="357" t="s">
        <v>190</v>
      </c>
      <c r="AV137" s="355" t="s">
        <v>190</v>
      </c>
      <c r="AW137" s="355" t="s">
        <v>1548</v>
      </c>
      <c r="AX137" s="355" t="s">
        <v>1580</v>
      </c>
      <c r="AY137" s="357" t="s">
        <v>1043</v>
      </c>
    </row>
    <row r="138" spans="2:65" s="369" customFormat="1" x14ac:dyDescent="0.2">
      <c r="B138" s="370"/>
      <c r="D138" s="350" t="s">
        <v>157</v>
      </c>
      <c r="E138" s="371" t="s">
        <v>1532</v>
      </c>
      <c r="F138" s="372" t="s">
        <v>1657</v>
      </c>
      <c r="H138" s="373">
        <v>1</v>
      </c>
      <c r="I138" s="389"/>
      <c r="L138" s="370"/>
      <c r="M138" s="374"/>
      <c r="T138" s="375"/>
      <c r="AT138" s="371" t="s">
        <v>157</v>
      </c>
      <c r="AU138" s="371" t="s">
        <v>190</v>
      </c>
      <c r="AV138" s="369" t="s">
        <v>193</v>
      </c>
      <c r="AW138" s="369" t="s">
        <v>1548</v>
      </c>
      <c r="AX138" s="369" t="s">
        <v>158</v>
      </c>
      <c r="AY138" s="371" t="s">
        <v>1043</v>
      </c>
    </row>
    <row r="139" spans="2:65" s="261" customFormat="1" ht="16.5" customHeight="1" x14ac:dyDescent="0.2">
      <c r="B139" s="260"/>
      <c r="C139" s="376" t="s">
        <v>1225</v>
      </c>
      <c r="D139" s="376" t="s">
        <v>1056</v>
      </c>
      <c r="E139" s="377" t="s">
        <v>2065</v>
      </c>
      <c r="F139" s="378" t="s">
        <v>2066</v>
      </c>
      <c r="G139" s="379" t="s">
        <v>783</v>
      </c>
      <c r="H139" s="380">
        <v>2</v>
      </c>
      <c r="I139" s="200"/>
      <c r="J139" s="381">
        <f>ROUND(I139*H139,2)</f>
        <v>0</v>
      </c>
      <c r="K139" s="382"/>
      <c r="L139" s="383"/>
      <c r="M139" s="384" t="s">
        <v>1532</v>
      </c>
      <c r="N139" s="385" t="s">
        <v>1122</v>
      </c>
      <c r="O139" s="344">
        <v>0</v>
      </c>
      <c r="P139" s="344">
        <f>O139*H139</f>
        <v>0</v>
      </c>
      <c r="Q139" s="344">
        <v>0</v>
      </c>
      <c r="R139" s="344">
        <f>Q139*H139</f>
        <v>0</v>
      </c>
      <c r="S139" s="344">
        <v>0</v>
      </c>
      <c r="T139" s="345">
        <f>S139*H139</f>
        <v>0</v>
      </c>
      <c r="AR139" s="346" t="s">
        <v>334</v>
      </c>
      <c r="AT139" s="346" t="s">
        <v>1056</v>
      </c>
      <c r="AU139" s="346" t="s">
        <v>190</v>
      </c>
      <c r="AY139" s="251" t="s">
        <v>1043</v>
      </c>
      <c r="BE139" s="347">
        <f>IF(N139="základní",J139,0)</f>
        <v>0</v>
      </c>
      <c r="BF139" s="347">
        <f>IF(N139="snížená",J139,0)</f>
        <v>0</v>
      </c>
      <c r="BG139" s="347">
        <f>IF(N139="zákl. přenesená",J139,0)</f>
        <v>0</v>
      </c>
      <c r="BH139" s="347">
        <f>IF(N139="sníž. přenesená",J139,0)</f>
        <v>0</v>
      </c>
      <c r="BI139" s="347">
        <f>IF(N139="nulová",J139,0)</f>
        <v>0</v>
      </c>
      <c r="BJ139" s="251" t="s">
        <v>158</v>
      </c>
      <c r="BK139" s="347">
        <f>ROUND(I139*H139,2)</f>
        <v>0</v>
      </c>
      <c r="BL139" s="251" t="s">
        <v>193</v>
      </c>
      <c r="BM139" s="346" t="s">
        <v>1675</v>
      </c>
    </row>
    <row r="140" spans="2:65" s="348" customFormat="1" x14ac:dyDescent="0.2">
      <c r="B140" s="349"/>
      <c r="D140" s="350" t="s">
        <v>157</v>
      </c>
      <c r="E140" s="351" t="s">
        <v>1532</v>
      </c>
      <c r="F140" s="352" t="s">
        <v>2067</v>
      </c>
      <c r="H140" s="351" t="s">
        <v>1532</v>
      </c>
      <c r="I140" s="386"/>
      <c r="L140" s="349"/>
      <c r="M140" s="353"/>
      <c r="T140" s="354"/>
      <c r="AT140" s="351" t="s">
        <v>157</v>
      </c>
      <c r="AU140" s="351" t="s">
        <v>190</v>
      </c>
      <c r="AV140" s="348" t="s">
        <v>158</v>
      </c>
      <c r="AW140" s="348" t="s">
        <v>1548</v>
      </c>
      <c r="AX140" s="348" t="s">
        <v>1580</v>
      </c>
      <c r="AY140" s="351" t="s">
        <v>1043</v>
      </c>
    </row>
    <row r="141" spans="2:65" s="355" customFormat="1" x14ac:dyDescent="0.2">
      <c r="B141" s="356"/>
      <c r="D141" s="350" t="s">
        <v>157</v>
      </c>
      <c r="E141" s="357" t="s">
        <v>1532</v>
      </c>
      <c r="F141" s="358" t="s">
        <v>158</v>
      </c>
      <c r="H141" s="359">
        <v>1</v>
      </c>
      <c r="I141" s="387"/>
      <c r="L141" s="356"/>
      <c r="M141" s="360"/>
      <c r="T141" s="361"/>
      <c r="AT141" s="357" t="s">
        <v>157</v>
      </c>
      <c r="AU141" s="357" t="s">
        <v>190</v>
      </c>
      <c r="AV141" s="355" t="s">
        <v>190</v>
      </c>
      <c r="AW141" s="355" t="s">
        <v>1548</v>
      </c>
      <c r="AX141" s="355" t="s">
        <v>1580</v>
      </c>
      <c r="AY141" s="357" t="s">
        <v>1043</v>
      </c>
    </row>
    <row r="142" spans="2:65" s="369" customFormat="1" x14ac:dyDescent="0.2">
      <c r="B142" s="370"/>
      <c r="D142" s="350" t="s">
        <v>157</v>
      </c>
      <c r="E142" s="371" t="s">
        <v>1532</v>
      </c>
      <c r="F142" s="372" t="s">
        <v>1657</v>
      </c>
      <c r="H142" s="373">
        <v>1</v>
      </c>
      <c r="I142" s="389"/>
      <c r="L142" s="370"/>
      <c r="M142" s="374"/>
      <c r="T142" s="375"/>
      <c r="AT142" s="371" t="s">
        <v>157</v>
      </c>
      <c r="AU142" s="371" t="s">
        <v>190</v>
      </c>
      <c r="AV142" s="369" t="s">
        <v>193</v>
      </c>
      <c r="AW142" s="369" t="s">
        <v>1548</v>
      </c>
      <c r="AX142" s="369" t="s">
        <v>158</v>
      </c>
      <c r="AY142" s="371" t="s">
        <v>1043</v>
      </c>
    </row>
    <row r="143" spans="2:65" s="323" customFormat="1" ht="26.1" customHeight="1" x14ac:dyDescent="0.2">
      <c r="B143" s="324"/>
      <c r="D143" s="325" t="s">
        <v>1027</v>
      </c>
      <c r="E143" s="326" t="s">
        <v>26</v>
      </c>
      <c r="F143" s="326" t="s">
        <v>26</v>
      </c>
      <c r="I143" s="390"/>
      <c r="J143" s="327">
        <f>BK143</f>
        <v>0</v>
      </c>
      <c r="L143" s="324"/>
      <c r="M143" s="328"/>
      <c r="P143" s="329">
        <f>P144</f>
        <v>0</v>
      </c>
      <c r="R143" s="329">
        <f>R144</f>
        <v>0</v>
      </c>
      <c r="T143" s="330">
        <f>T144</f>
        <v>0</v>
      </c>
      <c r="AR143" s="325" t="s">
        <v>158</v>
      </c>
      <c r="AT143" s="331" t="s">
        <v>1027</v>
      </c>
      <c r="AU143" s="331" t="s">
        <v>1580</v>
      </c>
      <c r="AY143" s="325" t="s">
        <v>1043</v>
      </c>
      <c r="BK143" s="332">
        <f>BK144</f>
        <v>0</v>
      </c>
    </row>
    <row r="144" spans="2:65" s="323" customFormat="1" ht="22.7" customHeight="1" x14ac:dyDescent="0.2">
      <c r="B144" s="324"/>
      <c r="D144" s="325" t="s">
        <v>1027</v>
      </c>
      <c r="E144" s="333" t="s">
        <v>96</v>
      </c>
      <c r="F144" s="333" t="s">
        <v>97</v>
      </c>
      <c r="I144" s="390"/>
      <c r="J144" s="334">
        <f>BK144</f>
        <v>0</v>
      </c>
      <c r="L144" s="324"/>
      <c r="M144" s="328"/>
      <c r="P144" s="329">
        <f>P145</f>
        <v>0</v>
      </c>
      <c r="R144" s="329">
        <f>R145</f>
        <v>0</v>
      </c>
      <c r="T144" s="330">
        <f>T145</f>
        <v>0</v>
      </c>
      <c r="AR144" s="325" t="s">
        <v>190</v>
      </c>
      <c r="AT144" s="331" t="s">
        <v>1027</v>
      </c>
      <c r="AU144" s="331" t="s">
        <v>158</v>
      </c>
      <c r="AY144" s="325" t="s">
        <v>1043</v>
      </c>
      <c r="BK144" s="332">
        <f>BK145</f>
        <v>0</v>
      </c>
    </row>
    <row r="145" spans="2:65" s="261" customFormat="1" ht="16.5" customHeight="1" x14ac:dyDescent="0.2">
      <c r="B145" s="260"/>
      <c r="C145" s="335" t="s">
        <v>1636</v>
      </c>
      <c r="D145" s="335" t="s">
        <v>1123</v>
      </c>
      <c r="E145" s="336" t="s">
        <v>2068</v>
      </c>
      <c r="F145" s="337" t="s">
        <v>2069</v>
      </c>
      <c r="G145" s="338" t="s">
        <v>387</v>
      </c>
      <c r="H145" s="339">
        <v>1</v>
      </c>
      <c r="I145" s="199"/>
      <c r="J145" s="340">
        <f>ROUND(I145*H145,2)</f>
        <v>0</v>
      </c>
      <c r="K145" s="341"/>
      <c r="L145" s="260"/>
      <c r="M145" s="342" t="s">
        <v>1532</v>
      </c>
      <c r="N145" s="343" t="s">
        <v>1122</v>
      </c>
      <c r="O145" s="344">
        <v>0</v>
      </c>
      <c r="P145" s="344">
        <f>O145*H145</f>
        <v>0</v>
      </c>
      <c r="Q145" s="344">
        <v>0</v>
      </c>
      <c r="R145" s="344">
        <f>Q145*H145</f>
        <v>0</v>
      </c>
      <c r="S145" s="344">
        <v>0</v>
      </c>
      <c r="T145" s="345">
        <f>S145*H145</f>
        <v>0</v>
      </c>
      <c r="AR145" s="346" t="s">
        <v>1639</v>
      </c>
      <c r="AT145" s="346" t="s">
        <v>1123</v>
      </c>
      <c r="AU145" s="346" t="s">
        <v>190</v>
      </c>
      <c r="AY145" s="251" t="s">
        <v>1043</v>
      </c>
      <c r="BE145" s="347">
        <f>IF(N145="základní",J145,0)</f>
        <v>0</v>
      </c>
      <c r="BF145" s="347">
        <f>IF(N145="snížená",J145,0)</f>
        <v>0</v>
      </c>
      <c r="BG145" s="347">
        <f>IF(N145="zákl. přenesená",J145,0)</f>
        <v>0</v>
      </c>
      <c r="BH145" s="347">
        <f>IF(N145="sníž. přenesená",J145,0)</f>
        <v>0</v>
      </c>
      <c r="BI145" s="347">
        <f>IF(N145="nulová",J145,0)</f>
        <v>0</v>
      </c>
      <c r="BJ145" s="251" t="s">
        <v>158</v>
      </c>
      <c r="BK145" s="347">
        <f>ROUND(I145*H145,2)</f>
        <v>0</v>
      </c>
      <c r="BL145" s="251" t="s">
        <v>1639</v>
      </c>
      <c r="BM145" s="346" t="s">
        <v>1679</v>
      </c>
    </row>
    <row r="146" spans="2:65" s="323" customFormat="1" ht="26.1" customHeight="1" x14ac:dyDescent="0.2">
      <c r="B146" s="324"/>
      <c r="D146" s="325" t="s">
        <v>1027</v>
      </c>
      <c r="E146" s="326" t="s">
        <v>27</v>
      </c>
      <c r="F146" s="326" t="s">
        <v>1680</v>
      </c>
      <c r="I146" s="390"/>
      <c r="J146" s="327">
        <f>BK146</f>
        <v>0</v>
      </c>
      <c r="L146" s="324"/>
      <c r="M146" s="328"/>
      <c r="P146" s="329">
        <f>P147</f>
        <v>0</v>
      </c>
      <c r="R146" s="329">
        <f>R147</f>
        <v>0</v>
      </c>
      <c r="T146" s="330">
        <f>T147</f>
        <v>0</v>
      </c>
      <c r="AR146" s="325" t="s">
        <v>190</v>
      </c>
      <c r="AT146" s="331" t="s">
        <v>1027</v>
      </c>
      <c r="AU146" s="331" t="s">
        <v>1580</v>
      </c>
      <c r="AY146" s="325" t="s">
        <v>1043</v>
      </c>
      <c r="BK146" s="332">
        <f>BK147</f>
        <v>0</v>
      </c>
    </row>
    <row r="147" spans="2:65" s="323" customFormat="1" ht="22.7" customHeight="1" x14ac:dyDescent="0.2">
      <c r="B147" s="324"/>
      <c r="D147" s="325" t="s">
        <v>1027</v>
      </c>
      <c r="E147" s="333" t="s">
        <v>1792</v>
      </c>
      <c r="F147" s="333" t="s">
        <v>1793</v>
      </c>
      <c r="I147" s="390"/>
      <c r="J147" s="334">
        <f>BK147</f>
        <v>0</v>
      </c>
      <c r="L147" s="324"/>
      <c r="M147" s="328"/>
      <c r="P147" s="329">
        <f>SUM(P148:P152)</f>
        <v>0</v>
      </c>
      <c r="R147" s="329">
        <f>SUM(R148:R152)</f>
        <v>0</v>
      </c>
      <c r="T147" s="330">
        <f>SUM(T148:T152)</f>
        <v>0</v>
      </c>
      <c r="AR147" s="325" t="s">
        <v>190</v>
      </c>
      <c r="AT147" s="331" t="s">
        <v>1027</v>
      </c>
      <c r="AU147" s="331" t="s">
        <v>158</v>
      </c>
      <c r="AY147" s="325" t="s">
        <v>1043</v>
      </c>
      <c r="BK147" s="332">
        <f>SUM(BK148:BK152)</f>
        <v>0</v>
      </c>
    </row>
    <row r="148" spans="2:65" s="261" customFormat="1" ht="24.2" customHeight="1" x14ac:dyDescent="0.2">
      <c r="B148" s="260"/>
      <c r="C148" s="335" t="s">
        <v>1324</v>
      </c>
      <c r="D148" s="335" t="s">
        <v>1123</v>
      </c>
      <c r="E148" s="336" t="s">
        <v>2070</v>
      </c>
      <c r="F148" s="337" t="s">
        <v>2214</v>
      </c>
      <c r="G148" s="338" t="s">
        <v>169</v>
      </c>
      <c r="H148" s="339">
        <f>H151</f>
        <v>64.875</v>
      </c>
      <c r="I148" s="199"/>
      <c r="J148" s="340">
        <f>ROUND(I148*H148,2)</f>
        <v>0</v>
      </c>
      <c r="K148" s="341"/>
      <c r="L148" s="260"/>
      <c r="M148" s="342" t="s">
        <v>1532</v>
      </c>
      <c r="N148" s="343" t="s">
        <v>1122</v>
      </c>
      <c r="O148" s="344">
        <v>0</v>
      </c>
      <c r="P148" s="344">
        <f>O148*H148</f>
        <v>0</v>
      </c>
      <c r="Q148" s="344">
        <v>0</v>
      </c>
      <c r="R148" s="344">
        <f>Q148*H148</f>
        <v>0</v>
      </c>
      <c r="S148" s="344">
        <v>0</v>
      </c>
      <c r="T148" s="345">
        <f>S148*H148</f>
        <v>0</v>
      </c>
      <c r="AR148" s="346" t="s">
        <v>1639</v>
      </c>
      <c r="AT148" s="346" t="s">
        <v>1123</v>
      </c>
      <c r="AU148" s="346" t="s">
        <v>190</v>
      </c>
      <c r="AY148" s="251" t="s">
        <v>1043</v>
      </c>
      <c r="BE148" s="347">
        <f>IF(N148="základní",J148,0)</f>
        <v>0</v>
      </c>
      <c r="BF148" s="347">
        <f>IF(N148="snížená",J148,0)</f>
        <v>0</v>
      </c>
      <c r="BG148" s="347">
        <f>IF(N148="zákl. přenesená",J148,0)</f>
        <v>0</v>
      </c>
      <c r="BH148" s="347">
        <f>IF(N148="sníž. přenesená",J148,0)</f>
        <v>0</v>
      </c>
      <c r="BI148" s="347">
        <f>IF(N148="nulová",J148,0)</f>
        <v>0</v>
      </c>
      <c r="BJ148" s="251" t="s">
        <v>158</v>
      </c>
      <c r="BK148" s="347">
        <f>ROUND(I148*H148,2)</f>
        <v>0</v>
      </c>
      <c r="BL148" s="251" t="s">
        <v>1639</v>
      </c>
      <c r="BM148" s="346" t="s">
        <v>1929</v>
      </c>
    </row>
    <row r="149" spans="2:65" s="348" customFormat="1" ht="22.5" x14ac:dyDescent="0.2">
      <c r="B149" s="349"/>
      <c r="D149" s="350" t="s">
        <v>157</v>
      </c>
      <c r="E149" s="351" t="s">
        <v>1532</v>
      </c>
      <c r="F149" s="352" t="s">
        <v>2071</v>
      </c>
      <c r="H149" s="351" t="s">
        <v>1532</v>
      </c>
      <c r="I149" s="386"/>
      <c r="L149" s="349"/>
      <c r="M149" s="353"/>
      <c r="T149" s="354"/>
      <c r="AT149" s="351" t="s">
        <v>157</v>
      </c>
      <c r="AU149" s="351" t="s">
        <v>190</v>
      </c>
      <c r="AV149" s="348" t="s">
        <v>158</v>
      </c>
      <c r="AW149" s="348" t="s">
        <v>1548</v>
      </c>
      <c r="AX149" s="348" t="s">
        <v>1580</v>
      </c>
      <c r="AY149" s="351" t="s">
        <v>1043</v>
      </c>
    </row>
    <row r="150" spans="2:65" s="355" customFormat="1" x14ac:dyDescent="0.2">
      <c r="B150" s="356"/>
      <c r="D150" s="350" t="s">
        <v>157</v>
      </c>
      <c r="E150" s="357" t="s">
        <v>1532</v>
      </c>
      <c r="F150" s="358" t="s">
        <v>2072</v>
      </c>
      <c r="H150" s="359">
        <v>64.875</v>
      </c>
      <c r="I150" s="387"/>
      <c r="L150" s="356"/>
      <c r="M150" s="360"/>
      <c r="T150" s="361"/>
      <c r="AT150" s="357" t="s">
        <v>157</v>
      </c>
      <c r="AU150" s="357" t="s">
        <v>190</v>
      </c>
      <c r="AV150" s="355" t="s">
        <v>190</v>
      </c>
      <c r="AW150" s="355" t="s">
        <v>1548</v>
      </c>
      <c r="AX150" s="355" t="s">
        <v>1580</v>
      </c>
      <c r="AY150" s="357" t="s">
        <v>1043</v>
      </c>
    </row>
    <row r="151" spans="2:65" s="369" customFormat="1" x14ac:dyDescent="0.2">
      <c r="B151" s="370"/>
      <c r="D151" s="350" t="s">
        <v>157</v>
      </c>
      <c r="E151" s="371" t="s">
        <v>1532</v>
      </c>
      <c r="F151" s="372" t="s">
        <v>1657</v>
      </c>
      <c r="H151" s="373">
        <v>64.875</v>
      </c>
      <c r="I151" s="389"/>
      <c r="L151" s="370"/>
      <c r="M151" s="374"/>
      <c r="T151" s="375"/>
      <c r="AT151" s="371" t="s">
        <v>157</v>
      </c>
      <c r="AU151" s="371" t="s">
        <v>190</v>
      </c>
      <c r="AV151" s="369" t="s">
        <v>193</v>
      </c>
      <c r="AW151" s="369" t="s">
        <v>1548</v>
      </c>
      <c r="AX151" s="369" t="s">
        <v>158</v>
      </c>
      <c r="AY151" s="371" t="s">
        <v>1043</v>
      </c>
    </row>
    <row r="152" spans="2:65" s="261" customFormat="1" ht="24.2" customHeight="1" x14ac:dyDescent="0.2">
      <c r="B152" s="260"/>
      <c r="C152" s="335" t="s">
        <v>1639</v>
      </c>
      <c r="D152" s="335" t="s">
        <v>1123</v>
      </c>
      <c r="E152" s="336" t="s">
        <v>2073</v>
      </c>
      <c r="F152" s="337" t="s">
        <v>2215</v>
      </c>
      <c r="G152" s="338" t="s">
        <v>169</v>
      </c>
      <c r="H152" s="339">
        <f>H148</f>
        <v>64.875</v>
      </c>
      <c r="I152" s="199"/>
      <c r="J152" s="340">
        <f>ROUND(I152*H152,2)</f>
        <v>0</v>
      </c>
      <c r="K152" s="341"/>
      <c r="L152" s="260"/>
      <c r="M152" s="391" t="s">
        <v>1532</v>
      </c>
      <c r="N152" s="392" t="s">
        <v>1122</v>
      </c>
      <c r="O152" s="393">
        <v>0</v>
      </c>
      <c r="P152" s="393">
        <f>O152*H152</f>
        <v>0</v>
      </c>
      <c r="Q152" s="393">
        <v>0</v>
      </c>
      <c r="R152" s="393">
        <f>Q152*H152</f>
        <v>0</v>
      </c>
      <c r="S152" s="393">
        <v>0</v>
      </c>
      <c r="T152" s="394">
        <f>S152*H152</f>
        <v>0</v>
      </c>
      <c r="AR152" s="346" t="s">
        <v>1639</v>
      </c>
      <c r="AT152" s="346" t="s">
        <v>1123</v>
      </c>
      <c r="AU152" s="346" t="s">
        <v>190</v>
      </c>
      <c r="AY152" s="251" t="s">
        <v>1043</v>
      </c>
      <c r="BE152" s="347">
        <f>IF(N152="základní",J152,0)</f>
        <v>0</v>
      </c>
      <c r="BF152" s="347">
        <f>IF(N152="snížená",J152,0)</f>
        <v>0</v>
      </c>
      <c r="BG152" s="347">
        <f>IF(N152="zákl. přenesená",J152,0)</f>
        <v>0</v>
      </c>
      <c r="BH152" s="347">
        <f>IF(N152="sníž. přenesená",J152,0)</f>
        <v>0</v>
      </c>
      <c r="BI152" s="347">
        <f>IF(N152="nulová",J152,0)</f>
        <v>0</v>
      </c>
      <c r="BJ152" s="251" t="s">
        <v>158</v>
      </c>
      <c r="BK152" s="347">
        <f>ROUND(I152*H152,2)</f>
        <v>0</v>
      </c>
      <c r="BL152" s="251" t="s">
        <v>1639</v>
      </c>
      <c r="BM152" s="346" t="s">
        <v>1934</v>
      </c>
    </row>
    <row r="153" spans="2:65" s="261" customFormat="1" ht="6.95" customHeight="1" x14ac:dyDescent="0.2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60"/>
    </row>
  </sheetData>
  <sheetProtection algorithmName="SHA-512" hashValue="NH1CCRyUrRsfhgt3mrgUpY2Om5ptLdDhiHrB7G1BM0SIbg2crbM2sdQypGvj4CN4htNDTA5r+vtu9N8cjkrrYw==" saltValue="Jy6ggQLMSwdw0QB/aU0W9g==" spinCount="100000" sheet="1" objects="1" scenarios="1"/>
  <autoFilter ref="C121:K15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945-2F82-4C21-A9EE-7E55EA73B4C6}">
  <sheetPr>
    <pageSetUpPr fitToPage="1"/>
  </sheetPr>
  <dimension ref="B2:BM206"/>
  <sheetViews>
    <sheetView showGridLines="0" topLeftCell="A102" workbookViewId="0">
      <selection activeCell="I143" sqref="I143:I144"/>
    </sheetView>
  </sheetViews>
  <sheetFormatPr defaultColWidth="9.85546875" defaultRowHeight="11.25" x14ac:dyDescent="0.2"/>
  <cols>
    <col min="1" max="1" width="7" style="248" customWidth="1"/>
    <col min="2" max="2" width="1" style="248" customWidth="1"/>
    <col min="3" max="4" width="3.5703125" style="248" customWidth="1"/>
    <col min="5" max="5" width="14.7109375" style="248" customWidth="1"/>
    <col min="6" max="6" width="43.5703125" style="248" customWidth="1"/>
    <col min="7" max="7" width="6.42578125" style="248" customWidth="1"/>
    <col min="8" max="8" width="12" style="248" customWidth="1"/>
    <col min="9" max="9" width="13.5703125" style="248" customWidth="1"/>
    <col min="10" max="10" width="19" style="248" customWidth="1"/>
    <col min="11" max="11" width="19" style="248" hidden="1" customWidth="1"/>
    <col min="12" max="12" width="7.85546875" style="248" customWidth="1"/>
    <col min="13" max="13" width="9.28515625" style="248" hidden="1" customWidth="1"/>
    <col min="14" max="14" width="9.85546875" style="248"/>
    <col min="15" max="20" width="12.140625" style="248" hidden="1" customWidth="1"/>
    <col min="21" max="21" width="13.85546875" style="248" hidden="1" customWidth="1"/>
    <col min="22" max="22" width="10.42578125" style="248" customWidth="1"/>
    <col min="23" max="23" width="13.85546875" style="248" customWidth="1"/>
    <col min="24" max="24" width="10.42578125" style="248" customWidth="1"/>
    <col min="25" max="25" width="12.85546875" style="248" customWidth="1"/>
    <col min="26" max="26" width="9.42578125" style="248" customWidth="1"/>
    <col min="27" max="27" width="12.85546875" style="248" customWidth="1"/>
    <col min="28" max="28" width="13.85546875" style="248" customWidth="1"/>
    <col min="29" max="29" width="9.42578125" style="248" customWidth="1"/>
    <col min="30" max="30" width="12.85546875" style="248" customWidth="1"/>
    <col min="31" max="31" width="13.85546875" style="248" customWidth="1"/>
    <col min="32" max="41" width="9.85546875" style="248"/>
    <col min="42" max="43" width="0" style="248" hidden="1" customWidth="1"/>
    <col min="44" max="65" width="7.85546875" style="248" hidden="1" customWidth="1"/>
    <col min="66" max="66" width="0" style="248" hidden="1" customWidth="1"/>
    <col min="67" max="16384" width="9.85546875" style="248"/>
  </cols>
  <sheetData>
    <row r="2" spans="2:46" ht="36.950000000000003" customHeight="1" x14ac:dyDescent="0.2">
      <c r="L2" s="249" t="s">
        <v>1536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251" t="s">
        <v>1605</v>
      </c>
    </row>
    <row r="3" spans="2:46" ht="6.9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AT3" s="251" t="s">
        <v>190</v>
      </c>
    </row>
    <row r="4" spans="2:46" ht="24.95" customHeight="1" x14ac:dyDescent="0.2">
      <c r="B4" s="254"/>
      <c r="D4" s="255" t="s">
        <v>1606</v>
      </c>
      <c r="L4" s="254"/>
      <c r="M4" s="256" t="s">
        <v>1005</v>
      </c>
      <c r="AT4" s="251" t="s">
        <v>1534</v>
      </c>
    </row>
    <row r="5" spans="2:46" ht="6.95" customHeight="1" x14ac:dyDescent="0.2">
      <c r="B5" s="254"/>
      <c r="L5" s="254"/>
    </row>
    <row r="6" spans="2:46" ht="12" customHeight="1" x14ac:dyDescent="0.2">
      <c r="B6" s="254"/>
      <c r="D6" s="257" t="s">
        <v>24</v>
      </c>
      <c r="L6" s="254"/>
    </row>
    <row r="7" spans="2:46" ht="16.5" customHeight="1" x14ac:dyDescent="0.2">
      <c r="B7" s="254"/>
      <c r="E7" s="258" t="str">
        <f>'Rekapitulace stavby-Etapa 2'!K6</f>
        <v xml:space="preserve">Stavební úpravy objektu Baštýřská 67/2, Praha 9 - Etapa 2			</v>
      </c>
      <c r="F7" s="259"/>
      <c r="G7" s="259"/>
      <c r="H7" s="259"/>
      <c r="L7" s="254"/>
    </row>
    <row r="8" spans="2:46" s="261" customFormat="1" ht="12" customHeight="1" x14ac:dyDescent="0.2">
      <c r="B8" s="260"/>
      <c r="D8" s="257" t="s">
        <v>43</v>
      </c>
      <c r="L8" s="260"/>
    </row>
    <row r="9" spans="2:46" s="261" customFormat="1" ht="16.5" customHeight="1" x14ac:dyDescent="0.2">
      <c r="B9" s="260"/>
      <c r="E9" s="262" t="s">
        <v>2216</v>
      </c>
      <c r="F9" s="263"/>
      <c r="G9" s="263"/>
      <c r="H9" s="263"/>
      <c r="L9" s="260"/>
    </row>
    <row r="10" spans="2:46" s="261" customFormat="1" x14ac:dyDescent="0.2">
      <c r="B10" s="260"/>
      <c r="L10" s="260"/>
    </row>
    <row r="11" spans="2:46" s="261" customFormat="1" ht="12" customHeight="1" x14ac:dyDescent="0.2">
      <c r="B11" s="260"/>
      <c r="D11" s="257" t="s">
        <v>1541</v>
      </c>
      <c r="F11" s="264" t="s">
        <v>1532</v>
      </c>
      <c r="I11" s="257" t="s">
        <v>1542</v>
      </c>
      <c r="J11" s="264" t="s">
        <v>1532</v>
      </c>
      <c r="L11" s="260"/>
    </row>
    <row r="12" spans="2:46" s="261" customFormat="1" ht="12" customHeight="1" x14ac:dyDescent="0.2">
      <c r="B12" s="260"/>
      <c r="D12" s="257" t="s">
        <v>1010</v>
      </c>
      <c r="F12" s="264" t="str">
        <f>'Rekapitulace stavby-Etapa 2'!K8</f>
        <v xml:space="preserve"> Baštýřská 67/2,19800 Praha 14</v>
      </c>
      <c r="I12" s="257" t="s">
        <v>749</v>
      </c>
      <c r="J12" s="265"/>
      <c r="L12" s="260"/>
    </row>
    <row r="13" spans="2:46" s="261" customFormat="1" ht="10.7" customHeight="1" x14ac:dyDescent="0.2">
      <c r="B13" s="260"/>
      <c r="L13" s="260"/>
    </row>
    <row r="14" spans="2:46" s="261" customFormat="1" ht="12" customHeight="1" x14ac:dyDescent="0.2">
      <c r="B14" s="260"/>
      <c r="D14" s="257" t="s">
        <v>1544</v>
      </c>
      <c r="I14" s="257" t="s">
        <v>1545</v>
      </c>
      <c r="J14" s="264" t="str">
        <f>IF('Rekapitulace stavby-Etapa 2'!AN10="","",'Rekapitulace stavby-Etapa 2'!AN10)</f>
        <v>00231312</v>
      </c>
      <c r="L14" s="260"/>
    </row>
    <row r="15" spans="2:46" s="261" customFormat="1" ht="18" customHeight="1" x14ac:dyDescent="0.2">
      <c r="B15" s="260"/>
      <c r="E15" s="264" t="str">
        <f>IF('Rekapitulace stavby-Etapa 2'!E11="","",'Rekapitulace stavby-Etapa 2'!E11)</f>
        <v xml:space="preserve"> Městská část Praha 14,Br.Venclíků 1073,Praha 14</v>
      </c>
      <c r="I15" s="257" t="s">
        <v>36</v>
      </c>
      <c r="J15" s="264" t="str">
        <f>IF('Rekapitulace stavby-Etapa 2'!AN11="","",'Rekapitulace stavby-Etapa 2'!AN11)</f>
        <v>CZ00231312</v>
      </c>
      <c r="L15" s="260"/>
    </row>
    <row r="16" spans="2:46" s="261" customFormat="1" ht="6.95" customHeight="1" x14ac:dyDescent="0.2">
      <c r="B16" s="260"/>
      <c r="L16" s="260"/>
    </row>
    <row r="17" spans="2:12" s="261" customFormat="1" ht="12" customHeight="1" x14ac:dyDescent="0.2">
      <c r="B17" s="260"/>
      <c r="D17" s="257" t="s">
        <v>20</v>
      </c>
      <c r="I17" s="257" t="s">
        <v>1545</v>
      </c>
      <c r="J17" s="264" t="str">
        <f>'Rekapitulace stavby-Etapa 2'!AN13</f>
        <v/>
      </c>
      <c r="L17" s="260"/>
    </row>
    <row r="18" spans="2:12" s="261" customFormat="1" ht="18" customHeight="1" x14ac:dyDescent="0.2">
      <c r="B18" s="260"/>
      <c r="E18" s="266" t="str">
        <f>'Rekapitulace stavby-Etapa 2'!E14</f>
        <v xml:space="preserve"> </v>
      </c>
      <c r="F18" s="266"/>
      <c r="G18" s="266"/>
      <c r="H18" s="266"/>
      <c r="I18" s="257" t="s">
        <v>36</v>
      </c>
      <c r="J18" s="264" t="str">
        <f>'Rekapitulace stavby-Etapa 2'!AN14</f>
        <v/>
      </c>
      <c r="L18" s="260"/>
    </row>
    <row r="19" spans="2:12" s="261" customFormat="1" ht="6.95" customHeight="1" x14ac:dyDescent="0.2">
      <c r="B19" s="260"/>
      <c r="L19" s="260"/>
    </row>
    <row r="20" spans="2:12" s="261" customFormat="1" ht="12" customHeight="1" x14ac:dyDescent="0.2">
      <c r="B20" s="260"/>
      <c r="D20" s="257" t="s">
        <v>21</v>
      </c>
      <c r="I20" s="257" t="s">
        <v>1545</v>
      </c>
      <c r="J20" s="264" t="str">
        <f>IF('Rekapitulace stavby-Etapa 2'!AN16="","",'Rekapitulace stavby-Etapa 2'!AN16)</f>
        <v/>
      </c>
      <c r="L20" s="260"/>
    </row>
    <row r="21" spans="2:12" s="261" customFormat="1" ht="18" customHeight="1" x14ac:dyDescent="0.2">
      <c r="B21" s="260"/>
      <c r="E21" s="264" t="str">
        <f>IF('Rekapitulace stavby-Etapa 2'!E17="","",'Rekapitulace stavby-Etapa 2'!E17)</f>
        <v xml:space="preserve"> </v>
      </c>
      <c r="I21" s="257" t="s">
        <v>36</v>
      </c>
      <c r="J21" s="264" t="str">
        <f>IF('Rekapitulace stavby-Etapa 2'!AN17="","",'Rekapitulace stavby-Etapa 2'!AN17)</f>
        <v/>
      </c>
      <c r="L21" s="260"/>
    </row>
    <row r="22" spans="2:12" s="261" customFormat="1" ht="6.95" customHeight="1" x14ac:dyDescent="0.2">
      <c r="B22" s="260"/>
      <c r="L22" s="260"/>
    </row>
    <row r="23" spans="2:12" s="261" customFormat="1" ht="12" customHeight="1" x14ac:dyDescent="0.2">
      <c r="B23" s="260"/>
      <c r="D23" s="257" t="s">
        <v>1549</v>
      </c>
      <c r="I23" s="257" t="s">
        <v>1545</v>
      </c>
      <c r="J23" s="264" t="str">
        <f>IF('Rekapitulace stavby-Etapa 2'!AN19="","",'Rekapitulace stavby-Etapa 2'!AN19)</f>
        <v/>
      </c>
      <c r="L23" s="260"/>
    </row>
    <row r="24" spans="2:12" s="261" customFormat="1" ht="18" customHeight="1" x14ac:dyDescent="0.2">
      <c r="B24" s="260"/>
      <c r="E24" s="264" t="str">
        <f>IF('Rekapitulace stavby-Etapa 2'!E20="","",'Rekapitulace stavby-Etapa 2'!E20)</f>
        <v xml:space="preserve"> </v>
      </c>
      <c r="I24" s="257" t="s">
        <v>36</v>
      </c>
      <c r="J24" s="264" t="str">
        <f>IF('Rekapitulace stavby-Etapa 2'!AN20="","",'Rekapitulace stavby-Etapa 2'!AN20)</f>
        <v/>
      </c>
      <c r="L24" s="260"/>
    </row>
    <row r="25" spans="2:12" s="261" customFormat="1" ht="6.95" customHeight="1" x14ac:dyDescent="0.2">
      <c r="B25" s="260"/>
      <c r="L25" s="260"/>
    </row>
    <row r="26" spans="2:12" s="261" customFormat="1" ht="12" customHeight="1" x14ac:dyDescent="0.2">
      <c r="B26" s="260"/>
      <c r="D26" s="257" t="s">
        <v>1015</v>
      </c>
      <c r="L26" s="260"/>
    </row>
    <row r="27" spans="2:12" s="268" customFormat="1" ht="16.5" customHeight="1" x14ac:dyDescent="0.2">
      <c r="B27" s="267"/>
      <c r="E27" s="269" t="s">
        <v>1532</v>
      </c>
      <c r="F27" s="269"/>
      <c r="G27" s="269"/>
      <c r="H27" s="269"/>
      <c r="L27" s="267"/>
    </row>
    <row r="28" spans="2:12" s="261" customFormat="1" ht="6.95" customHeight="1" x14ac:dyDescent="0.2">
      <c r="B28" s="260"/>
      <c r="L28" s="260"/>
    </row>
    <row r="29" spans="2:12" s="261" customFormat="1" ht="6.95" customHeight="1" x14ac:dyDescent="0.2">
      <c r="B29" s="260"/>
      <c r="D29" s="270"/>
      <c r="E29" s="270"/>
      <c r="F29" s="270"/>
      <c r="G29" s="270"/>
      <c r="H29" s="270"/>
      <c r="I29" s="270"/>
      <c r="J29" s="270"/>
      <c r="K29" s="270"/>
      <c r="L29" s="260"/>
    </row>
    <row r="30" spans="2:12" s="261" customFormat="1" ht="25.5" customHeight="1" x14ac:dyDescent="0.2">
      <c r="B30" s="260"/>
      <c r="D30" s="271" t="s">
        <v>1021</v>
      </c>
      <c r="J30" s="272">
        <f>ROUND(J123, 2)</f>
        <v>0</v>
      </c>
      <c r="L30" s="260"/>
    </row>
    <row r="31" spans="2:12" s="261" customFormat="1" ht="6.95" customHeight="1" x14ac:dyDescent="0.2">
      <c r="B31" s="260"/>
      <c r="D31" s="270"/>
      <c r="E31" s="270"/>
      <c r="F31" s="270"/>
      <c r="G31" s="270"/>
      <c r="H31" s="270"/>
      <c r="I31" s="270"/>
      <c r="J31" s="270"/>
      <c r="K31" s="270"/>
      <c r="L31" s="260"/>
    </row>
    <row r="32" spans="2:12" s="261" customFormat="1" ht="14.45" customHeight="1" x14ac:dyDescent="0.2">
      <c r="B32" s="260"/>
      <c r="F32" s="273" t="s">
        <v>1551</v>
      </c>
      <c r="I32" s="273" t="s">
        <v>1550</v>
      </c>
      <c r="J32" s="273" t="s">
        <v>1552</v>
      </c>
      <c r="L32" s="260"/>
    </row>
    <row r="33" spans="2:12" s="261" customFormat="1" ht="14.45" customHeight="1" x14ac:dyDescent="0.2">
      <c r="B33" s="260"/>
      <c r="D33" s="274" t="s">
        <v>135</v>
      </c>
      <c r="E33" s="257" t="s">
        <v>1122</v>
      </c>
      <c r="F33" s="275">
        <f>ROUND((SUM(BE123:BE205)),  2)</f>
        <v>0</v>
      </c>
      <c r="I33" s="276">
        <v>0.21</v>
      </c>
      <c r="J33" s="275">
        <f>ROUND(((SUM(BE123:BE205))*I33),  2)</f>
        <v>0</v>
      </c>
      <c r="L33" s="260"/>
    </row>
    <row r="34" spans="2:12" s="261" customFormat="1" ht="14.45" customHeight="1" x14ac:dyDescent="0.2">
      <c r="B34" s="260"/>
      <c r="E34" s="257" t="s">
        <v>1553</v>
      </c>
      <c r="F34" s="275">
        <f>ROUND((SUM(BF123:BF205)),  2)</f>
        <v>0</v>
      </c>
      <c r="I34" s="276">
        <v>0.15</v>
      </c>
      <c r="J34" s="275">
        <f>ROUND(((SUM(BF123:BF205))*I34),  2)</f>
        <v>0</v>
      </c>
      <c r="L34" s="260"/>
    </row>
    <row r="35" spans="2:12" s="261" customFormat="1" ht="14.45" hidden="1" customHeight="1" x14ac:dyDescent="0.2">
      <c r="B35" s="260"/>
      <c r="E35" s="257" t="s">
        <v>1554</v>
      </c>
      <c r="F35" s="275">
        <f>ROUND((SUM(BG123:BG205)),  2)</f>
        <v>0</v>
      </c>
      <c r="I35" s="276">
        <v>0.21</v>
      </c>
      <c r="J35" s="275">
        <f>0</f>
        <v>0</v>
      </c>
      <c r="L35" s="260"/>
    </row>
    <row r="36" spans="2:12" s="261" customFormat="1" ht="14.45" hidden="1" customHeight="1" x14ac:dyDescent="0.2">
      <c r="B36" s="260"/>
      <c r="E36" s="257" t="s">
        <v>1555</v>
      </c>
      <c r="F36" s="275">
        <f>ROUND((SUM(BH123:BH205)),  2)</f>
        <v>0</v>
      </c>
      <c r="I36" s="276">
        <v>0.15</v>
      </c>
      <c r="J36" s="275">
        <f>0</f>
        <v>0</v>
      </c>
      <c r="L36" s="260"/>
    </row>
    <row r="37" spans="2:12" s="261" customFormat="1" ht="14.45" hidden="1" customHeight="1" x14ac:dyDescent="0.2">
      <c r="B37" s="260"/>
      <c r="E37" s="257" t="s">
        <v>1556</v>
      </c>
      <c r="F37" s="275">
        <f>ROUND((SUM(BI123:BI205)),  2)</f>
        <v>0</v>
      </c>
      <c r="I37" s="276">
        <v>0</v>
      </c>
      <c r="J37" s="275">
        <f>0</f>
        <v>0</v>
      </c>
      <c r="L37" s="260"/>
    </row>
    <row r="38" spans="2:12" s="261" customFormat="1" ht="6.95" customHeight="1" x14ac:dyDescent="0.2">
      <c r="B38" s="260"/>
      <c r="L38" s="260"/>
    </row>
    <row r="39" spans="2:12" s="261" customFormat="1" ht="25.5" customHeight="1" x14ac:dyDescent="0.2">
      <c r="B39" s="260"/>
      <c r="C39" s="277"/>
      <c r="D39" s="278" t="s">
        <v>136</v>
      </c>
      <c r="E39" s="279"/>
      <c r="F39" s="279"/>
      <c r="G39" s="280" t="s">
        <v>12</v>
      </c>
      <c r="H39" s="281" t="s">
        <v>61</v>
      </c>
      <c r="I39" s="279"/>
      <c r="J39" s="282">
        <f>SUM(J30:J37)</f>
        <v>0</v>
      </c>
      <c r="K39" s="283"/>
      <c r="L39" s="260"/>
    </row>
    <row r="40" spans="2:12" s="261" customFormat="1" ht="14.45" customHeight="1" x14ac:dyDescent="0.2">
      <c r="B40" s="260"/>
      <c r="L40" s="260"/>
    </row>
    <row r="41" spans="2:12" ht="14.45" customHeight="1" x14ac:dyDescent="0.2">
      <c r="B41" s="254"/>
      <c r="L41" s="254"/>
    </row>
    <row r="42" spans="2:12" ht="14.45" customHeight="1" x14ac:dyDescent="0.2">
      <c r="B42" s="254"/>
      <c r="L42" s="254"/>
    </row>
    <row r="43" spans="2:12" ht="14.45" customHeight="1" x14ac:dyDescent="0.2">
      <c r="B43" s="254"/>
      <c r="L43" s="254"/>
    </row>
    <row r="44" spans="2:12" ht="14.45" customHeight="1" x14ac:dyDescent="0.2">
      <c r="B44" s="254"/>
      <c r="L44" s="254"/>
    </row>
    <row r="45" spans="2:12" ht="14.45" customHeight="1" x14ac:dyDescent="0.2">
      <c r="B45" s="254"/>
      <c r="L45" s="254"/>
    </row>
    <row r="46" spans="2:12" ht="14.45" customHeight="1" x14ac:dyDescent="0.2">
      <c r="B46" s="254"/>
      <c r="L46" s="254"/>
    </row>
    <row r="47" spans="2:12" ht="14.45" customHeight="1" x14ac:dyDescent="0.2">
      <c r="B47" s="254"/>
      <c r="L47" s="254"/>
    </row>
    <row r="48" spans="2:12" ht="14.45" customHeight="1" x14ac:dyDescent="0.2">
      <c r="B48" s="254"/>
      <c r="L48" s="254"/>
    </row>
    <row r="49" spans="2:12" ht="14.45" customHeight="1" x14ac:dyDescent="0.2">
      <c r="B49" s="254"/>
      <c r="L49" s="254"/>
    </row>
    <row r="50" spans="2:12" s="261" customFormat="1" ht="14.45" customHeight="1" x14ac:dyDescent="0.2">
      <c r="B50" s="260"/>
      <c r="D50" s="284" t="s">
        <v>1557</v>
      </c>
      <c r="E50" s="285"/>
      <c r="F50" s="285"/>
      <c r="G50" s="284" t="s">
        <v>1558</v>
      </c>
      <c r="H50" s="285"/>
      <c r="I50" s="285"/>
      <c r="J50" s="285"/>
      <c r="K50" s="285"/>
      <c r="L50" s="260"/>
    </row>
    <row r="51" spans="2:12" x14ac:dyDescent="0.2">
      <c r="B51" s="254"/>
      <c r="L51" s="254"/>
    </row>
    <row r="52" spans="2:12" x14ac:dyDescent="0.2">
      <c r="B52" s="254"/>
      <c r="L52" s="254"/>
    </row>
    <row r="53" spans="2:12" x14ac:dyDescent="0.2">
      <c r="B53" s="254"/>
      <c r="L53" s="254"/>
    </row>
    <row r="54" spans="2:12" x14ac:dyDescent="0.2">
      <c r="B54" s="254"/>
      <c r="L54" s="254"/>
    </row>
    <row r="55" spans="2:12" x14ac:dyDescent="0.2">
      <c r="B55" s="254"/>
      <c r="L55" s="254"/>
    </row>
    <row r="56" spans="2:12" x14ac:dyDescent="0.2">
      <c r="B56" s="254"/>
      <c r="L56" s="254"/>
    </row>
    <row r="57" spans="2:12" x14ac:dyDescent="0.2">
      <c r="B57" s="254"/>
      <c r="L57" s="254"/>
    </row>
    <row r="58" spans="2:12" x14ac:dyDescent="0.2">
      <c r="B58" s="254"/>
      <c r="L58" s="254"/>
    </row>
    <row r="59" spans="2:12" x14ac:dyDescent="0.2">
      <c r="B59" s="254"/>
      <c r="L59" s="254"/>
    </row>
    <row r="60" spans="2:12" x14ac:dyDescent="0.2">
      <c r="B60" s="254"/>
      <c r="L60" s="254"/>
    </row>
    <row r="61" spans="2:12" s="261" customFormat="1" ht="12.75" x14ac:dyDescent="0.2">
      <c r="B61" s="260"/>
      <c r="D61" s="286" t="s">
        <v>1559</v>
      </c>
      <c r="E61" s="287"/>
      <c r="F61" s="288" t="s">
        <v>1560</v>
      </c>
      <c r="G61" s="286" t="s">
        <v>1559</v>
      </c>
      <c r="H61" s="287"/>
      <c r="I61" s="287"/>
      <c r="J61" s="289" t="s">
        <v>1560</v>
      </c>
      <c r="K61" s="287"/>
      <c r="L61" s="260"/>
    </row>
    <row r="62" spans="2:12" x14ac:dyDescent="0.2">
      <c r="B62" s="254"/>
      <c r="L62" s="254"/>
    </row>
    <row r="63" spans="2:12" x14ac:dyDescent="0.2">
      <c r="B63" s="254"/>
      <c r="L63" s="254"/>
    </row>
    <row r="64" spans="2:12" x14ac:dyDescent="0.2">
      <c r="B64" s="254"/>
      <c r="L64" s="254"/>
    </row>
    <row r="65" spans="2:12" s="261" customFormat="1" ht="12.75" x14ac:dyDescent="0.2">
      <c r="B65" s="260"/>
      <c r="D65" s="284" t="s">
        <v>1561</v>
      </c>
      <c r="E65" s="285"/>
      <c r="F65" s="285"/>
      <c r="G65" s="284" t="s">
        <v>1562</v>
      </c>
      <c r="H65" s="285"/>
      <c r="I65" s="285"/>
      <c r="J65" s="285"/>
      <c r="K65" s="285"/>
      <c r="L65" s="260"/>
    </row>
    <row r="66" spans="2:12" x14ac:dyDescent="0.2">
      <c r="B66" s="254"/>
      <c r="L66" s="254"/>
    </row>
    <row r="67" spans="2:12" x14ac:dyDescent="0.2">
      <c r="B67" s="254"/>
      <c r="L67" s="254"/>
    </row>
    <row r="68" spans="2:12" x14ac:dyDescent="0.2">
      <c r="B68" s="254"/>
      <c r="L68" s="254"/>
    </row>
    <row r="69" spans="2:12" x14ac:dyDescent="0.2">
      <c r="B69" s="254"/>
      <c r="L69" s="254"/>
    </row>
    <row r="70" spans="2:12" x14ac:dyDescent="0.2">
      <c r="B70" s="254"/>
      <c r="L70" s="254"/>
    </row>
    <row r="71" spans="2:12" x14ac:dyDescent="0.2">
      <c r="B71" s="254"/>
      <c r="L71" s="254"/>
    </row>
    <row r="72" spans="2:12" x14ac:dyDescent="0.2">
      <c r="B72" s="254"/>
      <c r="L72" s="254"/>
    </row>
    <row r="73" spans="2:12" x14ac:dyDescent="0.2">
      <c r="B73" s="254"/>
      <c r="L73" s="254"/>
    </row>
    <row r="74" spans="2:12" x14ac:dyDescent="0.2">
      <c r="B74" s="254"/>
      <c r="L74" s="254"/>
    </row>
    <row r="75" spans="2:12" x14ac:dyDescent="0.2">
      <c r="B75" s="254"/>
      <c r="L75" s="254"/>
    </row>
    <row r="76" spans="2:12" s="261" customFormat="1" ht="12.75" x14ac:dyDescent="0.2">
      <c r="B76" s="260"/>
      <c r="D76" s="286" t="s">
        <v>1559</v>
      </c>
      <c r="E76" s="287"/>
      <c r="F76" s="288" t="s">
        <v>1560</v>
      </c>
      <c r="G76" s="286" t="s">
        <v>1559</v>
      </c>
      <c r="H76" s="287"/>
      <c r="I76" s="287"/>
      <c r="J76" s="289" t="s">
        <v>1560</v>
      </c>
      <c r="K76" s="287"/>
      <c r="L76" s="260"/>
    </row>
    <row r="77" spans="2:12" s="261" customFormat="1" ht="14.4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60"/>
    </row>
    <row r="81" spans="2:47" s="261" customFormat="1" ht="6.9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60"/>
    </row>
    <row r="82" spans="2:47" s="261" customFormat="1" ht="24.95" customHeight="1" x14ac:dyDescent="0.2">
      <c r="B82" s="260"/>
      <c r="C82" s="255" t="s">
        <v>1607</v>
      </c>
      <c r="L82" s="260"/>
    </row>
    <row r="83" spans="2:47" s="261" customFormat="1" ht="6.95" customHeight="1" x14ac:dyDescent="0.2">
      <c r="B83" s="260"/>
      <c r="L83" s="260"/>
    </row>
    <row r="84" spans="2:47" s="261" customFormat="1" ht="12" customHeight="1" x14ac:dyDescent="0.2">
      <c r="B84" s="260"/>
      <c r="C84" s="257" t="s">
        <v>24</v>
      </c>
      <c r="L84" s="260"/>
    </row>
    <row r="85" spans="2:47" s="261" customFormat="1" ht="16.5" customHeight="1" x14ac:dyDescent="0.2">
      <c r="B85" s="260"/>
      <c r="E85" s="258" t="str">
        <f>E7</f>
        <v xml:space="preserve">Stavební úpravy objektu Baštýřská 67/2, Praha 9 - Etapa 2			</v>
      </c>
      <c r="F85" s="259"/>
      <c r="G85" s="259"/>
      <c r="H85" s="259"/>
      <c r="L85" s="260"/>
    </row>
    <row r="86" spans="2:47" s="261" customFormat="1" ht="12" customHeight="1" x14ac:dyDescent="0.2">
      <c r="B86" s="260"/>
      <c r="C86" s="257" t="s">
        <v>43</v>
      </c>
      <c r="L86" s="260"/>
    </row>
    <row r="87" spans="2:47" s="261" customFormat="1" ht="16.5" customHeight="1" x14ac:dyDescent="0.2">
      <c r="B87" s="260"/>
      <c r="E87" s="262" t="str">
        <f>E9</f>
        <v>7 - terénní úpravy, mobiliář - Etapa 2</v>
      </c>
      <c r="F87" s="263"/>
      <c r="G87" s="263"/>
      <c r="H87" s="263"/>
      <c r="L87" s="260"/>
    </row>
    <row r="88" spans="2:47" s="261" customFormat="1" ht="6.95" customHeight="1" x14ac:dyDescent="0.2">
      <c r="B88" s="260"/>
      <c r="L88" s="260"/>
    </row>
    <row r="89" spans="2:47" s="261" customFormat="1" ht="12" customHeight="1" x14ac:dyDescent="0.2">
      <c r="B89" s="260"/>
      <c r="C89" s="257" t="s">
        <v>1010</v>
      </c>
      <c r="F89" s="264" t="str">
        <f>F12</f>
        <v xml:space="preserve"> Baštýřská 67/2,19800 Praha 14</v>
      </c>
      <c r="I89" s="257" t="s">
        <v>749</v>
      </c>
      <c r="J89" s="265" t="str">
        <f>IF(J12="","",J12)</f>
        <v/>
      </c>
      <c r="L89" s="260"/>
    </row>
    <row r="90" spans="2:47" s="261" customFormat="1" ht="6.95" customHeight="1" x14ac:dyDescent="0.2">
      <c r="B90" s="260"/>
      <c r="L90" s="260"/>
    </row>
    <row r="91" spans="2:47" s="261" customFormat="1" ht="15.2" customHeight="1" x14ac:dyDescent="0.2">
      <c r="B91" s="260"/>
      <c r="C91" s="257" t="s">
        <v>1544</v>
      </c>
      <c r="F91" s="264" t="str">
        <f>E15</f>
        <v xml:space="preserve"> Městská část Praha 14,Br.Venclíků 1073,Praha 14</v>
      </c>
      <c r="I91" s="257" t="s">
        <v>21</v>
      </c>
      <c r="J91" s="294" t="str">
        <f>E21</f>
        <v xml:space="preserve"> </v>
      </c>
      <c r="L91" s="260"/>
    </row>
    <row r="92" spans="2:47" s="261" customFormat="1" ht="15.2" customHeight="1" x14ac:dyDescent="0.2">
      <c r="B92" s="260"/>
      <c r="C92" s="257" t="s">
        <v>20</v>
      </c>
      <c r="F92" s="264" t="str">
        <f>IF(E18="","",E18)</f>
        <v xml:space="preserve"> </v>
      </c>
      <c r="I92" s="257" t="s">
        <v>1549</v>
      </c>
      <c r="J92" s="294" t="str">
        <f>E24</f>
        <v xml:space="preserve"> </v>
      </c>
      <c r="L92" s="260"/>
    </row>
    <row r="93" spans="2:47" s="261" customFormat="1" ht="10.35" customHeight="1" x14ac:dyDescent="0.2">
      <c r="B93" s="260"/>
      <c r="L93" s="260"/>
    </row>
    <row r="94" spans="2:47" s="261" customFormat="1" ht="29.25" customHeight="1" x14ac:dyDescent="0.2">
      <c r="B94" s="260"/>
      <c r="C94" s="295" t="s">
        <v>1608</v>
      </c>
      <c r="D94" s="277"/>
      <c r="E94" s="277"/>
      <c r="F94" s="277"/>
      <c r="G94" s="277"/>
      <c r="H94" s="277"/>
      <c r="I94" s="277"/>
      <c r="J94" s="296" t="s">
        <v>1609</v>
      </c>
      <c r="K94" s="277"/>
      <c r="L94" s="260"/>
    </row>
    <row r="95" spans="2:47" s="261" customFormat="1" ht="10.35" customHeight="1" x14ac:dyDescent="0.2">
      <c r="B95" s="260"/>
      <c r="L95" s="260"/>
    </row>
    <row r="96" spans="2:47" s="261" customFormat="1" ht="22.7" customHeight="1" x14ac:dyDescent="0.2">
      <c r="B96" s="260"/>
      <c r="C96" s="297" t="s">
        <v>1610</v>
      </c>
      <c r="J96" s="272">
        <f>J123</f>
        <v>0</v>
      </c>
      <c r="L96" s="260"/>
      <c r="AU96" s="251" t="s">
        <v>1024</v>
      </c>
    </row>
    <row r="97" spans="2:12" s="298" customFormat="1" ht="24.95" customHeight="1" x14ac:dyDescent="0.2">
      <c r="B97" s="299"/>
      <c r="D97" s="300" t="s">
        <v>1644</v>
      </c>
      <c r="E97" s="301"/>
      <c r="F97" s="301"/>
      <c r="G97" s="301"/>
      <c r="H97" s="301"/>
      <c r="I97" s="301"/>
      <c r="J97" s="302">
        <f>J124</f>
        <v>0</v>
      </c>
      <c r="L97" s="299"/>
    </row>
    <row r="98" spans="2:12" s="303" customFormat="1" ht="20.100000000000001" customHeight="1" x14ac:dyDescent="0.2">
      <c r="B98" s="304"/>
      <c r="D98" s="305" t="s">
        <v>2074</v>
      </c>
      <c r="E98" s="306"/>
      <c r="F98" s="306"/>
      <c r="G98" s="306"/>
      <c r="H98" s="306"/>
      <c r="I98" s="306"/>
      <c r="J98" s="307">
        <f>J125</f>
        <v>0</v>
      </c>
      <c r="L98" s="304"/>
    </row>
    <row r="99" spans="2:12" s="303" customFormat="1" ht="20.100000000000001" customHeight="1" x14ac:dyDescent="0.2">
      <c r="B99" s="304"/>
      <c r="D99" s="305" t="s">
        <v>2075</v>
      </c>
      <c r="E99" s="306"/>
      <c r="F99" s="306"/>
      <c r="G99" s="306"/>
      <c r="H99" s="306"/>
      <c r="I99" s="306"/>
      <c r="J99" s="307">
        <f>J181</f>
        <v>0</v>
      </c>
      <c r="L99" s="304"/>
    </row>
    <row r="100" spans="2:12" s="303" customFormat="1" ht="20.100000000000001" customHeight="1" x14ac:dyDescent="0.2">
      <c r="B100" s="304"/>
      <c r="D100" s="305" t="s">
        <v>2076</v>
      </c>
      <c r="E100" s="306"/>
      <c r="F100" s="306"/>
      <c r="G100" s="306"/>
      <c r="H100" s="306"/>
      <c r="I100" s="306"/>
      <c r="J100" s="307">
        <f>J185</f>
        <v>0</v>
      </c>
      <c r="L100" s="304"/>
    </row>
    <row r="101" spans="2:12" s="303" customFormat="1" ht="20.100000000000001" customHeight="1" x14ac:dyDescent="0.2">
      <c r="B101" s="304"/>
      <c r="D101" s="305" t="s">
        <v>1647</v>
      </c>
      <c r="E101" s="306"/>
      <c r="F101" s="306"/>
      <c r="G101" s="306"/>
      <c r="H101" s="306"/>
      <c r="I101" s="306"/>
      <c r="J101" s="307">
        <f>J193</f>
        <v>0</v>
      </c>
      <c r="L101" s="304"/>
    </row>
    <row r="102" spans="2:12" s="298" customFormat="1" ht="24.95" customHeight="1" x14ac:dyDescent="0.2">
      <c r="B102" s="299"/>
      <c r="D102" s="300" t="s">
        <v>1648</v>
      </c>
      <c r="E102" s="301"/>
      <c r="F102" s="301"/>
      <c r="G102" s="301"/>
      <c r="H102" s="301"/>
      <c r="I102" s="301"/>
      <c r="J102" s="302">
        <f>J195</f>
        <v>0</v>
      </c>
      <c r="L102" s="299"/>
    </row>
    <row r="103" spans="2:12" s="298" customFormat="1" ht="24.95" customHeight="1" x14ac:dyDescent="0.2">
      <c r="B103" s="299"/>
      <c r="D103" s="300" t="s">
        <v>2077</v>
      </c>
      <c r="E103" s="301"/>
      <c r="F103" s="301"/>
      <c r="G103" s="301"/>
      <c r="H103" s="301"/>
      <c r="I103" s="301"/>
      <c r="J103" s="302">
        <f>J196</f>
        <v>0</v>
      </c>
      <c r="L103" s="299"/>
    </row>
    <row r="104" spans="2:12" s="261" customFormat="1" ht="21.75" customHeight="1" x14ac:dyDescent="0.2">
      <c r="B104" s="260"/>
      <c r="L104" s="260"/>
    </row>
    <row r="105" spans="2:12" s="261" customFormat="1" ht="6.95" customHeight="1" x14ac:dyDescent="0.2">
      <c r="B105" s="290"/>
      <c r="C105" s="291"/>
      <c r="D105" s="291"/>
      <c r="E105" s="291"/>
      <c r="F105" s="291"/>
      <c r="G105" s="291"/>
      <c r="H105" s="291"/>
      <c r="I105" s="291"/>
      <c r="J105" s="291"/>
      <c r="K105" s="291"/>
      <c r="L105" s="260"/>
    </row>
    <row r="109" spans="2:12" s="261" customFormat="1" ht="6.95" customHeight="1" x14ac:dyDescent="0.2">
      <c r="B109" s="292"/>
      <c r="C109" s="293"/>
      <c r="D109" s="293"/>
      <c r="E109" s="293"/>
      <c r="F109" s="293"/>
      <c r="G109" s="293"/>
      <c r="H109" s="293"/>
      <c r="I109" s="293"/>
      <c r="J109" s="293"/>
      <c r="K109" s="293"/>
      <c r="L109" s="260"/>
    </row>
    <row r="110" spans="2:12" s="261" customFormat="1" ht="24.95" customHeight="1" x14ac:dyDescent="0.2">
      <c r="B110" s="260"/>
      <c r="C110" s="255" t="s">
        <v>1614</v>
      </c>
      <c r="L110" s="260"/>
    </row>
    <row r="111" spans="2:12" s="261" customFormat="1" ht="6.95" customHeight="1" x14ac:dyDescent="0.2">
      <c r="B111" s="260"/>
      <c r="L111" s="260"/>
    </row>
    <row r="112" spans="2:12" s="261" customFormat="1" ht="12" customHeight="1" x14ac:dyDescent="0.2">
      <c r="B112" s="260"/>
      <c r="C112" s="257" t="s">
        <v>24</v>
      </c>
      <c r="L112" s="260"/>
    </row>
    <row r="113" spans="2:65" s="261" customFormat="1" ht="16.5" customHeight="1" x14ac:dyDescent="0.2">
      <c r="B113" s="260"/>
      <c r="E113" s="258" t="str">
        <f>E7</f>
        <v xml:space="preserve">Stavební úpravy objektu Baštýřská 67/2, Praha 9 - Etapa 2			</v>
      </c>
      <c r="F113" s="259"/>
      <c r="G113" s="259"/>
      <c r="H113" s="259"/>
      <c r="L113" s="260"/>
    </row>
    <row r="114" spans="2:65" s="261" customFormat="1" ht="12" customHeight="1" x14ac:dyDescent="0.2">
      <c r="B114" s="260"/>
      <c r="C114" s="257" t="s">
        <v>43</v>
      </c>
      <c r="L114" s="260"/>
    </row>
    <row r="115" spans="2:65" s="261" customFormat="1" ht="16.5" customHeight="1" x14ac:dyDescent="0.2">
      <c r="B115" s="260"/>
      <c r="E115" s="262" t="str">
        <f>E9</f>
        <v>7 - terénní úpravy, mobiliář - Etapa 2</v>
      </c>
      <c r="F115" s="263"/>
      <c r="G115" s="263"/>
      <c r="H115" s="263"/>
      <c r="L115" s="260"/>
    </row>
    <row r="116" spans="2:65" s="261" customFormat="1" ht="6.95" customHeight="1" x14ac:dyDescent="0.2">
      <c r="B116" s="260"/>
      <c r="L116" s="260"/>
    </row>
    <row r="117" spans="2:65" s="261" customFormat="1" ht="12" customHeight="1" x14ac:dyDescent="0.2">
      <c r="B117" s="260"/>
      <c r="C117" s="257" t="s">
        <v>1010</v>
      </c>
      <c r="F117" s="264" t="str">
        <f>F12</f>
        <v xml:space="preserve"> Baštýřská 67/2,19800 Praha 14</v>
      </c>
      <c r="I117" s="257" t="s">
        <v>749</v>
      </c>
      <c r="J117" s="265" t="str">
        <f>IF(J12="","",J12)</f>
        <v/>
      </c>
      <c r="L117" s="260"/>
    </row>
    <row r="118" spans="2:65" s="261" customFormat="1" ht="6.95" customHeight="1" x14ac:dyDescent="0.2">
      <c r="B118" s="260"/>
      <c r="L118" s="260"/>
    </row>
    <row r="119" spans="2:65" s="261" customFormat="1" ht="15.2" customHeight="1" x14ac:dyDescent="0.2">
      <c r="B119" s="260"/>
      <c r="C119" s="257" t="s">
        <v>1544</v>
      </c>
      <c r="F119" s="264" t="str">
        <f>E15</f>
        <v xml:space="preserve"> Městská část Praha 14,Br.Venclíků 1073,Praha 14</v>
      </c>
      <c r="I119" s="257" t="s">
        <v>21</v>
      </c>
      <c r="J119" s="294" t="str">
        <f>E21</f>
        <v xml:space="preserve"> </v>
      </c>
      <c r="L119" s="260"/>
    </row>
    <row r="120" spans="2:65" s="261" customFormat="1" ht="15.2" customHeight="1" x14ac:dyDescent="0.2">
      <c r="B120" s="260"/>
      <c r="C120" s="257" t="s">
        <v>20</v>
      </c>
      <c r="F120" s="264" t="str">
        <f>IF(E18="","",E18)</f>
        <v xml:space="preserve"> </v>
      </c>
      <c r="I120" s="257" t="s">
        <v>1549</v>
      </c>
      <c r="J120" s="294" t="str">
        <f>E24</f>
        <v xml:space="preserve"> </v>
      </c>
      <c r="L120" s="260"/>
    </row>
    <row r="121" spans="2:65" s="261" customFormat="1" ht="10.35" customHeight="1" x14ac:dyDescent="0.2">
      <c r="B121" s="260"/>
      <c r="L121" s="260"/>
    </row>
    <row r="122" spans="2:65" s="308" customFormat="1" ht="29.25" customHeight="1" x14ac:dyDescent="0.2">
      <c r="B122" s="309"/>
      <c r="C122" s="310" t="s">
        <v>1518</v>
      </c>
      <c r="D122" s="311" t="s">
        <v>1517</v>
      </c>
      <c r="E122" s="311" t="s">
        <v>1516</v>
      </c>
      <c r="F122" s="311" t="s">
        <v>1515</v>
      </c>
      <c r="G122" s="311" t="s">
        <v>130</v>
      </c>
      <c r="H122" s="311" t="s">
        <v>131</v>
      </c>
      <c r="I122" s="311" t="s">
        <v>1615</v>
      </c>
      <c r="J122" s="312" t="s">
        <v>1609</v>
      </c>
      <c r="K122" s="313" t="s">
        <v>1616</v>
      </c>
      <c r="L122" s="309"/>
      <c r="M122" s="314" t="s">
        <v>1532</v>
      </c>
      <c r="N122" s="315" t="s">
        <v>135</v>
      </c>
      <c r="O122" s="315" t="s">
        <v>1037</v>
      </c>
      <c r="P122" s="315" t="s">
        <v>1038</v>
      </c>
      <c r="Q122" s="315" t="s">
        <v>1617</v>
      </c>
      <c r="R122" s="315" t="s">
        <v>1618</v>
      </c>
      <c r="S122" s="315" t="s">
        <v>1041</v>
      </c>
      <c r="T122" s="316" t="s">
        <v>1511</v>
      </c>
    </row>
    <row r="123" spans="2:65" s="261" customFormat="1" ht="22.7" customHeight="1" x14ac:dyDescent="0.25">
      <c r="B123" s="260"/>
      <c r="C123" s="317" t="s">
        <v>1023</v>
      </c>
      <c r="J123" s="318">
        <f>BK123</f>
        <v>0</v>
      </c>
      <c r="L123" s="260"/>
      <c r="M123" s="319"/>
      <c r="N123" s="270"/>
      <c r="O123" s="270"/>
      <c r="P123" s="320" t="e">
        <f>P124+P195+P196</f>
        <v>#REF!</v>
      </c>
      <c r="Q123" s="270"/>
      <c r="R123" s="320" t="e">
        <f>R124+R195+R196</f>
        <v>#REF!</v>
      </c>
      <c r="S123" s="270"/>
      <c r="T123" s="321" t="e">
        <f>T124+T195+T196</f>
        <v>#REF!</v>
      </c>
      <c r="AT123" s="251" t="s">
        <v>1027</v>
      </c>
      <c r="AU123" s="251" t="s">
        <v>1024</v>
      </c>
      <c r="BK123" s="322">
        <f>BK124+BK195</f>
        <v>0</v>
      </c>
    </row>
    <row r="124" spans="2:65" s="323" customFormat="1" ht="26.1" customHeight="1" x14ac:dyDescent="0.2">
      <c r="B124" s="324"/>
      <c r="D124" s="325" t="s">
        <v>1027</v>
      </c>
      <c r="E124" s="326" t="s">
        <v>26</v>
      </c>
      <c r="F124" s="326" t="s">
        <v>1652</v>
      </c>
      <c r="J124" s="327">
        <f>BK124</f>
        <v>0</v>
      </c>
      <c r="L124" s="324"/>
      <c r="M124" s="328"/>
      <c r="P124" s="329" t="e">
        <f>P125+#REF!+P181+P185+P193</f>
        <v>#REF!</v>
      </c>
      <c r="R124" s="329" t="e">
        <f>R125+#REF!+R181+R185+R193</f>
        <v>#REF!</v>
      </c>
      <c r="T124" s="330" t="e">
        <f>T125+#REF!+T181+T185+T193</f>
        <v>#REF!</v>
      </c>
      <c r="AR124" s="325" t="s">
        <v>158</v>
      </c>
      <c r="AT124" s="331" t="s">
        <v>1027</v>
      </c>
      <c r="AU124" s="331" t="s">
        <v>1580</v>
      </c>
      <c r="AY124" s="325" t="s">
        <v>1043</v>
      </c>
      <c r="BK124" s="332">
        <f>BK125+BK181+BK185+BK193</f>
        <v>0</v>
      </c>
    </row>
    <row r="125" spans="2:65" s="323" customFormat="1" ht="22.7" customHeight="1" x14ac:dyDescent="0.2">
      <c r="B125" s="324"/>
      <c r="D125" s="325" t="s">
        <v>1027</v>
      </c>
      <c r="E125" s="333" t="s">
        <v>158</v>
      </c>
      <c r="F125" s="333" t="s">
        <v>2078</v>
      </c>
      <c r="J125" s="334">
        <f>BK125</f>
        <v>0</v>
      </c>
      <c r="L125" s="324"/>
      <c r="M125" s="328"/>
      <c r="P125" s="329">
        <f>SUM(P126:P180)</f>
        <v>0</v>
      </c>
      <c r="R125" s="329">
        <f>SUM(R126:R180)</f>
        <v>0</v>
      </c>
      <c r="T125" s="330">
        <f>SUM(T126:T180)</f>
        <v>0</v>
      </c>
      <c r="AR125" s="325" t="s">
        <v>158</v>
      </c>
      <c r="AT125" s="331" t="s">
        <v>1027</v>
      </c>
      <c r="AU125" s="331" t="s">
        <v>158</v>
      </c>
      <c r="AY125" s="325" t="s">
        <v>1043</v>
      </c>
      <c r="BK125" s="332">
        <f>SUM(BK126:BK180)</f>
        <v>0</v>
      </c>
    </row>
    <row r="126" spans="2:65" s="261" customFormat="1" ht="24.2" customHeight="1" x14ac:dyDescent="0.2">
      <c r="B126" s="260"/>
      <c r="C126" s="335" t="s">
        <v>158</v>
      </c>
      <c r="D126" s="335" t="s">
        <v>1123</v>
      </c>
      <c r="E126" s="336" t="s">
        <v>2079</v>
      </c>
      <c r="F126" s="337" t="s">
        <v>2080</v>
      </c>
      <c r="G126" s="338" t="s">
        <v>169</v>
      </c>
      <c r="H126" s="339">
        <v>147.93799999999999</v>
      </c>
      <c r="I126" s="199"/>
      <c r="J126" s="340">
        <f>ROUND(I126*H126,2)</f>
        <v>0</v>
      </c>
      <c r="K126" s="341"/>
      <c r="L126" s="260"/>
      <c r="M126" s="342" t="s">
        <v>1532</v>
      </c>
      <c r="N126" s="343" t="s">
        <v>1122</v>
      </c>
      <c r="O126" s="344">
        <v>0</v>
      </c>
      <c r="P126" s="344">
        <f>O126*H126</f>
        <v>0</v>
      </c>
      <c r="Q126" s="344">
        <v>0</v>
      </c>
      <c r="R126" s="344">
        <f>Q126*H126</f>
        <v>0</v>
      </c>
      <c r="S126" s="344">
        <v>0</v>
      </c>
      <c r="T126" s="345">
        <f>S126*H126</f>
        <v>0</v>
      </c>
      <c r="AR126" s="346" t="s">
        <v>193</v>
      </c>
      <c r="AT126" s="346" t="s">
        <v>1123</v>
      </c>
      <c r="AU126" s="346" t="s">
        <v>190</v>
      </c>
      <c r="AY126" s="251" t="s">
        <v>1043</v>
      </c>
      <c r="BE126" s="347">
        <f>IF(N126="základní",J126,0)</f>
        <v>0</v>
      </c>
      <c r="BF126" s="347">
        <f>IF(N126="snížená",J126,0)</f>
        <v>0</v>
      </c>
      <c r="BG126" s="347">
        <f>IF(N126="zákl. přenesená",J126,0)</f>
        <v>0</v>
      </c>
      <c r="BH126" s="347">
        <f>IF(N126="sníž. přenesená",J126,0)</f>
        <v>0</v>
      </c>
      <c r="BI126" s="347">
        <f>IF(N126="nulová",J126,0)</f>
        <v>0</v>
      </c>
      <c r="BJ126" s="251" t="s">
        <v>158</v>
      </c>
      <c r="BK126" s="347">
        <f>ROUND(I126*H126,2)</f>
        <v>0</v>
      </c>
      <c r="BL126" s="251" t="s">
        <v>193</v>
      </c>
      <c r="BM126" s="346" t="s">
        <v>190</v>
      </c>
    </row>
    <row r="127" spans="2:65" s="348" customFormat="1" x14ac:dyDescent="0.2">
      <c r="B127" s="349"/>
      <c r="D127" s="350" t="s">
        <v>157</v>
      </c>
      <c r="E127" s="351" t="s">
        <v>1532</v>
      </c>
      <c r="F127" s="352" t="s">
        <v>2081</v>
      </c>
      <c r="H127" s="351" t="s">
        <v>1532</v>
      </c>
      <c r="I127" s="386"/>
      <c r="L127" s="349"/>
      <c r="M127" s="353"/>
      <c r="T127" s="354"/>
      <c r="AT127" s="351" t="s">
        <v>157</v>
      </c>
      <c r="AU127" s="351" t="s">
        <v>190</v>
      </c>
      <c r="AV127" s="348" t="s">
        <v>158</v>
      </c>
      <c r="AW127" s="348" t="s">
        <v>1548</v>
      </c>
      <c r="AX127" s="348" t="s">
        <v>1580</v>
      </c>
      <c r="AY127" s="351" t="s">
        <v>1043</v>
      </c>
    </row>
    <row r="128" spans="2:65" s="348" customFormat="1" x14ac:dyDescent="0.2">
      <c r="B128" s="349"/>
      <c r="D128" s="350" t="s">
        <v>157</v>
      </c>
      <c r="E128" s="351" t="s">
        <v>1532</v>
      </c>
      <c r="F128" s="352" t="s">
        <v>2082</v>
      </c>
      <c r="H128" s="351" t="s">
        <v>1532</v>
      </c>
      <c r="I128" s="386"/>
      <c r="L128" s="349"/>
      <c r="M128" s="353"/>
      <c r="T128" s="354"/>
      <c r="AT128" s="351" t="s">
        <v>157</v>
      </c>
      <c r="AU128" s="351" t="s">
        <v>190</v>
      </c>
      <c r="AV128" s="348" t="s">
        <v>158</v>
      </c>
      <c r="AW128" s="348" t="s">
        <v>1548</v>
      </c>
      <c r="AX128" s="348" t="s">
        <v>1580</v>
      </c>
      <c r="AY128" s="351" t="s">
        <v>1043</v>
      </c>
    </row>
    <row r="129" spans="2:65" s="355" customFormat="1" x14ac:dyDescent="0.2">
      <c r="B129" s="356"/>
      <c r="D129" s="350" t="s">
        <v>157</v>
      </c>
      <c r="E129" s="357" t="s">
        <v>1532</v>
      </c>
      <c r="F129" s="358" t="s">
        <v>2083</v>
      </c>
      <c r="H129" s="359">
        <v>204</v>
      </c>
      <c r="I129" s="387"/>
      <c r="L129" s="356"/>
      <c r="M129" s="360"/>
      <c r="T129" s="361"/>
      <c r="AT129" s="357" t="s">
        <v>157</v>
      </c>
      <c r="AU129" s="357" t="s">
        <v>190</v>
      </c>
      <c r="AV129" s="355" t="s">
        <v>190</v>
      </c>
      <c r="AW129" s="355" t="s">
        <v>1548</v>
      </c>
      <c r="AX129" s="355" t="s">
        <v>1580</v>
      </c>
      <c r="AY129" s="357" t="s">
        <v>1043</v>
      </c>
    </row>
    <row r="130" spans="2:65" s="362" customFormat="1" x14ac:dyDescent="0.2">
      <c r="B130" s="363"/>
      <c r="D130" s="350" t="s">
        <v>157</v>
      </c>
      <c r="E130" s="364" t="s">
        <v>1532</v>
      </c>
      <c r="F130" s="365" t="s">
        <v>2084</v>
      </c>
      <c r="H130" s="366">
        <v>204</v>
      </c>
      <c r="I130" s="388"/>
      <c r="L130" s="363"/>
      <c r="M130" s="367"/>
      <c r="T130" s="368"/>
      <c r="AT130" s="364" t="s">
        <v>157</v>
      </c>
      <c r="AU130" s="364" t="s">
        <v>190</v>
      </c>
      <c r="AV130" s="362" t="s">
        <v>64</v>
      </c>
      <c r="AW130" s="362" t="s">
        <v>1548</v>
      </c>
      <c r="AX130" s="362" t="s">
        <v>1580</v>
      </c>
      <c r="AY130" s="364" t="s">
        <v>1043</v>
      </c>
    </row>
    <row r="131" spans="2:65" s="348" customFormat="1" x14ac:dyDescent="0.2">
      <c r="B131" s="349"/>
      <c r="D131" s="350" t="s">
        <v>157</v>
      </c>
      <c r="E131" s="351" t="s">
        <v>1532</v>
      </c>
      <c r="F131" s="352" t="s">
        <v>2085</v>
      </c>
      <c r="H131" s="351" t="s">
        <v>1532</v>
      </c>
      <c r="I131" s="386"/>
      <c r="L131" s="349"/>
      <c r="M131" s="353"/>
      <c r="T131" s="354"/>
      <c r="AT131" s="351" t="s">
        <v>157</v>
      </c>
      <c r="AU131" s="351" t="s">
        <v>190</v>
      </c>
      <c r="AV131" s="348" t="s">
        <v>158</v>
      </c>
      <c r="AW131" s="348" t="s">
        <v>1548</v>
      </c>
      <c r="AX131" s="348" t="s">
        <v>1580</v>
      </c>
      <c r="AY131" s="351" t="s">
        <v>1043</v>
      </c>
    </row>
    <row r="132" spans="2:65" s="355" customFormat="1" x14ac:dyDescent="0.2">
      <c r="B132" s="356"/>
      <c r="D132" s="350" t="s">
        <v>157</v>
      </c>
      <c r="E132" s="357" t="s">
        <v>1532</v>
      </c>
      <c r="F132" s="358" t="s">
        <v>2086</v>
      </c>
      <c r="H132" s="359">
        <v>91.875</v>
      </c>
      <c r="I132" s="387"/>
      <c r="L132" s="356"/>
      <c r="M132" s="360"/>
      <c r="T132" s="361"/>
      <c r="AT132" s="357" t="s">
        <v>157</v>
      </c>
      <c r="AU132" s="357" t="s">
        <v>190</v>
      </c>
      <c r="AV132" s="355" t="s">
        <v>190</v>
      </c>
      <c r="AW132" s="355" t="s">
        <v>1548</v>
      </c>
      <c r="AX132" s="355" t="s">
        <v>1580</v>
      </c>
      <c r="AY132" s="357" t="s">
        <v>1043</v>
      </c>
    </row>
    <row r="133" spans="2:65" s="362" customFormat="1" x14ac:dyDescent="0.2">
      <c r="B133" s="363"/>
      <c r="D133" s="350" t="s">
        <v>157</v>
      </c>
      <c r="E133" s="364" t="s">
        <v>1532</v>
      </c>
      <c r="F133" s="365" t="s">
        <v>2084</v>
      </c>
      <c r="H133" s="366">
        <v>91.875</v>
      </c>
      <c r="I133" s="388"/>
      <c r="L133" s="363"/>
      <c r="M133" s="367"/>
      <c r="T133" s="368"/>
      <c r="AT133" s="364" t="s">
        <v>157</v>
      </c>
      <c r="AU133" s="364" t="s">
        <v>190</v>
      </c>
      <c r="AV133" s="362" t="s">
        <v>64</v>
      </c>
      <c r="AW133" s="362" t="s">
        <v>1548</v>
      </c>
      <c r="AX133" s="362" t="s">
        <v>1580</v>
      </c>
      <c r="AY133" s="364" t="s">
        <v>1043</v>
      </c>
    </row>
    <row r="134" spans="2:65" s="369" customFormat="1" x14ac:dyDescent="0.2">
      <c r="B134" s="370"/>
      <c r="D134" s="350" t="s">
        <v>157</v>
      </c>
      <c r="E134" s="371" t="s">
        <v>1532</v>
      </c>
      <c r="F134" s="372" t="s">
        <v>1657</v>
      </c>
      <c r="H134" s="373">
        <v>295.875</v>
      </c>
      <c r="I134" s="389"/>
      <c r="L134" s="370"/>
      <c r="M134" s="374"/>
      <c r="T134" s="375"/>
      <c r="AT134" s="371" t="s">
        <v>157</v>
      </c>
      <c r="AU134" s="371" t="s">
        <v>190</v>
      </c>
      <c r="AV134" s="369" t="s">
        <v>193</v>
      </c>
      <c r="AW134" s="369" t="s">
        <v>1548</v>
      </c>
      <c r="AX134" s="369" t="s">
        <v>1580</v>
      </c>
      <c r="AY134" s="371" t="s">
        <v>1043</v>
      </c>
    </row>
    <row r="135" spans="2:65" s="355" customFormat="1" x14ac:dyDescent="0.2">
      <c r="B135" s="356"/>
      <c r="D135" s="350" t="s">
        <v>157</v>
      </c>
      <c r="E135" s="357" t="s">
        <v>1532</v>
      </c>
      <c r="F135" s="358" t="s">
        <v>2087</v>
      </c>
      <c r="H135" s="359">
        <v>147.93799999999999</v>
      </c>
      <c r="I135" s="387"/>
      <c r="L135" s="356"/>
      <c r="M135" s="360"/>
      <c r="T135" s="361"/>
      <c r="AT135" s="357" t="s">
        <v>157</v>
      </c>
      <c r="AU135" s="357" t="s">
        <v>190</v>
      </c>
      <c r="AV135" s="355" t="s">
        <v>190</v>
      </c>
      <c r="AW135" s="355" t="s">
        <v>1548</v>
      </c>
      <c r="AX135" s="355" t="s">
        <v>1580</v>
      </c>
      <c r="AY135" s="357" t="s">
        <v>1043</v>
      </c>
    </row>
    <row r="136" spans="2:65" s="369" customFormat="1" x14ac:dyDescent="0.2">
      <c r="B136" s="370"/>
      <c r="D136" s="350" t="s">
        <v>157</v>
      </c>
      <c r="E136" s="371" t="s">
        <v>1532</v>
      </c>
      <c r="F136" s="372" t="s">
        <v>1657</v>
      </c>
      <c r="H136" s="373">
        <v>147.93799999999999</v>
      </c>
      <c r="I136" s="389"/>
      <c r="L136" s="370"/>
      <c r="M136" s="374"/>
      <c r="T136" s="375"/>
      <c r="AT136" s="371" t="s">
        <v>157</v>
      </c>
      <c r="AU136" s="371" t="s">
        <v>190</v>
      </c>
      <c r="AV136" s="369" t="s">
        <v>193</v>
      </c>
      <c r="AW136" s="369" t="s">
        <v>1548</v>
      </c>
      <c r="AX136" s="369" t="s">
        <v>158</v>
      </c>
      <c r="AY136" s="371" t="s">
        <v>1043</v>
      </c>
    </row>
    <row r="137" spans="2:65" s="261" customFormat="1" ht="24.2" customHeight="1" x14ac:dyDescent="0.2">
      <c r="B137" s="260"/>
      <c r="C137" s="335" t="s">
        <v>190</v>
      </c>
      <c r="D137" s="335" t="s">
        <v>1123</v>
      </c>
      <c r="E137" s="336" t="s">
        <v>2088</v>
      </c>
      <c r="F137" s="337" t="s">
        <v>2089</v>
      </c>
      <c r="G137" s="338" t="s">
        <v>169</v>
      </c>
      <c r="H137" s="339">
        <v>102</v>
      </c>
      <c r="I137" s="199"/>
      <c r="J137" s="340">
        <f>ROUND(I137*H137,2)</f>
        <v>0</v>
      </c>
      <c r="K137" s="341"/>
      <c r="L137" s="260"/>
      <c r="M137" s="342" t="s">
        <v>1532</v>
      </c>
      <c r="N137" s="343" t="s">
        <v>1122</v>
      </c>
      <c r="O137" s="344">
        <v>0</v>
      </c>
      <c r="P137" s="344">
        <f>O137*H137</f>
        <v>0</v>
      </c>
      <c r="Q137" s="344">
        <v>0</v>
      </c>
      <c r="R137" s="344">
        <f>Q137*H137</f>
        <v>0</v>
      </c>
      <c r="S137" s="344">
        <v>0</v>
      </c>
      <c r="T137" s="345">
        <f>S137*H137</f>
        <v>0</v>
      </c>
      <c r="AR137" s="346" t="s">
        <v>193</v>
      </c>
      <c r="AT137" s="346" t="s">
        <v>1123</v>
      </c>
      <c r="AU137" s="346" t="s">
        <v>190</v>
      </c>
      <c r="AY137" s="251" t="s">
        <v>1043</v>
      </c>
      <c r="BE137" s="347">
        <f>IF(N137="základní",J137,0)</f>
        <v>0</v>
      </c>
      <c r="BF137" s="347">
        <f>IF(N137="snížená",J137,0)</f>
        <v>0</v>
      </c>
      <c r="BG137" s="347">
        <f>IF(N137="zákl. přenesená",J137,0)</f>
        <v>0</v>
      </c>
      <c r="BH137" s="347">
        <f>IF(N137="sníž. přenesená",J137,0)</f>
        <v>0</v>
      </c>
      <c r="BI137" s="347">
        <f>IF(N137="nulová",J137,0)</f>
        <v>0</v>
      </c>
      <c r="BJ137" s="251" t="s">
        <v>158</v>
      </c>
      <c r="BK137" s="347">
        <f>ROUND(I137*H137,2)</f>
        <v>0</v>
      </c>
      <c r="BL137" s="251" t="s">
        <v>193</v>
      </c>
      <c r="BM137" s="346" t="s">
        <v>193</v>
      </c>
    </row>
    <row r="138" spans="2:65" s="348" customFormat="1" x14ac:dyDescent="0.2">
      <c r="B138" s="349"/>
      <c r="D138" s="350" t="s">
        <v>157</v>
      </c>
      <c r="E138" s="351" t="s">
        <v>1532</v>
      </c>
      <c r="F138" s="352" t="s">
        <v>2090</v>
      </c>
      <c r="H138" s="351" t="s">
        <v>1532</v>
      </c>
      <c r="I138" s="386"/>
      <c r="L138" s="349"/>
      <c r="M138" s="353"/>
      <c r="T138" s="354"/>
      <c r="AT138" s="351" t="s">
        <v>157</v>
      </c>
      <c r="AU138" s="351" t="s">
        <v>190</v>
      </c>
      <c r="AV138" s="348" t="s">
        <v>158</v>
      </c>
      <c r="AW138" s="348" t="s">
        <v>1548</v>
      </c>
      <c r="AX138" s="348" t="s">
        <v>1580</v>
      </c>
      <c r="AY138" s="351" t="s">
        <v>1043</v>
      </c>
    </row>
    <row r="139" spans="2:65" s="348" customFormat="1" x14ac:dyDescent="0.2">
      <c r="B139" s="349"/>
      <c r="D139" s="350" t="s">
        <v>157</v>
      </c>
      <c r="E139" s="351" t="s">
        <v>1532</v>
      </c>
      <c r="F139" s="352" t="s">
        <v>2091</v>
      </c>
      <c r="H139" s="351" t="s">
        <v>1532</v>
      </c>
      <c r="I139" s="386"/>
      <c r="L139" s="349"/>
      <c r="M139" s="353"/>
      <c r="T139" s="354"/>
      <c r="AT139" s="351" t="s">
        <v>157</v>
      </c>
      <c r="AU139" s="351" t="s">
        <v>190</v>
      </c>
      <c r="AV139" s="348" t="s">
        <v>158</v>
      </c>
      <c r="AW139" s="348" t="s">
        <v>1548</v>
      </c>
      <c r="AX139" s="348" t="s">
        <v>1580</v>
      </c>
      <c r="AY139" s="351" t="s">
        <v>1043</v>
      </c>
    </row>
    <row r="140" spans="2:65" s="355" customFormat="1" x14ac:dyDescent="0.2">
      <c r="B140" s="356"/>
      <c r="D140" s="350" t="s">
        <v>157</v>
      </c>
      <c r="E140" s="357" t="s">
        <v>1532</v>
      </c>
      <c r="F140" s="358" t="s">
        <v>2092</v>
      </c>
      <c r="H140" s="359">
        <v>102</v>
      </c>
      <c r="I140" s="387"/>
      <c r="L140" s="356"/>
      <c r="M140" s="360"/>
      <c r="T140" s="361"/>
      <c r="AT140" s="357" t="s">
        <v>157</v>
      </c>
      <c r="AU140" s="357" t="s">
        <v>190</v>
      </c>
      <c r="AV140" s="355" t="s">
        <v>190</v>
      </c>
      <c r="AW140" s="355" t="s">
        <v>1548</v>
      </c>
      <c r="AX140" s="355" t="s">
        <v>1580</v>
      </c>
      <c r="AY140" s="357" t="s">
        <v>1043</v>
      </c>
    </row>
    <row r="141" spans="2:65" s="369" customFormat="1" x14ac:dyDescent="0.2">
      <c r="B141" s="370"/>
      <c r="D141" s="350" t="s">
        <v>157</v>
      </c>
      <c r="E141" s="371" t="s">
        <v>1532</v>
      </c>
      <c r="F141" s="372" t="s">
        <v>1657</v>
      </c>
      <c r="H141" s="373">
        <v>102</v>
      </c>
      <c r="I141" s="389"/>
      <c r="L141" s="370"/>
      <c r="M141" s="374"/>
      <c r="T141" s="375"/>
      <c r="AT141" s="371" t="s">
        <v>157</v>
      </c>
      <c r="AU141" s="371" t="s">
        <v>190</v>
      </c>
      <c r="AV141" s="369" t="s">
        <v>193</v>
      </c>
      <c r="AW141" s="369" t="s">
        <v>1548</v>
      </c>
      <c r="AX141" s="369" t="s">
        <v>158</v>
      </c>
      <c r="AY141" s="371" t="s">
        <v>1043</v>
      </c>
    </row>
    <row r="142" spans="2:65" s="261" customFormat="1" ht="29.1" customHeight="1" x14ac:dyDescent="0.2">
      <c r="B142" s="260"/>
      <c r="C142" s="335" t="s">
        <v>1625</v>
      </c>
      <c r="D142" s="335" t="s">
        <v>1123</v>
      </c>
      <c r="E142" s="336" t="s">
        <v>2093</v>
      </c>
      <c r="F142" s="337" t="s">
        <v>2094</v>
      </c>
      <c r="G142" s="338" t="s">
        <v>161</v>
      </c>
      <c r="H142" s="339">
        <v>8</v>
      </c>
      <c r="I142" s="199"/>
      <c r="J142" s="340">
        <f>ROUND(I142*H142,2)</f>
        <v>0</v>
      </c>
      <c r="K142" s="341"/>
      <c r="L142" s="260"/>
      <c r="M142" s="342" t="s">
        <v>1532</v>
      </c>
      <c r="N142" s="343" t="s">
        <v>1122</v>
      </c>
      <c r="O142" s="344">
        <v>0</v>
      </c>
      <c r="P142" s="344">
        <f>O142*H142</f>
        <v>0</v>
      </c>
      <c r="Q142" s="344">
        <v>0</v>
      </c>
      <c r="R142" s="344">
        <f>Q142*H142</f>
        <v>0</v>
      </c>
      <c r="S142" s="344">
        <v>0</v>
      </c>
      <c r="T142" s="345">
        <f>S142*H142</f>
        <v>0</v>
      </c>
      <c r="AR142" s="346" t="s">
        <v>193</v>
      </c>
      <c r="AT142" s="346" t="s">
        <v>1123</v>
      </c>
      <c r="AU142" s="346" t="s">
        <v>190</v>
      </c>
      <c r="AY142" s="251" t="s">
        <v>1043</v>
      </c>
      <c r="BE142" s="347">
        <f>IF(N142="základní",J142,0)</f>
        <v>0</v>
      </c>
      <c r="BF142" s="347">
        <f>IF(N142="snížená",J142,0)</f>
        <v>0</v>
      </c>
      <c r="BG142" s="347">
        <f>IF(N142="zákl. přenesená",J142,0)</f>
        <v>0</v>
      </c>
      <c r="BH142" s="347">
        <f>IF(N142="sníž. přenesená",J142,0)</f>
        <v>0</v>
      </c>
      <c r="BI142" s="347">
        <f>IF(N142="nulová",J142,0)</f>
        <v>0</v>
      </c>
      <c r="BJ142" s="251" t="s">
        <v>158</v>
      </c>
      <c r="BK142" s="347">
        <f>ROUND(I142*H142,2)</f>
        <v>0</v>
      </c>
      <c r="BL142" s="251" t="s">
        <v>193</v>
      </c>
      <c r="BM142" s="346" t="s">
        <v>1625</v>
      </c>
    </row>
    <row r="143" spans="2:65" s="348" customFormat="1" x14ac:dyDescent="0.2">
      <c r="B143" s="349"/>
      <c r="D143" s="350" t="s">
        <v>157</v>
      </c>
      <c r="E143" s="351" t="s">
        <v>1532</v>
      </c>
      <c r="F143" s="352" t="s">
        <v>2095</v>
      </c>
      <c r="H143" s="351" t="s">
        <v>1532</v>
      </c>
      <c r="I143" s="386"/>
      <c r="L143" s="349"/>
      <c r="M143" s="353"/>
      <c r="T143" s="354"/>
      <c r="AT143" s="351" t="s">
        <v>157</v>
      </c>
      <c r="AU143" s="351" t="s">
        <v>190</v>
      </c>
      <c r="AV143" s="348" t="s">
        <v>158</v>
      </c>
      <c r="AW143" s="348" t="s">
        <v>1548</v>
      </c>
      <c r="AX143" s="348" t="s">
        <v>1580</v>
      </c>
      <c r="AY143" s="351" t="s">
        <v>1043</v>
      </c>
    </row>
    <row r="144" spans="2:65" s="355" customFormat="1" x14ac:dyDescent="0.2">
      <c r="B144" s="356"/>
      <c r="D144" s="350" t="s">
        <v>157</v>
      </c>
      <c r="E144" s="357" t="s">
        <v>1532</v>
      </c>
      <c r="F144" s="358" t="s">
        <v>334</v>
      </c>
      <c r="H144" s="359">
        <v>8</v>
      </c>
      <c r="I144" s="387"/>
      <c r="L144" s="356"/>
      <c r="M144" s="360"/>
      <c r="T144" s="361"/>
      <c r="AT144" s="357" t="s">
        <v>157</v>
      </c>
      <c r="AU144" s="357" t="s">
        <v>190</v>
      </c>
      <c r="AV144" s="355" t="s">
        <v>190</v>
      </c>
      <c r="AW144" s="355" t="s">
        <v>1548</v>
      </c>
      <c r="AX144" s="355" t="s">
        <v>1580</v>
      </c>
      <c r="AY144" s="357" t="s">
        <v>1043</v>
      </c>
    </row>
    <row r="145" spans="2:65" s="369" customFormat="1" x14ac:dyDescent="0.2">
      <c r="B145" s="370"/>
      <c r="D145" s="350" t="s">
        <v>157</v>
      </c>
      <c r="E145" s="371" t="s">
        <v>1532</v>
      </c>
      <c r="F145" s="372" t="s">
        <v>1657</v>
      </c>
      <c r="H145" s="373">
        <v>8</v>
      </c>
      <c r="I145" s="389"/>
      <c r="L145" s="370"/>
      <c r="M145" s="374"/>
      <c r="T145" s="375"/>
      <c r="AT145" s="371" t="s">
        <v>157</v>
      </c>
      <c r="AU145" s="371" t="s">
        <v>190</v>
      </c>
      <c r="AV145" s="369" t="s">
        <v>193</v>
      </c>
      <c r="AW145" s="369" t="s">
        <v>1548</v>
      </c>
      <c r="AX145" s="369" t="s">
        <v>158</v>
      </c>
      <c r="AY145" s="371" t="s">
        <v>1043</v>
      </c>
    </row>
    <row r="146" spans="2:65" s="261" customFormat="1" ht="24.2" customHeight="1" x14ac:dyDescent="0.2">
      <c r="B146" s="260"/>
      <c r="C146" s="335" t="s">
        <v>1633</v>
      </c>
      <c r="D146" s="335" t="s">
        <v>1123</v>
      </c>
      <c r="E146" s="336" t="s">
        <v>2096</v>
      </c>
      <c r="F146" s="337" t="s">
        <v>2097</v>
      </c>
      <c r="G146" s="338" t="s">
        <v>169</v>
      </c>
      <c r="H146" s="339">
        <v>105.465</v>
      </c>
      <c r="I146" s="199"/>
      <c r="J146" s="340">
        <f>ROUND(I146*H146,2)</f>
        <v>0</v>
      </c>
      <c r="K146" s="341"/>
      <c r="L146" s="260"/>
      <c r="M146" s="342" t="s">
        <v>1532</v>
      </c>
      <c r="N146" s="343" t="s">
        <v>1122</v>
      </c>
      <c r="O146" s="344">
        <v>0</v>
      </c>
      <c r="P146" s="344">
        <f>O146*H146</f>
        <v>0</v>
      </c>
      <c r="Q146" s="344">
        <v>0</v>
      </c>
      <c r="R146" s="344">
        <f>Q146*H146</f>
        <v>0</v>
      </c>
      <c r="S146" s="344">
        <v>0</v>
      </c>
      <c r="T146" s="345">
        <f>S146*H146</f>
        <v>0</v>
      </c>
      <c r="AR146" s="346" t="s">
        <v>193</v>
      </c>
      <c r="AT146" s="346" t="s">
        <v>1123</v>
      </c>
      <c r="AU146" s="346" t="s">
        <v>190</v>
      </c>
      <c r="AY146" s="251" t="s">
        <v>1043</v>
      </c>
      <c r="BE146" s="347">
        <f>IF(N146="základní",J146,0)</f>
        <v>0</v>
      </c>
      <c r="BF146" s="347">
        <f>IF(N146="snížená",J146,0)</f>
        <v>0</v>
      </c>
      <c r="BG146" s="347">
        <f>IF(N146="zákl. přenesená",J146,0)</f>
        <v>0</v>
      </c>
      <c r="BH146" s="347">
        <f>IF(N146="sníž. přenesená",J146,0)</f>
        <v>0</v>
      </c>
      <c r="BI146" s="347">
        <f>IF(N146="nulová",J146,0)</f>
        <v>0</v>
      </c>
      <c r="BJ146" s="251" t="s">
        <v>158</v>
      </c>
      <c r="BK146" s="347">
        <f>ROUND(I146*H146,2)</f>
        <v>0</v>
      </c>
      <c r="BL146" s="251" t="s">
        <v>193</v>
      </c>
      <c r="BM146" s="346" t="s">
        <v>334</v>
      </c>
    </row>
    <row r="147" spans="2:65" s="261" customFormat="1" ht="16.5" customHeight="1" x14ac:dyDescent="0.2">
      <c r="B147" s="260"/>
      <c r="C147" s="335" t="s">
        <v>334</v>
      </c>
      <c r="D147" s="335" t="s">
        <v>1123</v>
      </c>
      <c r="E147" s="336" t="s">
        <v>2098</v>
      </c>
      <c r="F147" s="337" t="s">
        <v>2099</v>
      </c>
      <c r="G147" s="338" t="s">
        <v>161</v>
      </c>
      <c r="H147" s="339">
        <v>40</v>
      </c>
      <c r="I147" s="199"/>
      <c r="J147" s="340">
        <f>ROUND(I147*H147,2)</f>
        <v>0</v>
      </c>
      <c r="K147" s="341"/>
      <c r="L147" s="260"/>
      <c r="M147" s="342" t="s">
        <v>1532</v>
      </c>
      <c r="N147" s="343" t="s">
        <v>1122</v>
      </c>
      <c r="O147" s="344">
        <v>0</v>
      </c>
      <c r="P147" s="344">
        <f>O147*H147</f>
        <v>0</v>
      </c>
      <c r="Q147" s="344">
        <v>0</v>
      </c>
      <c r="R147" s="344">
        <f>Q147*H147</f>
        <v>0</v>
      </c>
      <c r="S147" s="344">
        <v>0</v>
      </c>
      <c r="T147" s="345">
        <f>S147*H147</f>
        <v>0</v>
      </c>
      <c r="AR147" s="346" t="s">
        <v>193</v>
      </c>
      <c r="AT147" s="346" t="s">
        <v>1123</v>
      </c>
      <c r="AU147" s="346" t="s">
        <v>190</v>
      </c>
      <c r="AY147" s="251" t="s">
        <v>1043</v>
      </c>
      <c r="BE147" s="347">
        <f>IF(N147="základní",J147,0)</f>
        <v>0</v>
      </c>
      <c r="BF147" s="347">
        <f>IF(N147="snížená",J147,0)</f>
        <v>0</v>
      </c>
      <c r="BG147" s="347">
        <f>IF(N147="zákl. přenesená",J147,0)</f>
        <v>0</v>
      </c>
      <c r="BH147" s="347">
        <f>IF(N147="sníž. přenesená",J147,0)</f>
        <v>0</v>
      </c>
      <c r="BI147" s="347">
        <f>IF(N147="nulová",J147,0)</f>
        <v>0</v>
      </c>
      <c r="BJ147" s="251" t="s">
        <v>158</v>
      </c>
      <c r="BK147" s="347">
        <f>ROUND(I147*H147,2)</f>
        <v>0</v>
      </c>
      <c r="BL147" s="251" t="s">
        <v>193</v>
      </c>
      <c r="BM147" s="346" t="s">
        <v>321</v>
      </c>
    </row>
    <row r="148" spans="2:65" s="261" customFormat="1" ht="24.2" customHeight="1" x14ac:dyDescent="0.2">
      <c r="B148" s="260"/>
      <c r="C148" s="335" t="s">
        <v>1640</v>
      </c>
      <c r="D148" s="335" t="s">
        <v>1123</v>
      </c>
      <c r="E148" s="336" t="s">
        <v>2070</v>
      </c>
      <c r="F148" s="337" t="s">
        <v>2100</v>
      </c>
      <c r="G148" s="338" t="s">
        <v>169</v>
      </c>
      <c r="H148" s="339">
        <v>200</v>
      </c>
      <c r="I148" s="199"/>
      <c r="J148" s="340">
        <f>ROUND(I148*H148,2)</f>
        <v>0</v>
      </c>
      <c r="K148" s="341"/>
      <c r="L148" s="260"/>
      <c r="M148" s="342" t="s">
        <v>1532</v>
      </c>
      <c r="N148" s="343" t="s">
        <v>1122</v>
      </c>
      <c r="O148" s="344">
        <v>0</v>
      </c>
      <c r="P148" s="344">
        <f>O148*H148</f>
        <v>0</v>
      </c>
      <c r="Q148" s="344">
        <v>0</v>
      </c>
      <c r="R148" s="344">
        <f>Q148*H148</f>
        <v>0</v>
      </c>
      <c r="S148" s="344">
        <v>0</v>
      </c>
      <c r="T148" s="345">
        <f>S148*H148</f>
        <v>0</v>
      </c>
      <c r="AR148" s="346" t="s">
        <v>193</v>
      </c>
      <c r="AT148" s="346" t="s">
        <v>1123</v>
      </c>
      <c r="AU148" s="346" t="s">
        <v>190</v>
      </c>
      <c r="AY148" s="251" t="s">
        <v>1043</v>
      </c>
      <c r="BE148" s="347">
        <f>IF(N148="základní",J148,0)</f>
        <v>0</v>
      </c>
      <c r="BF148" s="347">
        <f>IF(N148="snížená",J148,0)</f>
        <v>0</v>
      </c>
      <c r="BG148" s="347">
        <f>IF(N148="zákl. přenesená",J148,0)</f>
        <v>0</v>
      </c>
      <c r="BH148" s="347">
        <f>IF(N148="sníž. přenesená",J148,0)</f>
        <v>0</v>
      </c>
      <c r="BI148" s="347">
        <f>IF(N148="nulová",J148,0)</f>
        <v>0</v>
      </c>
      <c r="BJ148" s="251" t="s">
        <v>158</v>
      </c>
      <c r="BK148" s="347">
        <f>ROUND(I148*H148,2)</f>
        <v>0</v>
      </c>
      <c r="BL148" s="251" t="s">
        <v>193</v>
      </c>
      <c r="BM148" s="346" t="s">
        <v>333</v>
      </c>
    </row>
    <row r="149" spans="2:65" s="261" customFormat="1" ht="16.5" customHeight="1" x14ac:dyDescent="0.2">
      <c r="B149" s="260"/>
      <c r="C149" s="376" t="s">
        <v>321</v>
      </c>
      <c r="D149" s="376" t="s">
        <v>1056</v>
      </c>
      <c r="E149" s="377" t="s">
        <v>2101</v>
      </c>
      <c r="F149" s="378" t="s">
        <v>2102</v>
      </c>
      <c r="G149" s="379" t="s">
        <v>1087</v>
      </c>
      <c r="H149" s="380">
        <v>50</v>
      </c>
      <c r="I149" s="200"/>
      <c r="J149" s="381">
        <f>ROUND(I149*H149,2)</f>
        <v>0</v>
      </c>
      <c r="K149" s="382"/>
      <c r="L149" s="383"/>
      <c r="M149" s="384" t="s">
        <v>1532</v>
      </c>
      <c r="N149" s="385" t="s">
        <v>1122</v>
      </c>
      <c r="O149" s="344">
        <v>0</v>
      </c>
      <c r="P149" s="344">
        <f>O149*H149</f>
        <v>0</v>
      </c>
      <c r="Q149" s="344">
        <v>0</v>
      </c>
      <c r="R149" s="344">
        <f>Q149*H149</f>
        <v>0</v>
      </c>
      <c r="S149" s="344">
        <v>0</v>
      </c>
      <c r="T149" s="345">
        <f>S149*H149</f>
        <v>0</v>
      </c>
      <c r="AR149" s="346" t="s">
        <v>334</v>
      </c>
      <c r="AT149" s="346" t="s">
        <v>1056</v>
      </c>
      <c r="AU149" s="346" t="s">
        <v>190</v>
      </c>
      <c r="AY149" s="251" t="s">
        <v>1043</v>
      </c>
      <c r="BE149" s="347">
        <f>IF(N149="základní",J149,0)</f>
        <v>0</v>
      </c>
      <c r="BF149" s="347">
        <f>IF(N149="snížená",J149,0)</f>
        <v>0</v>
      </c>
      <c r="BG149" s="347">
        <f>IF(N149="zákl. přenesená",J149,0)</f>
        <v>0</v>
      </c>
      <c r="BH149" s="347">
        <f>IF(N149="sníž. přenesená",J149,0)</f>
        <v>0</v>
      </c>
      <c r="BI149" s="347">
        <f>IF(N149="nulová",J149,0)</f>
        <v>0</v>
      </c>
      <c r="BJ149" s="251" t="s">
        <v>158</v>
      </c>
      <c r="BK149" s="347">
        <f>ROUND(I149*H149,2)</f>
        <v>0</v>
      </c>
      <c r="BL149" s="251" t="s">
        <v>193</v>
      </c>
      <c r="BM149" s="346" t="s">
        <v>1636</v>
      </c>
    </row>
    <row r="150" spans="2:65" s="355" customFormat="1" x14ac:dyDescent="0.2">
      <c r="B150" s="356"/>
      <c r="D150" s="350" t="s">
        <v>157</v>
      </c>
      <c r="E150" s="357" t="s">
        <v>1532</v>
      </c>
      <c r="F150" s="358" t="s">
        <v>2103</v>
      </c>
      <c r="H150" s="359">
        <v>50</v>
      </c>
      <c r="I150" s="387"/>
      <c r="L150" s="356"/>
      <c r="M150" s="360"/>
      <c r="T150" s="361"/>
      <c r="AT150" s="357" t="s">
        <v>157</v>
      </c>
      <c r="AU150" s="357" t="s">
        <v>190</v>
      </c>
      <c r="AV150" s="355" t="s">
        <v>190</v>
      </c>
      <c r="AW150" s="355" t="s">
        <v>1548</v>
      </c>
      <c r="AX150" s="355" t="s">
        <v>1580</v>
      </c>
      <c r="AY150" s="357" t="s">
        <v>1043</v>
      </c>
    </row>
    <row r="151" spans="2:65" s="369" customFormat="1" x14ac:dyDescent="0.2">
      <c r="B151" s="370"/>
      <c r="D151" s="350" t="s">
        <v>157</v>
      </c>
      <c r="E151" s="371" t="s">
        <v>1532</v>
      </c>
      <c r="F151" s="372" t="s">
        <v>1657</v>
      </c>
      <c r="H151" s="373">
        <v>50</v>
      </c>
      <c r="I151" s="389"/>
      <c r="L151" s="370"/>
      <c r="M151" s="374"/>
      <c r="T151" s="375"/>
      <c r="AT151" s="371" t="s">
        <v>157</v>
      </c>
      <c r="AU151" s="371" t="s">
        <v>190</v>
      </c>
      <c r="AV151" s="369" t="s">
        <v>193</v>
      </c>
      <c r="AW151" s="369" t="s">
        <v>1548</v>
      </c>
      <c r="AX151" s="369" t="s">
        <v>158</v>
      </c>
      <c r="AY151" s="371" t="s">
        <v>1043</v>
      </c>
    </row>
    <row r="152" spans="2:65" s="261" customFormat="1" ht="21.75" customHeight="1" x14ac:dyDescent="0.2">
      <c r="B152" s="260"/>
      <c r="C152" s="335" t="s">
        <v>1921</v>
      </c>
      <c r="D152" s="335" t="s">
        <v>1123</v>
      </c>
      <c r="E152" s="336" t="s">
        <v>2104</v>
      </c>
      <c r="F152" s="337" t="s">
        <v>2105</v>
      </c>
      <c r="G152" s="338" t="s">
        <v>169</v>
      </c>
      <c r="H152" s="339">
        <v>400</v>
      </c>
      <c r="I152" s="199"/>
      <c r="J152" s="340">
        <f>ROUND(I152*H152,2)</f>
        <v>0</v>
      </c>
      <c r="K152" s="341"/>
      <c r="L152" s="260"/>
      <c r="M152" s="342" t="s">
        <v>1532</v>
      </c>
      <c r="N152" s="343" t="s">
        <v>1122</v>
      </c>
      <c r="O152" s="344">
        <v>0</v>
      </c>
      <c r="P152" s="344">
        <f>O152*H152</f>
        <v>0</v>
      </c>
      <c r="Q152" s="344">
        <v>0</v>
      </c>
      <c r="R152" s="344">
        <f>Q152*H152</f>
        <v>0</v>
      </c>
      <c r="S152" s="344">
        <v>0</v>
      </c>
      <c r="T152" s="345">
        <f>S152*H152</f>
        <v>0</v>
      </c>
      <c r="AR152" s="346" t="s">
        <v>193</v>
      </c>
      <c r="AT152" s="346" t="s">
        <v>1123</v>
      </c>
      <c r="AU152" s="346" t="s">
        <v>190</v>
      </c>
      <c r="AY152" s="251" t="s">
        <v>1043</v>
      </c>
      <c r="BE152" s="347">
        <f>IF(N152="základní",J152,0)</f>
        <v>0</v>
      </c>
      <c r="BF152" s="347">
        <f>IF(N152="snížená",J152,0)</f>
        <v>0</v>
      </c>
      <c r="BG152" s="347">
        <f>IF(N152="zákl. přenesená",J152,0)</f>
        <v>0</v>
      </c>
      <c r="BH152" s="347">
        <f>IF(N152="sníž. přenesená",J152,0)</f>
        <v>0</v>
      </c>
      <c r="BI152" s="347">
        <f>IF(N152="nulová",J152,0)</f>
        <v>0</v>
      </c>
      <c r="BJ152" s="251" t="s">
        <v>158</v>
      </c>
      <c r="BK152" s="347">
        <f>ROUND(I152*H152,2)</f>
        <v>0</v>
      </c>
      <c r="BL152" s="251" t="s">
        <v>193</v>
      </c>
      <c r="BM152" s="346" t="s">
        <v>1639</v>
      </c>
    </row>
    <row r="153" spans="2:65" s="355" customFormat="1" x14ac:dyDescent="0.2">
      <c r="B153" s="356"/>
      <c r="D153" s="350" t="s">
        <v>157</v>
      </c>
      <c r="E153" s="357" t="s">
        <v>1532</v>
      </c>
      <c r="F153" s="358" t="s">
        <v>2106</v>
      </c>
      <c r="H153" s="359">
        <v>400</v>
      </c>
      <c r="I153" s="387"/>
      <c r="L153" s="356"/>
      <c r="M153" s="360"/>
      <c r="T153" s="361"/>
      <c r="AT153" s="357" t="s">
        <v>157</v>
      </c>
      <c r="AU153" s="357" t="s">
        <v>190</v>
      </c>
      <c r="AV153" s="355" t="s">
        <v>190</v>
      </c>
      <c r="AW153" s="355" t="s">
        <v>1548</v>
      </c>
      <c r="AX153" s="355" t="s">
        <v>1580</v>
      </c>
      <c r="AY153" s="357" t="s">
        <v>1043</v>
      </c>
    </row>
    <row r="154" spans="2:65" s="369" customFormat="1" x14ac:dyDescent="0.2">
      <c r="B154" s="370"/>
      <c r="D154" s="350" t="s">
        <v>157</v>
      </c>
      <c r="E154" s="371" t="s">
        <v>1532</v>
      </c>
      <c r="F154" s="372" t="s">
        <v>1657</v>
      </c>
      <c r="H154" s="373">
        <v>400</v>
      </c>
      <c r="I154" s="389"/>
      <c r="L154" s="370"/>
      <c r="M154" s="374"/>
      <c r="T154" s="375"/>
      <c r="AT154" s="371" t="s">
        <v>157</v>
      </c>
      <c r="AU154" s="371" t="s">
        <v>190</v>
      </c>
      <c r="AV154" s="369" t="s">
        <v>193</v>
      </c>
      <c r="AW154" s="369" t="s">
        <v>1548</v>
      </c>
      <c r="AX154" s="369" t="s">
        <v>158</v>
      </c>
      <c r="AY154" s="371" t="s">
        <v>1043</v>
      </c>
    </row>
    <row r="155" spans="2:65" s="261" customFormat="1" ht="21.75" customHeight="1" x14ac:dyDescent="0.2">
      <c r="B155" s="260"/>
      <c r="C155" s="335" t="s">
        <v>1225</v>
      </c>
      <c r="D155" s="335" t="s">
        <v>1123</v>
      </c>
      <c r="E155" s="336" t="s">
        <v>2073</v>
      </c>
      <c r="F155" s="337" t="s">
        <v>2107</v>
      </c>
      <c r="G155" s="338" t="s">
        <v>169</v>
      </c>
      <c r="H155" s="339">
        <v>140.19999999999999</v>
      </c>
      <c r="I155" s="199"/>
      <c r="J155" s="340">
        <f>ROUND(I155*H155,2)</f>
        <v>0</v>
      </c>
      <c r="K155" s="341"/>
      <c r="L155" s="260"/>
      <c r="M155" s="342" t="s">
        <v>1532</v>
      </c>
      <c r="N155" s="343" t="s">
        <v>1122</v>
      </c>
      <c r="O155" s="344">
        <v>0</v>
      </c>
      <c r="P155" s="344">
        <f>O155*H155</f>
        <v>0</v>
      </c>
      <c r="Q155" s="344">
        <v>0</v>
      </c>
      <c r="R155" s="344">
        <f>Q155*H155</f>
        <v>0</v>
      </c>
      <c r="S155" s="344">
        <v>0</v>
      </c>
      <c r="T155" s="345">
        <f>S155*H155</f>
        <v>0</v>
      </c>
      <c r="AR155" s="346" t="s">
        <v>193</v>
      </c>
      <c r="AT155" s="346" t="s">
        <v>1123</v>
      </c>
      <c r="AU155" s="346" t="s">
        <v>190</v>
      </c>
      <c r="AY155" s="251" t="s">
        <v>1043</v>
      </c>
      <c r="BE155" s="347">
        <f>IF(N155="základní",J155,0)</f>
        <v>0</v>
      </c>
      <c r="BF155" s="347">
        <f>IF(N155="snížená",J155,0)</f>
        <v>0</v>
      </c>
      <c r="BG155" s="347">
        <f>IF(N155="zákl. přenesená",J155,0)</f>
        <v>0</v>
      </c>
      <c r="BH155" s="347">
        <f>IF(N155="sníž. přenesená",J155,0)</f>
        <v>0</v>
      </c>
      <c r="BI155" s="347">
        <f>IF(N155="nulová",J155,0)</f>
        <v>0</v>
      </c>
      <c r="BJ155" s="251" t="s">
        <v>158</v>
      </c>
      <c r="BK155" s="347">
        <f>ROUND(I155*H155,2)</f>
        <v>0</v>
      </c>
      <c r="BL155" s="251" t="s">
        <v>193</v>
      </c>
      <c r="BM155" s="346" t="s">
        <v>1261</v>
      </c>
    </row>
    <row r="156" spans="2:65" s="348" customFormat="1" ht="22.5" x14ac:dyDescent="0.2">
      <c r="B156" s="349"/>
      <c r="D156" s="350" t="s">
        <v>157</v>
      </c>
      <c r="E156" s="351" t="s">
        <v>1532</v>
      </c>
      <c r="F156" s="352" t="s">
        <v>2108</v>
      </c>
      <c r="H156" s="351" t="s">
        <v>1532</v>
      </c>
      <c r="I156" s="386"/>
      <c r="L156" s="349"/>
      <c r="M156" s="353"/>
      <c r="T156" s="354"/>
      <c r="AT156" s="351" t="s">
        <v>157</v>
      </c>
      <c r="AU156" s="351" t="s">
        <v>190</v>
      </c>
      <c r="AV156" s="348" t="s">
        <v>158</v>
      </c>
      <c r="AW156" s="348" t="s">
        <v>1548</v>
      </c>
      <c r="AX156" s="348" t="s">
        <v>1580</v>
      </c>
      <c r="AY156" s="351" t="s">
        <v>1043</v>
      </c>
    </row>
    <row r="157" spans="2:65" s="348" customFormat="1" x14ac:dyDescent="0.2">
      <c r="B157" s="349"/>
      <c r="D157" s="350" t="s">
        <v>157</v>
      </c>
      <c r="E157" s="351" t="s">
        <v>1532</v>
      </c>
      <c r="F157" s="352" t="s">
        <v>2109</v>
      </c>
      <c r="H157" s="351" t="s">
        <v>1532</v>
      </c>
      <c r="I157" s="386"/>
      <c r="L157" s="349"/>
      <c r="M157" s="353"/>
      <c r="T157" s="354"/>
      <c r="AT157" s="351" t="s">
        <v>157</v>
      </c>
      <c r="AU157" s="351" t="s">
        <v>190</v>
      </c>
      <c r="AV157" s="348" t="s">
        <v>158</v>
      </c>
      <c r="AW157" s="348" t="s">
        <v>1548</v>
      </c>
      <c r="AX157" s="348" t="s">
        <v>1580</v>
      </c>
      <c r="AY157" s="351" t="s">
        <v>1043</v>
      </c>
    </row>
    <row r="158" spans="2:65" s="355" customFormat="1" x14ac:dyDescent="0.2">
      <c r="B158" s="356"/>
      <c r="D158" s="350" t="s">
        <v>157</v>
      </c>
      <c r="E158" s="357" t="s">
        <v>1532</v>
      </c>
      <c r="F158" s="358" t="s">
        <v>2110</v>
      </c>
      <c r="H158" s="359">
        <v>140.19999999999999</v>
      </c>
      <c r="I158" s="387"/>
      <c r="L158" s="356"/>
      <c r="M158" s="360"/>
      <c r="T158" s="361"/>
      <c r="AT158" s="357" t="s">
        <v>157</v>
      </c>
      <c r="AU158" s="357" t="s">
        <v>190</v>
      </c>
      <c r="AV158" s="355" t="s">
        <v>190</v>
      </c>
      <c r="AW158" s="355" t="s">
        <v>1548</v>
      </c>
      <c r="AX158" s="355" t="s">
        <v>1580</v>
      </c>
      <c r="AY158" s="357" t="s">
        <v>1043</v>
      </c>
    </row>
    <row r="159" spans="2:65" s="369" customFormat="1" x14ac:dyDescent="0.2">
      <c r="B159" s="370"/>
      <c r="D159" s="350" t="s">
        <v>157</v>
      </c>
      <c r="E159" s="371" t="s">
        <v>1532</v>
      </c>
      <c r="F159" s="372" t="s">
        <v>1657</v>
      </c>
      <c r="H159" s="373">
        <v>140.19999999999999</v>
      </c>
      <c r="I159" s="389"/>
      <c r="L159" s="370"/>
      <c r="M159" s="374"/>
      <c r="T159" s="375"/>
      <c r="AT159" s="371" t="s">
        <v>157</v>
      </c>
      <c r="AU159" s="371" t="s">
        <v>190</v>
      </c>
      <c r="AV159" s="369" t="s">
        <v>193</v>
      </c>
      <c r="AW159" s="369" t="s">
        <v>1548</v>
      </c>
      <c r="AX159" s="369" t="s">
        <v>158</v>
      </c>
      <c r="AY159" s="371" t="s">
        <v>1043</v>
      </c>
    </row>
    <row r="160" spans="2:65" s="261" customFormat="1" ht="16.5" customHeight="1" x14ac:dyDescent="0.2">
      <c r="B160" s="260"/>
      <c r="C160" s="376" t="s">
        <v>1324</v>
      </c>
      <c r="D160" s="376" t="s">
        <v>1056</v>
      </c>
      <c r="E160" s="377" t="s">
        <v>2111</v>
      </c>
      <c r="F160" s="378" t="s">
        <v>2112</v>
      </c>
      <c r="G160" s="379" t="s">
        <v>340</v>
      </c>
      <c r="H160" s="380">
        <v>42.06</v>
      </c>
      <c r="I160" s="200"/>
      <c r="J160" s="381">
        <f>ROUND(I160*H160,2)</f>
        <v>0</v>
      </c>
      <c r="K160" s="382"/>
      <c r="L160" s="383"/>
      <c r="M160" s="384" t="s">
        <v>1532</v>
      </c>
      <c r="N160" s="385" t="s">
        <v>1122</v>
      </c>
      <c r="O160" s="344">
        <v>0</v>
      </c>
      <c r="P160" s="344">
        <f>O160*H160</f>
        <v>0</v>
      </c>
      <c r="Q160" s="344">
        <v>0</v>
      </c>
      <c r="R160" s="344">
        <f>Q160*H160</f>
        <v>0</v>
      </c>
      <c r="S160" s="344">
        <v>0</v>
      </c>
      <c r="T160" s="345">
        <f>S160*H160</f>
        <v>0</v>
      </c>
      <c r="AR160" s="346" t="s">
        <v>334</v>
      </c>
      <c r="AT160" s="346" t="s">
        <v>1056</v>
      </c>
      <c r="AU160" s="346" t="s">
        <v>190</v>
      </c>
      <c r="AY160" s="251" t="s">
        <v>1043</v>
      </c>
      <c r="BE160" s="347">
        <f>IF(N160="základní",J160,0)</f>
        <v>0</v>
      </c>
      <c r="BF160" s="347">
        <f>IF(N160="snížená",J160,0)</f>
        <v>0</v>
      </c>
      <c r="BG160" s="347">
        <f>IF(N160="zákl. přenesená",J160,0)</f>
        <v>0</v>
      </c>
      <c r="BH160" s="347">
        <f>IF(N160="sníž. přenesená",J160,0)</f>
        <v>0</v>
      </c>
      <c r="BI160" s="347">
        <f>IF(N160="nulová",J160,0)</f>
        <v>0</v>
      </c>
      <c r="BJ160" s="251" t="s">
        <v>158</v>
      </c>
      <c r="BK160" s="347">
        <f>ROUND(I160*H160,2)</f>
        <v>0</v>
      </c>
      <c r="BL160" s="251" t="s">
        <v>193</v>
      </c>
      <c r="BM160" s="346" t="s">
        <v>1679</v>
      </c>
    </row>
    <row r="161" spans="2:65" s="261" customFormat="1" ht="16.5" customHeight="1" x14ac:dyDescent="0.2">
      <c r="B161" s="260"/>
      <c r="C161" s="376" t="s">
        <v>1639</v>
      </c>
      <c r="D161" s="376" t="s">
        <v>1056</v>
      </c>
      <c r="E161" s="377" t="s">
        <v>2113</v>
      </c>
      <c r="F161" s="378" t="s">
        <v>2114</v>
      </c>
      <c r="G161" s="379" t="s">
        <v>340</v>
      </c>
      <c r="H161" s="380">
        <v>25.32</v>
      </c>
      <c r="I161" s="200"/>
      <c r="J161" s="381">
        <f>ROUND(I161*H161,2)</f>
        <v>0</v>
      </c>
      <c r="K161" s="382"/>
      <c r="L161" s="383"/>
      <c r="M161" s="384" t="s">
        <v>1532</v>
      </c>
      <c r="N161" s="385" t="s">
        <v>1122</v>
      </c>
      <c r="O161" s="344">
        <v>0</v>
      </c>
      <c r="P161" s="344">
        <f>O161*H161</f>
        <v>0</v>
      </c>
      <c r="Q161" s="344">
        <v>0</v>
      </c>
      <c r="R161" s="344">
        <f>Q161*H161</f>
        <v>0</v>
      </c>
      <c r="S161" s="344">
        <v>0</v>
      </c>
      <c r="T161" s="345">
        <f>S161*H161</f>
        <v>0</v>
      </c>
      <c r="AR161" s="346" t="s">
        <v>334</v>
      </c>
      <c r="AT161" s="346" t="s">
        <v>1056</v>
      </c>
      <c r="AU161" s="346" t="s">
        <v>190</v>
      </c>
      <c r="AY161" s="251" t="s">
        <v>1043</v>
      </c>
      <c r="BE161" s="347">
        <f>IF(N161="základní",J161,0)</f>
        <v>0</v>
      </c>
      <c r="BF161" s="347">
        <f>IF(N161="snížená",J161,0)</f>
        <v>0</v>
      </c>
      <c r="BG161" s="347">
        <f>IF(N161="zákl. přenesená",J161,0)</f>
        <v>0</v>
      </c>
      <c r="BH161" s="347">
        <f>IF(N161="sníž. přenesená",J161,0)</f>
        <v>0</v>
      </c>
      <c r="BI161" s="347">
        <f>IF(N161="nulová",J161,0)</f>
        <v>0</v>
      </c>
      <c r="BJ161" s="251" t="s">
        <v>158</v>
      </c>
      <c r="BK161" s="347">
        <f>ROUND(I161*H161,2)</f>
        <v>0</v>
      </c>
      <c r="BL161" s="251" t="s">
        <v>193</v>
      </c>
      <c r="BM161" s="346" t="s">
        <v>1929</v>
      </c>
    </row>
    <row r="162" spans="2:65" s="348" customFormat="1" x14ac:dyDescent="0.2">
      <c r="B162" s="349"/>
      <c r="D162" s="350" t="s">
        <v>157</v>
      </c>
      <c r="E162" s="351" t="s">
        <v>1532</v>
      </c>
      <c r="F162" s="352" t="s">
        <v>2115</v>
      </c>
      <c r="H162" s="351" t="s">
        <v>1532</v>
      </c>
      <c r="I162" s="386"/>
      <c r="L162" s="349"/>
      <c r="M162" s="353"/>
      <c r="T162" s="354"/>
      <c r="AT162" s="351" t="s">
        <v>157</v>
      </c>
      <c r="AU162" s="351" t="s">
        <v>190</v>
      </c>
      <c r="AV162" s="348" t="s">
        <v>158</v>
      </c>
      <c r="AW162" s="348" t="s">
        <v>1548</v>
      </c>
      <c r="AX162" s="348" t="s">
        <v>1580</v>
      </c>
      <c r="AY162" s="351" t="s">
        <v>1043</v>
      </c>
    </row>
    <row r="163" spans="2:65" s="355" customFormat="1" x14ac:dyDescent="0.2">
      <c r="B163" s="356"/>
      <c r="D163" s="350" t="s">
        <v>157</v>
      </c>
      <c r="E163" s="357" t="s">
        <v>1532</v>
      </c>
      <c r="F163" s="358" t="s">
        <v>2116</v>
      </c>
      <c r="H163" s="359">
        <v>25.32</v>
      </c>
      <c r="I163" s="387"/>
      <c r="L163" s="356"/>
      <c r="M163" s="360"/>
      <c r="T163" s="361"/>
      <c r="AT163" s="357" t="s">
        <v>157</v>
      </c>
      <c r="AU163" s="357" t="s">
        <v>190</v>
      </c>
      <c r="AV163" s="355" t="s">
        <v>190</v>
      </c>
      <c r="AW163" s="355" t="s">
        <v>1548</v>
      </c>
      <c r="AX163" s="355" t="s">
        <v>1580</v>
      </c>
      <c r="AY163" s="357" t="s">
        <v>1043</v>
      </c>
    </row>
    <row r="164" spans="2:65" s="369" customFormat="1" x14ac:dyDescent="0.2">
      <c r="B164" s="370"/>
      <c r="D164" s="350" t="s">
        <v>157</v>
      </c>
      <c r="E164" s="371" t="s">
        <v>1532</v>
      </c>
      <c r="F164" s="372" t="s">
        <v>1657</v>
      </c>
      <c r="H164" s="373">
        <v>25.32</v>
      </c>
      <c r="I164" s="389"/>
      <c r="L164" s="370"/>
      <c r="M164" s="374"/>
      <c r="T164" s="375"/>
      <c r="AT164" s="371" t="s">
        <v>157</v>
      </c>
      <c r="AU164" s="371" t="s">
        <v>190</v>
      </c>
      <c r="AV164" s="369" t="s">
        <v>193</v>
      </c>
      <c r="AW164" s="369" t="s">
        <v>1548</v>
      </c>
      <c r="AX164" s="369" t="s">
        <v>158</v>
      </c>
      <c r="AY164" s="371" t="s">
        <v>1043</v>
      </c>
    </row>
    <row r="165" spans="2:65" s="261" customFormat="1" ht="16.5" customHeight="1" x14ac:dyDescent="0.2">
      <c r="B165" s="260"/>
      <c r="C165" s="335" t="s">
        <v>1643</v>
      </c>
      <c r="D165" s="335" t="s">
        <v>1123</v>
      </c>
      <c r="E165" s="336" t="s">
        <v>2117</v>
      </c>
      <c r="F165" s="337" t="s">
        <v>2118</v>
      </c>
      <c r="G165" s="338" t="s">
        <v>169</v>
      </c>
      <c r="H165" s="339">
        <v>90.2</v>
      </c>
      <c r="I165" s="199"/>
      <c r="J165" s="340">
        <f>ROUND(I165*H165,2)</f>
        <v>0</v>
      </c>
      <c r="K165" s="341"/>
      <c r="L165" s="260"/>
      <c r="M165" s="342" t="s">
        <v>1532</v>
      </c>
      <c r="N165" s="343" t="s">
        <v>1122</v>
      </c>
      <c r="O165" s="344">
        <v>0</v>
      </c>
      <c r="P165" s="344">
        <f>O165*H165</f>
        <v>0</v>
      </c>
      <c r="Q165" s="344">
        <v>0</v>
      </c>
      <c r="R165" s="344">
        <f>Q165*H165</f>
        <v>0</v>
      </c>
      <c r="S165" s="344">
        <v>0</v>
      </c>
      <c r="T165" s="345">
        <f>S165*H165</f>
        <v>0</v>
      </c>
      <c r="AR165" s="346" t="s">
        <v>193</v>
      </c>
      <c r="AT165" s="346" t="s">
        <v>1123</v>
      </c>
      <c r="AU165" s="346" t="s">
        <v>190</v>
      </c>
      <c r="AY165" s="251" t="s">
        <v>1043</v>
      </c>
      <c r="BE165" s="347">
        <f>IF(N165="základní",J165,0)</f>
        <v>0</v>
      </c>
      <c r="BF165" s="347">
        <f>IF(N165="snížená",J165,0)</f>
        <v>0</v>
      </c>
      <c r="BG165" s="347">
        <f>IF(N165="zákl. přenesená",J165,0)</f>
        <v>0</v>
      </c>
      <c r="BH165" s="347">
        <f>IF(N165="sníž. přenesená",J165,0)</f>
        <v>0</v>
      </c>
      <c r="BI165" s="347">
        <f>IF(N165="nulová",J165,0)</f>
        <v>0</v>
      </c>
      <c r="BJ165" s="251" t="s">
        <v>158</v>
      </c>
      <c r="BK165" s="347">
        <f>ROUND(I165*H165,2)</f>
        <v>0</v>
      </c>
      <c r="BL165" s="251" t="s">
        <v>193</v>
      </c>
      <c r="BM165" s="346" t="s">
        <v>1937</v>
      </c>
    </row>
    <row r="166" spans="2:65" s="355" customFormat="1" x14ac:dyDescent="0.2">
      <c r="B166" s="356"/>
      <c r="D166" s="350" t="s">
        <v>157</v>
      </c>
      <c r="E166" s="357" t="s">
        <v>1532</v>
      </c>
      <c r="F166" s="358" t="s">
        <v>2119</v>
      </c>
      <c r="H166" s="359">
        <v>90.2</v>
      </c>
      <c r="I166" s="387"/>
      <c r="L166" s="356"/>
      <c r="M166" s="360"/>
      <c r="T166" s="361"/>
      <c r="AT166" s="357" t="s">
        <v>157</v>
      </c>
      <c r="AU166" s="357" t="s">
        <v>190</v>
      </c>
      <c r="AV166" s="355" t="s">
        <v>190</v>
      </c>
      <c r="AW166" s="355" t="s">
        <v>1548</v>
      </c>
      <c r="AX166" s="355" t="s">
        <v>1580</v>
      </c>
      <c r="AY166" s="357" t="s">
        <v>1043</v>
      </c>
    </row>
    <row r="167" spans="2:65" s="369" customFormat="1" x14ac:dyDescent="0.2">
      <c r="B167" s="370"/>
      <c r="D167" s="350" t="s">
        <v>157</v>
      </c>
      <c r="E167" s="371" t="s">
        <v>1532</v>
      </c>
      <c r="F167" s="372" t="s">
        <v>1657</v>
      </c>
      <c r="H167" s="373">
        <v>90.2</v>
      </c>
      <c r="I167" s="389"/>
      <c r="L167" s="370"/>
      <c r="M167" s="374"/>
      <c r="T167" s="375"/>
      <c r="AT167" s="371" t="s">
        <v>157</v>
      </c>
      <c r="AU167" s="371" t="s">
        <v>190</v>
      </c>
      <c r="AV167" s="369" t="s">
        <v>193</v>
      </c>
      <c r="AW167" s="369" t="s">
        <v>1548</v>
      </c>
      <c r="AX167" s="369" t="s">
        <v>158</v>
      </c>
      <c r="AY167" s="371" t="s">
        <v>1043</v>
      </c>
    </row>
    <row r="168" spans="2:65" s="261" customFormat="1" ht="33" customHeight="1" x14ac:dyDescent="0.2">
      <c r="B168" s="260"/>
      <c r="C168" s="335" t="s">
        <v>1945</v>
      </c>
      <c r="D168" s="335" t="s">
        <v>1123</v>
      </c>
      <c r="E168" s="336" t="s">
        <v>2120</v>
      </c>
      <c r="F168" s="337" t="s">
        <v>2121</v>
      </c>
      <c r="G168" s="338" t="s">
        <v>169</v>
      </c>
      <c r="H168" s="339">
        <v>200</v>
      </c>
      <c r="I168" s="199"/>
      <c r="J168" s="340">
        <f>ROUND(I168*H168,2)</f>
        <v>0</v>
      </c>
      <c r="K168" s="341"/>
      <c r="L168" s="260"/>
      <c r="M168" s="342" t="s">
        <v>1532</v>
      </c>
      <c r="N168" s="343" t="s">
        <v>1122</v>
      </c>
      <c r="O168" s="344">
        <v>0</v>
      </c>
      <c r="P168" s="344">
        <f>O168*H168</f>
        <v>0</v>
      </c>
      <c r="Q168" s="344">
        <v>0</v>
      </c>
      <c r="R168" s="344">
        <f>Q168*H168</f>
        <v>0</v>
      </c>
      <c r="S168" s="344">
        <v>0</v>
      </c>
      <c r="T168" s="345">
        <f>S168*H168</f>
        <v>0</v>
      </c>
      <c r="AR168" s="346" t="s">
        <v>193</v>
      </c>
      <c r="AT168" s="346" t="s">
        <v>1123</v>
      </c>
      <c r="AU168" s="346" t="s">
        <v>190</v>
      </c>
      <c r="AY168" s="251" t="s">
        <v>1043</v>
      </c>
      <c r="BE168" s="347">
        <f>IF(N168="základní",J168,0)</f>
        <v>0</v>
      </c>
      <c r="BF168" s="347">
        <f>IF(N168="snížená",J168,0)</f>
        <v>0</v>
      </c>
      <c r="BG168" s="347">
        <f>IF(N168="zákl. přenesená",J168,0)</f>
        <v>0</v>
      </c>
      <c r="BH168" s="347">
        <f>IF(N168="sníž. přenesená",J168,0)</f>
        <v>0</v>
      </c>
      <c r="BI168" s="347">
        <f>IF(N168="nulová",J168,0)</f>
        <v>0</v>
      </c>
      <c r="BJ168" s="251" t="s">
        <v>158</v>
      </c>
      <c r="BK168" s="347">
        <f>ROUND(I168*H168,2)</f>
        <v>0</v>
      </c>
      <c r="BL168" s="251" t="s">
        <v>193</v>
      </c>
      <c r="BM168" s="346" t="s">
        <v>1802</v>
      </c>
    </row>
    <row r="169" spans="2:65" s="261" customFormat="1" ht="33" customHeight="1" x14ac:dyDescent="0.2">
      <c r="B169" s="260"/>
      <c r="C169" s="335" t="s">
        <v>1261</v>
      </c>
      <c r="D169" s="335" t="s">
        <v>1123</v>
      </c>
      <c r="E169" s="336" t="s">
        <v>2122</v>
      </c>
      <c r="F169" s="337" t="s">
        <v>2123</v>
      </c>
      <c r="G169" s="338" t="s">
        <v>169</v>
      </c>
      <c r="H169" s="339">
        <v>200</v>
      </c>
      <c r="I169" s="199"/>
      <c r="J169" s="340">
        <f>ROUND(I169*H169,2)</f>
        <v>0</v>
      </c>
      <c r="K169" s="341"/>
      <c r="L169" s="260"/>
      <c r="M169" s="342" t="s">
        <v>1532</v>
      </c>
      <c r="N169" s="343" t="s">
        <v>1122</v>
      </c>
      <c r="O169" s="344">
        <v>0</v>
      </c>
      <c r="P169" s="344">
        <f>O169*H169</f>
        <v>0</v>
      </c>
      <c r="Q169" s="344">
        <v>0</v>
      </c>
      <c r="R169" s="344">
        <f>Q169*H169</f>
        <v>0</v>
      </c>
      <c r="S169" s="344">
        <v>0</v>
      </c>
      <c r="T169" s="345">
        <f>S169*H169</f>
        <v>0</v>
      </c>
      <c r="AR169" s="346" t="s">
        <v>193</v>
      </c>
      <c r="AT169" s="346" t="s">
        <v>1123</v>
      </c>
      <c r="AU169" s="346" t="s">
        <v>190</v>
      </c>
      <c r="AY169" s="251" t="s">
        <v>1043</v>
      </c>
      <c r="BE169" s="347">
        <f>IF(N169="základní",J169,0)</f>
        <v>0</v>
      </c>
      <c r="BF169" s="347">
        <f>IF(N169="snížená",J169,0)</f>
        <v>0</v>
      </c>
      <c r="BG169" s="347">
        <f>IF(N169="zákl. přenesená",J169,0)</f>
        <v>0</v>
      </c>
      <c r="BH169" s="347">
        <f>IF(N169="sníž. přenesená",J169,0)</f>
        <v>0</v>
      </c>
      <c r="BI169" s="347">
        <f>IF(N169="nulová",J169,0)</f>
        <v>0</v>
      </c>
      <c r="BJ169" s="251" t="s">
        <v>158</v>
      </c>
      <c r="BK169" s="347">
        <f>ROUND(I169*H169,2)</f>
        <v>0</v>
      </c>
      <c r="BL169" s="251" t="s">
        <v>193</v>
      </c>
      <c r="BM169" s="346" t="s">
        <v>1942</v>
      </c>
    </row>
    <row r="170" spans="2:65" s="355" customFormat="1" x14ac:dyDescent="0.2">
      <c r="B170" s="356"/>
      <c r="D170" s="350" t="s">
        <v>157</v>
      </c>
      <c r="E170" s="357" t="s">
        <v>1532</v>
      </c>
      <c r="F170" s="358" t="s">
        <v>2124</v>
      </c>
      <c r="H170" s="359">
        <v>200</v>
      </c>
      <c r="I170" s="387"/>
      <c r="L170" s="356"/>
      <c r="M170" s="360"/>
      <c r="T170" s="361"/>
      <c r="AT170" s="357" t="s">
        <v>157</v>
      </c>
      <c r="AU170" s="357" t="s">
        <v>190</v>
      </c>
      <c r="AV170" s="355" t="s">
        <v>190</v>
      </c>
      <c r="AW170" s="355" t="s">
        <v>1548</v>
      </c>
      <c r="AX170" s="355" t="s">
        <v>1580</v>
      </c>
      <c r="AY170" s="357" t="s">
        <v>1043</v>
      </c>
    </row>
    <row r="171" spans="2:65" s="369" customFormat="1" x14ac:dyDescent="0.2">
      <c r="B171" s="370"/>
      <c r="D171" s="350" t="s">
        <v>157</v>
      </c>
      <c r="E171" s="371" t="s">
        <v>1532</v>
      </c>
      <c r="F171" s="372" t="s">
        <v>1657</v>
      </c>
      <c r="H171" s="373">
        <v>200</v>
      </c>
      <c r="I171" s="389"/>
      <c r="L171" s="370"/>
      <c r="M171" s="374"/>
      <c r="T171" s="375"/>
      <c r="AT171" s="371" t="s">
        <v>157</v>
      </c>
      <c r="AU171" s="371" t="s">
        <v>190</v>
      </c>
      <c r="AV171" s="369" t="s">
        <v>193</v>
      </c>
      <c r="AW171" s="369" t="s">
        <v>1548</v>
      </c>
      <c r="AX171" s="369" t="s">
        <v>158</v>
      </c>
      <c r="AY171" s="371" t="s">
        <v>1043</v>
      </c>
    </row>
    <row r="172" spans="2:65" s="261" customFormat="1" ht="16.5" customHeight="1" x14ac:dyDescent="0.2">
      <c r="B172" s="260"/>
      <c r="C172" s="376" t="s">
        <v>1538</v>
      </c>
      <c r="D172" s="376" t="s">
        <v>1056</v>
      </c>
      <c r="E172" s="377" t="s">
        <v>2125</v>
      </c>
      <c r="F172" s="378" t="s">
        <v>2126</v>
      </c>
      <c r="G172" s="379" t="s">
        <v>340</v>
      </c>
      <c r="H172" s="380">
        <v>0.66800000000000004</v>
      </c>
      <c r="I172" s="200"/>
      <c r="J172" s="381">
        <f>ROUND(I172*H172,2)</f>
        <v>0</v>
      </c>
      <c r="K172" s="382"/>
      <c r="L172" s="383"/>
      <c r="M172" s="384" t="s">
        <v>1532</v>
      </c>
      <c r="N172" s="385" t="s">
        <v>1122</v>
      </c>
      <c r="O172" s="344">
        <v>0</v>
      </c>
      <c r="P172" s="344">
        <f>O172*H172</f>
        <v>0</v>
      </c>
      <c r="Q172" s="344">
        <v>0</v>
      </c>
      <c r="R172" s="344">
        <f>Q172*H172</f>
        <v>0</v>
      </c>
      <c r="S172" s="344">
        <v>0</v>
      </c>
      <c r="T172" s="345">
        <f>S172*H172</f>
        <v>0</v>
      </c>
      <c r="AR172" s="346" t="s">
        <v>334</v>
      </c>
      <c r="AT172" s="346" t="s">
        <v>1056</v>
      </c>
      <c r="AU172" s="346" t="s">
        <v>190</v>
      </c>
      <c r="AY172" s="251" t="s">
        <v>1043</v>
      </c>
      <c r="BE172" s="347">
        <f>IF(N172="základní",J172,0)</f>
        <v>0</v>
      </c>
      <c r="BF172" s="347">
        <f>IF(N172="snížená",J172,0)</f>
        <v>0</v>
      </c>
      <c r="BG172" s="347">
        <f>IF(N172="zákl. přenesená",J172,0)</f>
        <v>0</v>
      </c>
      <c r="BH172" s="347">
        <f>IF(N172="sníž. přenesená",J172,0)</f>
        <v>0</v>
      </c>
      <c r="BI172" s="347">
        <f>IF(N172="nulová",J172,0)</f>
        <v>0</v>
      </c>
      <c r="BJ172" s="251" t="s">
        <v>158</v>
      </c>
      <c r="BK172" s="347">
        <f>ROUND(I172*H172,2)</f>
        <v>0</v>
      </c>
      <c r="BL172" s="251" t="s">
        <v>193</v>
      </c>
      <c r="BM172" s="346" t="s">
        <v>1944</v>
      </c>
    </row>
    <row r="173" spans="2:65" s="355" customFormat="1" x14ac:dyDescent="0.2">
      <c r="B173" s="356"/>
      <c r="D173" s="350" t="s">
        <v>157</v>
      </c>
      <c r="E173" s="357" t="s">
        <v>1532</v>
      </c>
      <c r="F173" s="358" t="s">
        <v>2127</v>
      </c>
      <c r="H173" s="359">
        <v>0.66800000000000004</v>
      </c>
      <c r="I173" s="387"/>
      <c r="L173" s="356"/>
      <c r="M173" s="360"/>
      <c r="T173" s="361"/>
      <c r="AT173" s="357" t="s">
        <v>157</v>
      </c>
      <c r="AU173" s="357" t="s">
        <v>190</v>
      </c>
      <c r="AV173" s="355" t="s">
        <v>190</v>
      </c>
      <c r="AW173" s="355" t="s">
        <v>1548</v>
      </c>
      <c r="AX173" s="355" t="s">
        <v>1580</v>
      </c>
      <c r="AY173" s="357" t="s">
        <v>1043</v>
      </c>
    </row>
    <row r="174" spans="2:65" s="369" customFormat="1" x14ac:dyDescent="0.2">
      <c r="B174" s="370"/>
      <c r="D174" s="350" t="s">
        <v>157</v>
      </c>
      <c r="E174" s="371" t="s">
        <v>1532</v>
      </c>
      <c r="F174" s="372" t="s">
        <v>1657</v>
      </c>
      <c r="H174" s="373">
        <v>0.66800000000000004</v>
      </c>
      <c r="I174" s="389"/>
      <c r="L174" s="370"/>
      <c r="M174" s="374"/>
      <c r="T174" s="375"/>
      <c r="AT174" s="371" t="s">
        <v>157</v>
      </c>
      <c r="AU174" s="371" t="s">
        <v>190</v>
      </c>
      <c r="AV174" s="369" t="s">
        <v>193</v>
      </c>
      <c r="AW174" s="369" t="s">
        <v>1548</v>
      </c>
      <c r="AX174" s="369" t="s">
        <v>158</v>
      </c>
      <c r="AY174" s="371" t="s">
        <v>1043</v>
      </c>
    </row>
    <row r="175" spans="2:65" s="261" customFormat="1" ht="24.2" customHeight="1" x14ac:dyDescent="0.2">
      <c r="B175" s="260"/>
      <c r="C175" s="335" t="s">
        <v>1982</v>
      </c>
      <c r="D175" s="335" t="s">
        <v>1123</v>
      </c>
      <c r="E175" s="336" t="s">
        <v>2128</v>
      </c>
      <c r="F175" s="337" t="s">
        <v>2129</v>
      </c>
      <c r="G175" s="338" t="s">
        <v>152</v>
      </c>
      <c r="H175" s="339">
        <v>5</v>
      </c>
      <c r="I175" s="199"/>
      <c r="J175" s="340">
        <f>ROUND(I175*H175,2)</f>
        <v>0</v>
      </c>
      <c r="K175" s="341"/>
      <c r="L175" s="260"/>
      <c r="M175" s="342" t="s">
        <v>1532</v>
      </c>
      <c r="N175" s="343" t="s">
        <v>1122</v>
      </c>
      <c r="O175" s="344">
        <v>0</v>
      </c>
      <c r="P175" s="344">
        <f>O175*H175</f>
        <v>0</v>
      </c>
      <c r="Q175" s="344">
        <v>0</v>
      </c>
      <c r="R175" s="344">
        <f>Q175*H175</f>
        <v>0</v>
      </c>
      <c r="S175" s="344">
        <v>0</v>
      </c>
      <c r="T175" s="345">
        <f>S175*H175</f>
        <v>0</v>
      </c>
      <c r="AR175" s="346" t="s">
        <v>193</v>
      </c>
      <c r="AT175" s="346" t="s">
        <v>1123</v>
      </c>
      <c r="AU175" s="346" t="s">
        <v>190</v>
      </c>
      <c r="AY175" s="251" t="s">
        <v>1043</v>
      </c>
      <c r="BE175" s="347">
        <f>IF(N175="základní",J175,0)</f>
        <v>0</v>
      </c>
      <c r="BF175" s="347">
        <f>IF(N175="snížená",J175,0)</f>
        <v>0</v>
      </c>
      <c r="BG175" s="347">
        <f>IF(N175="zákl. přenesená",J175,0)</f>
        <v>0</v>
      </c>
      <c r="BH175" s="347">
        <f>IF(N175="sníž. přenesená",J175,0)</f>
        <v>0</v>
      </c>
      <c r="BI175" s="347">
        <f>IF(N175="nulová",J175,0)</f>
        <v>0</v>
      </c>
      <c r="BJ175" s="251" t="s">
        <v>158</v>
      </c>
      <c r="BK175" s="347">
        <f>ROUND(I175*H175,2)</f>
        <v>0</v>
      </c>
      <c r="BL175" s="251" t="s">
        <v>193</v>
      </c>
      <c r="BM175" s="346" t="s">
        <v>1714</v>
      </c>
    </row>
    <row r="176" spans="2:65" s="348" customFormat="1" x14ac:dyDescent="0.2">
      <c r="B176" s="349"/>
      <c r="D176" s="350" t="s">
        <v>157</v>
      </c>
      <c r="E176" s="351" t="s">
        <v>1532</v>
      </c>
      <c r="F176" s="352" t="s">
        <v>2130</v>
      </c>
      <c r="H176" s="351" t="s">
        <v>1532</v>
      </c>
      <c r="I176" s="386"/>
      <c r="L176" s="349"/>
      <c r="M176" s="353"/>
      <c r="T176" s="354"/>
      <c r="AT176" s="351" t="s">
        <v>157</v>
      </c>
      <c r="AU176" s="351" t="s">
        <v>190</v>
      </c>
      <c r="AV176" s="348" t="s">
        <v>158</v>
      </c>
      <c r="AW176" s="348" t="s">
        <v>1548</v>
      </c>
      <c r="AX176" s="348" t="s">
        <v>1580</v>
      </c>
      <c r="AY176" s="351" t="s">
        <v>1043</v>
      </c>
    </row>
    <row r="177" spans="2:65" s="355" customFormat="1" x14ac:dyDescent="0.2">
      <c r="B177" s="356"/>
      <c r="D177" s="350" t="s">
        <v>157</v>
      </c>
      <c r="E177" s="357" t="s">
        <v>1532</v>
      </c>
      <c r="F177" s="358" t="s">
        <v>204</v>
      </c>
      <c r="H177" s="359">
        <v>5</v>
      </c>
      <c r="I177" s="387"/>
      <c r="L177" s="356"/>
      <c r="M177" s="360"/>
      <c r="T177" s="361"/>
      <c r="AT177" s="357" t="s">
        <v>157</v>
      </c>
      <c r="AU177" s="357" t="s">
        <v>190</v>
      </c>
      <c r="AV177" s="355" t="s">
        <v>190</v>
      </c>
      <c r="AW177" s="355" t="s">
        <v>1548</v>
      </c>
      <c r="AX177" s="355" t="s">
        <v>1580</v>
      </c>
      <c r="AY177" s="357" t="s">
        <v>1043</v>
      </c>
    </row>
    <row r="178" spans="2:65" s="369" customFormat="1" x14ac:dyDescent="0.2">
      <c r="B178" s="370"/>
      <c r="D178" s="350" t="s">
        <v>157</v>
      </c>
      <c r="E178" s="371" t="s">
        <v>1532</v>
      </c>
      <c r="F178" s="372" t="s">
        <v>1657</v>
      </c>
      <c r="H178" s="373">
        <v>5</v>
      </c>
      <c r="I178" s="389"/>
      <c r="L178" s="370"/>
      <c r="M178" s="374"/>
      <c r="T178" s="375"/>
      <c r="AT178" s="371" t="s">
        <v>157</v>
      </c>
      <c r="AU178" s="371" t="s">
        <v>190</v>
      </c>
      <c r="AV178" s="369" t="s">
        <v>193</v>
      </c>
      <c r="AW178" s="369" t="s">
        <v>1548</v>
      </c>
      <c r="AX178" s="369" t="s">
        <v>158</v>
      </c>
      <c r="AY178" s="371" t="s">
        <v>1043</v>
      </c>
    </row>
    <row r="179" spans="2:65" s="261" customFormat="1" ht="16.5" customHeight="1" x14ac:dyDescent="0.2">
      <c r="B179" s="260"/>
      <c r="C179" s="335" t="s">
        <v>1937</v>
      </c>
      <c r="D179" s="335" t="s">
        <v>1123</v>
      </c>
      <c r="E179" s="336" t="s">
        <v>2131</v>
      </c>
      <c r="F179" s="337" t="s">
        <v>2132</v>
      </c>
      <c r="G179" s="338" t="s">
        <v>169</v>
      </c>
      <c r="H179" s="339">
        <v>200</v>
      </c>
      <c r="I179" s="199"/>
      <c r="J179" s="340">
        <f>ROUND(I179*H179,2)</f>
        <v>0</v>
      </c>
      <c r="K179" s="341"/>
      <c r="L179" s="260"/>
      <c r="M179" s="342" t="s">
        <v>1532</v>
      </c>
      <c r="N179" s="343" t="s">
        <v>1122</v>
      </c>
      <c r="O179" s="344">
        <v>0</v>
      </c>
      <c r="P179" s="344">
        <f>O179*H179</f>
        <v>0</v>
      </c>
      <c r="Q179" s="344">
        <v>0</v>
      </c>
      <c r="R179" s="344">
        <f>Q179*H179</f>
        <v>0</v>
      </c>
      <c r="S179" s="344">
        <v>0</v>
      </c>
      <c r="T179" s="345">
        <f>S179*H179</f>
        <v>0</v>
      </c>
      <c r="AR179" s="346" t="s">
        <v>193</v>
      </c>
      <c r="AT179" s="346" t="s">
        <v>1123</v>
      </c>
      <c r="AU179" s="346" t="s">
        <v>190</v>
      </c>
      <c r="AY179" s="251" t="s">
        <v>1043</v>
      </c>
      <c r="BE179" s="347">
        <f>IF(N179="základní",J179,0)</f>
        <v>0</v>
      </c>
      <c r="BF179" s="347">
        <f>IF(N179="snížená",J179,0)</f>
        <v>0</v>
      </c>
      <c r="BG179" s="347">
        <f>IF(N179="zákl. přenesená",J179,0)</f>
        <v>0</v>
      </c>
      <c r="BH179" s="347">
        <f>IF(N179="sníž. přenesená",J179,0)</f>
        <v>0</v>
      </c>
      <c r="BI179" s="347">
        <f>IF(N179="nulová",J179,0)</f>
        <v>0</v>
      </c>
      <c r="BJ179" s="251" t="s">
        <v>158</v>
      </c>
      <c r="BK179" s="347">
        <f>ROUND(I179*H179,2)</f>
        <v>0</v>
      </c>
      <c r="BL179" s="251" t="s">
        <v>193</v>
      </c>
      <c r="BM179" s="346" t="s">
        <v>1303</v>
      </c>
    </row>
    <row r="180" spans="2:65" s="261" customFormat="1" ht="21.75" customHeight="1" x14ac:dyDescent="0.2">
      <c r="B180" s="260"/>
      <c r="C180" s="335" t="s">
        <v>1985</v>
      </c>
      <c r="D180" s="335" t="s">
        <v>1123</v>
      </c>
      <c r="E180" s="336" t="s">
        <v>2133</v>
      </c>
      <c r="F180" s="337" t="s">
        <v>2134</v>
      </c>
      <c r="G180" s="338" t="s">
        <v>161</v>
      </c>
      <c r="H180" s="339">
        <v>50</v>
      </c>
      <c r="I180" s="199"/>
      <c r="J180" s="340">
        <f>ROUND(I180*H180,2)</f>
        <v>0</v>
      </c>
      <c r="K180" s="341"/>
      <c r="L180" s="260"/>
      <c r="M180" s="342" t="s">
        <v>1532</v>
      </c>
      <c r="N180" s="343" t="s">
        <v>1122</v>
      </c>
      <c r="O180" s="344">
        <v>0</v>
      </c>
      <c r="P180" s="344">
        <f>O180*H180</f>
        <v>0</v>
      </c>
      <c r="Q180" s="344">
        <v>0</v>
      </c>
      <c r="R180" s="344">
        <f>Q180*H180</f>
        <v>0</v>
      </c>
      <c r="S180" s="344">
        <v>0</v>
      </c>
      <c r="T180" s="345">
        <f>S180*H180</f>
        <v>0</v>
      </c>
      <c r="AR180" s="346" t="s">
        <v>193</v>
      </c>
      <c r="AT180" s="346" t="s">
        <v>1123</v>
      </c>
      <c r="AU180" s="346" t="s">
        <v>190</v>
      </c>
      <c r="AY180" s="251" t="s">
        <v>1043</v>
      </c>
      <c r="BE180" s="347">
        <f>IF(N180="základní",J180,0)</f>
        <v>0</v>
      </c>
      <c r="BF180" s="347">
        <f>IF(N180="snížená",J180,0)</f>
        <v>0</v>
      </c>
      <c r="BG180" s="347">
        <f>IF(N180="zákl. přenesená",J180,0)</f>
        <v>0</v>
      </c>
      <c r="BH180" s="347">
        <f>IF(N180="sníž. přenesená",J180,0)</f>
        <v>0</v>
      </c>
      <c r="BI180" s="347">
        <f>IF(N180="nulová",J180,0)</f>
        <v>0</v>
      </c>
      <c r="BJ180" s="251" t="s">
        <v>158</v>
      </c>
      <c r="BK180" s="347">
        <f>ROUND(I180*H180,2)</f>
        <v>0</v>
      </c>
      <c r="BL180" s="251" t="s">
        <v>193</v>
      </c>
      <c r="BM180" s="346" t="s">
        <v>1733</v>
      </c>
    </row>
    <row r="181" spans="2:65" s="323" customFormat="1" ht="22.7" customHeight="1" x14ac:dyDescent="0.2">
      <c r="B181" s="324"/>
      <c r="D181" s="325" t="s">
        <v>1027</v>
      </c>
      <c r="E181" s="333" t="s">
        <v>204</v>
      </c>
      <c r="F181" s="333" t="s">
        <v>2135</v>
      </c>
      <c r="I181" s="390"/>
      <c r="J181" s="334">
        <f>BK181</f>
        <v>0</v>
      </c>
      <c r="L181" s="324"/>
      <c r="M181" s="328"/>
      <c r="P181" s="329">
        <f>SUM(P182:P184)</f>
        <v>0</v>
      </c>
      <c r="R181" s="329">
        <f>SUM(R182:R184)</f>
        <v>0</v>
      </c>
      <c r="T181" s="330">
        <f>SUM(T182:T184)</f>
        <v>0</v>
      </c>
      <c r="AR181" s="325" t="s">
        <v>158</v>
      </c>
      <c r="AT181" s="331" t="s">
        <v>1027</v>
      </c>
      <c r="AU181" s="331" t="s">
        <v>158</v>
      </c>
      <c r="AY181" s="325" t="s">
        <v>1043</v>
      </c>
      <c r="BK181" s="332">
        <f>SUM(BK182:BK184)</f>
        <v>0</v>
      </c>
    </row>
    <row r="182" spans="2:65" s="261" customFormat="1" ht="33" customHeight="1" x14ac:dyDescent="0.2">
      <c r="B182" s="260"/>
      <c r="C182" s="335" t="s">
        <v>1733</v>
      </c>
      <c r="D182" s="335" t="s">
        <v>1123</v>
      </c>
      <c r="E182" s="336" t="s">
        <v>2136</v>
      </c>
      <c r="F182" s="337" t="s">
        <v>2137</v>
      </c>
      <c r="G182" s="338" t="s">
        <v>169</v>
      </c>
      <c r="H182" s="339">
        <v>464</v>
      </c>
      <c r="I182" s="199"/>
      <c r="J182" s="340">
        <f>ROUND(I182*H182,2)</f>
        <v>0</v>
      </c>
      <c r="K182" s="341"/>
      <c r="L182" s="260"/>
      <c r="M182" s="342" t="s">
        <v>1532</v>
      </c>
      <c r="N182" s="343" t="s">
        <v>1122</v>
      </c>
      <c r="O182" s="344">
        <v>0</v>
      </c>
      <c r="P182" s="344">
        <f>O182*H182</f>
        <v>0</v>
      </c>
      <c r="Q182" s="344">
        <v>0</v>
      </c>
      <c r="R182" s="344">
        <f>Q182*H182</f>
        <v>0</v>
      </c>
      <c r="S182" s="344">
        <v>0</v>
      </c>
      <c r="T182" s="345">
        <f>S182*H182</f>
        <v>0</v>
      </c>
      <c r="AR182" s="346" t="s">
        <v>193</v>
      </c>
      <c r="AT182" s="346" t="s">
        <v>1123</v>
      </c>
      <c r="AU182" s="346" t="s">
        <v>190</v>
      </c>
      <c r="AY182" s="251" t="s">
        <v>1043</v>
      </c>
      <c r="BE182" s="347">
        <f>IF(N182="základní",J182,0)</f>
        <v>0</v>
      </c>
      <c r="BF182" s="347">
        <f>IF(N182="snížená",J182,0)</f>
        <v>0</v>
      </c>
      <c r="BG182" s="347">
        <f>IF(N182="zákl. přenesená",J182,0)</f>
        <v>0</v>
      </c>
      <c r="BH182" s="347">
        <f>IF(N182="sníž. přenesená",J182,0)</f>
        <v>0</v>
      </c>
      <c r="BI182" s="347">
        <f>IF(N182="nulová",J182,0)</f>
        <v>0</v>
      </c>
      <c r="BJ182" s="251" t="s">
        <v>158</v>
      </c>
      <c r="BK182" s="347">
        <f>ROUND(I182*H182,2)</f>
        <v>0</v>
      </c>
      <c r="BL182" s="251" t="s">
        <v>193</v>
      </c>
      <c r="BM182" s="346" t="s">
        <v>1757</v>
      </c>
    </row>
    <row r="183" spans="2:65" s="355" customFormat="1" x14ac:dyDescent="0.2">
      <c r="B183" s="356"/>
      <c r="D183" s="350" t="s">
        <v>157</v>
      </c>
      <c r="E183" s="357" t="s">
        <v>1532</v>
      </c>
      <c r="F183" s="358" t="s">
        <v>2138</v>
      </c>
      <c r="H183" s="359">
        <v>464</v>
      </c>
      <c r="I183" s="387"/>
      <c r="L183" s="356"/>
      <c r="M183" s="360"/>
      <c r="T183" s="361"/>
      <c r="AT183" s="357" t="s">
        <v>157</v>
      </c>
      <c r="AU183" s="357" t="s">
        <v>190</v>
      </c>
      <c r="AV183" s="355" t="s">
        <v>190</v>
      </c>
      <c r="AW183" s="355" t="s">
        <v>1548</v>
      </c>
      <c r="AX183" s="355" t="s">
        <v>1580</v>
      </c>
      <c r="AY183" s="357" t="s">
        <v>1043</v>
      </c>
    </row>
    <row r="184" spans="2:65" s="369" customFormat="1" x14ac:dyDescent="0.2">
      <c r="B184" s="370"/>
      <c r="D184" s="350" t="s">
        <v>157</v>
      </c>
      <c r="E184" s="371" t="s">
        <v>1532</v>
      </c>
      <c r="F184" s="372" t="s">
        <v>1657</v>
      </c>
      <c r="H184" s="373">
        <v>464</v>
      </c>
      <c r="I184" s="389"/>
      <c r="L184" s="370"/>
      <c r="M184" s="374"/>
      <c r="T184" s="375"/>
      <c r="AT184" s="371" t="s">
        <v>157</v>
      </c>
      <c r="AU184" s="371" t="s">
        <v>190</v>
      </c>
      <c r="AV184" s="369" t="s">
        <v>193</v>
      </c>
      <c r="AW184" s="369" t="s">
        <v>1548</v>
      </c>
      <c r="AX184" s="369" t="s">
        <v>158</v>
      </c>
      <c r="AY184" s="371" t="s">
        <v>1043</v>
      </c>
    </row>
    <row r="185" spans="2:65" s="323" customFormat="1" ht="22.7" customHeight="1" x14ac:dyDescent="0.2">
      <c r="B185" s="324"/>
      <c r="D185" s="325" t="s">
        <v>1027</v>
      </c>
      <c r="E185" s="333" t="s">
        <v>2139</v>
      </c>
      <c r="F185" s="333" t="s">
        <v>2140</v>
      </c>
      <c r="I185" s="390"/>
      <c r="J185" s="334">
        <f>BK185</f>
        <v>0</v>
      </c>
      <c r="L185" s="324"/>
      <c r="M185" s="328"/>
      <c r="P185" s="329">
        <f>SUM(P186:P192)</f>
        <v>0</v>
      </c>
      <c r="R185" s="329">
        <f>SUM(R186:R192)</f>
        <v>0</v>
      </c>
      <c r="T185" s="330">
        <f>SUM(T186:T192)</f>
        <v>0</v>
      </c>
      <c r="AR185" s="325" t="s">
        <v>158</v>
      </c>
      <c r="AT185" s="331" t="s">
        <v>1027</v>
      </c>
      <c r="AU185" s="331" t="s">
        <v>158</v>
      </c>
      <c r="AY185" s="325" t="s">
        <v>1043</v>
      </c>
      <c r="BK185" s="332">
        <f>SUM(BK186:BK192)</f>
        <v>0</v>
      </c>
    </row>
    <row r="186" spans="2:65" s="261" customFormat="1" ht="24.2" customHeight="1" x14ac:dyDescent="0.2">
      <c r="B186" s="260"/>
      <c r="C186" s="335" t="s">
        <v>1781</v>
      </c>
      <c r="D186" s="335" t="s">
        <v>1123</v>
      </c>
      <c r="E186" s="336" t="s">
        <v>2141</v>
      </c>
      <c r="F186" s="337" t="s">
        <v>2142</v>
      </c>
      <c r="G186" s="338" t="s">
        <v>340</v>
      </c>
      <c r="H186" s="339">
        <v>70.424999999999997</v>
      </c>
      <c r="I186" s="199"/>
      <c r="J186" s="340">
        <f>ROUND(I186*H186,2)</f>
        <v>0</v>
      </c>
      <c r="K186" s="341"/>
      <c r="L186" s="260"/>
      <c r="M186" s="342" t="s">
        <v>1532</v>
      </c>
      <c r="N186" s="343" t="s">
        <v>1122</v>
      </c>
      <c r="O186" s="344">
        <v>0</v>
      </c>
      <c r="P186" s="344">
        <f>O186*H186</f>
        <v>0</v>
      </c>
      <c r="Q186" s="344">
        <v>0</v>
      </c>
      <c r="R186" s="344">
        <f>Q186*H186</f>
        <v>0</v>
      </c>
      <c r="S186" s="344">
        <v>0</v>
      </c>
      <c r="T186" s="345">
        <f>S186*H186</f>
        <v>0</v>
      </c>
      <c r="AR186" s="346" t="s">
        <v>193</v>
      </c>
      <c r="AT186" s="346" t="s">
        <v>1123</v>
      </c>
      <c r="AU186" s="346" t="s">
        <v>190</v>
      </c>
      <c r="AY186" s="251" t="s">
        <v>1043</v>
      </c>
      <c r="BE186" s="347">
        <f>IF(N186="základní",J186,0)</f>
        <v>0</v>
      </c>
      <c r="BF186" s="347">
        <f>IF(N186="snížená",J186,0)</f>
        <v>0</v>
      </c>
      <c r="BG186" s="347">
        <f>IF(N186="zákl. přenesená",J186,0)</f>
        <v>0</v>
      </c>
      <c r="BH186" s="347">
        <f>IF(N186="sníž. přenesená",J186,0)</f>
        <v>0</v>
      </c>
      <c r="BI186" s="347">
        <f>IF(N186="nulová",J186,0)</f>
        <v>0</v>
      </c>
      <c r="BJ186" s="251" t="s">
        <v>158</v>
      </c>
      <c r="BK186" s="347">
        <f>ROUND(I186*H186,2)</f>
        <v>0</v>
      </c>
      <c r="BL186" s="251" t="s">
        <v>193</v>
      </c>
      <c r="BM186" s="346" t="s">
        <v>1761</v>
      </c>
    </row>
    <row r="187" spans="2:65" s="261" customFormat="1" ht="16.5" customHeight="1" x14ac:dyDescent="0.2">
      <c r="B187" s="260"/>
      <c r="C187" s="335" t="s">
        <v>2143</v>
      </c>
      <c r="D187" s="335" t="s">
        <v>1123</v>
      </c>
      <c r="E187" s="336" t="s">
        <v>2144</v>
      </c>
      <c r="F187" s="337" t="s">
        <v>2145</v>
      </c>
      <c r="G187" s="338" t="s">
        <v>340</v>
      </c>
      <c r="H187" s="339">
        <v>70.424999999999997</v>
      </c>
      <c r="I187" s="199"/>
      <c r="J187" s="340">
        <f>ROUND(I187*H187,2)</f>
        <v>0</v>
      </c>
      <c r="K187" s="341"/>
      <c r="L187" s="260"/>
      <c r="M187" s="342" t="s">
        <v>1532</v>
      </c>
      <c r="N187" s="343" t="s">
        <v>1122</v>
      </c>
      <c r="O187" s="344">
        <v>0</v>
      </c>
      <c r="P187" s="344">
        <f>O187*H187</f>
        <v>0</v>
      </c>
      <c r="Q187" s="344">
        <v>0</v>
      </c>
      <c r="R187" s="344">
        <f>Q187*H187</f>
        <v>0</v>
      </c>
      <c r="S187" s="344">
        <v>0</v>
      </c>
      <c r="T187" s="345">
        <f>S187*H187</f>
        <v>0</v>
      </c>
      <c r="AR187" s="346" t="s">
        <v>193</v>
      </c>
      <c r="AT187" s="346" t="s">
        <v>1123</v>
      </c>
      <c r="AU187" s="346" t="s">
        <v>190</v>
      </c>
      <c r="AY187" s="251" t="s">
        <v>1043</v>
      </c>
      <c r="BE187" s="347">
        <f>IF(N187="základní",J187,0)</f>
        <v>0</v>
      </c>
      <c r="BF187" s="347">
        <f>IF(N187="snížená",J187,0)</f>
        <v>0</v>
      </c>
      <c r="BG187" s="347">
        <f>IF(N187="zákl. přenesená",J187,0)</f>
        <v>0</v>
      </c>
      <c r="BH187" s="347">
        <f>IF(N187="sníž. přenesená",J187,0)</f>
        <v>0</v>
      </c>
      <c r="BI187" s="347">
        <f>IF(N187="nulová",J187,0)</f>
        <v>0</v>
      </c>
      <c r="BJ187" s="251" t="s">
        <v>158</v>
      </c>
      <c r="BK187" s="347">
        <f>ROUND(I187*H187,2)</f>
        <v>0</v>
      </c>
      <c r="BL187" s="251" t="s">
        <v>193</v>
      </c>
      <c r="BM187" s="346" t="s">
        <v>1321</v>
      </c>
    </row>
    <row r="188" spans="2:65" s="261" customFormat="1" ht="24.2" customHeight="1" x14ac:dyDescent="0.2">
      <c r="B188" s="260"/>
      <c r="C188" s="335" t="s">
        <v>1786</v>
      </c>
      <c r="D188" s="335" t="s">
        <v>1123</v>
      </c>
      <c r="E188" s="336" t="s">
        <v>2146</v>
      </c>
      <c r="F188" s="337" t="s">
        <v>2147</v>
      </c>
      <c r="G188" s="338" t="s">
        <v>340</v>
      </c>
      <c r="H188" s="339">
        <f>H190</f>
        <v>1408.5</v>
      </c>
      <c r="I188" s="199"/>
      <c r="J188" s="340">
        <f>ROUND(I188*H188,2)</f>
        <v>0</v>
      </c>
      <c r="K188" s="341"/>
      <c r="L188" s="260"/>
      <c r="M188" s="342" t="s">
        <v>1532</v>
      </c>
      <c r="N188" s="343" t="s">
        <v>1122</v>
      </c>
      <c r="O188" s="344">
        <v>0</v>
      </c>
      <c r="P188" s="344">
        <f>O188*H188</f>
        <v>0</v>
      </c>
      <c r="Q188" s="344">
        <v>0</v>
      </c>
      <c r="R188" s="344">
        <f>Q188*H188</f>
        <v>0</v>
      </c>
      <c r="S188" s="344">
        <v>0</v>
      </c>
      <c r="T188" s="345">
        <f>S188*H188</f>
        <v>0</v>
      </c>
      <c r="AR188" s="346" t="s">
        <v>193</v>
      </c>
      <c r="AT188" s="346" t="s">
        <v>1123</v>
      </c>
      <c r="AU188" s="346" t="s">
        <v>190</v>
      </c>
      <c r="AY188" s="251" t="s">
        <v>1043</v>
      </c>
      <c r="BE188" s="347">
        <f>IF(N188="základní",J188,0)</f>
        <v>0</v>
      </c>
      <c r="BF188" s="347">
        <f>IF(N188="snížená",J188,0)</f>
        <v>0</v>
      </c>
      <c r="BG188" s="347">
        <f>IF(N188="zákl. přenesená",J188,0)</f>
        <v>0</v>
      </c>
      <c r="BH188" s="347">
        <f>IF(N188="sníž. přenesená",J188,0)</f>
        <v>0</v>
      </c>
      <c r="BI188" s="347">
        <f>IF(N188="nulová",J188,0)</f>
        <v>0</v>
      </c>
      <c r="BJ188" s="251" t="s">
        <v>158</v>
      </c>
      <c r="BK188" s="347">
        <f>ROUND(I188*H188,2)</f>
        <v>0</v>
      </c>
      <c r="BL188" s="251" t="s">
        <v>193</v>
      </c>
      <c r="BM188" s="346" t="s">
        <v>1772</v>
      </c>
    </row>
    <row r="189" spans="2:65" s="355" customFormat="1" x14ac:dyDescent="0.2">
      <c r="B189" s="356"/>
      <c r="D189" s="350" t="s">
        <v>157</v>
      </c>
      <c r="E189" s="357" t="s">
        <v>1532</v>
      </c>
      <c r="F189" s="358" t="s">
        <v>2148</v>
      </c>
      <c r="H189" s="359">
        <f>70.425*20</f>
        <v>1408.5</v>
      </c>
      <c r="I189" s="387"/>
      <c r="L189" s="356"/>
      <c r="M189" s="360"/>
      <c r="T189" s="361"/>
      <c r="AT189" s="357" t="s">
        <v>157</v>
      </c>
      <c r="AU189" s="357" t="s">
        <v>190</v>
      </c>
      <c r="AV189" s="355" t="s">
        <v>190</v>
      </c>
      <c r="AW189" s="355" t="s">
        <v>1548</v>
      </c>
      <c r="AX189" s="355" t="s">
        <v>1580</v>
      </c>
      <c r="AY189" s="357" t="s">
        <v>1043</v>
      </c>
    </row>
    <row r="190" spans="2:65" s="369" customFormat="1" x14ac:dyDescent="0.2">
      <c r="B190" s="370"/>
      <c r="D190" s="350" t="s">
        <v>157</v>
      </c>
      <c r="E190" s="371" t="s">
        <v>1532</v>
      </c>
      <c r="F190" s="372" t="s">
        <v>1657</v>
      </c>
      <c r="H190" s="373">
        <f>H189</f>
        <v>1408.5</v>
      </c>
      <c r="I190" s="389"/>
      <c r="L190" s="370"/>
      <c r="M190" s="374"/>
      <c r="T190" s="375"/>
      <c r="AT190" s="371" t="s">
        <v>157</v>
      </c>
      <c r="AU190" s="371" t="s">
        <v>190</v>
      </c>
      <c r="AV190" s="369" t="s">
        <v>193</v>
      </c>
      <c r="AW190" s="369" t="s">
        <v>1548</v>
      </c>
      <c r="AX190" s="369" t="s">
        <v>158</v>
      </c>
      <c r="AY190" s="371" t="s">
        <v>1043</v>
      </c>
    </row>
    <row r="191" spans="2:65" s="261" customFormat="1" ht="24.2" customHeight="1" x14ac:dyDescent="0.2">
      <c r="B191" s="260"/>
      <c r="C191" s="335" t="s">
        <v>2149</v>
      </c>
      <c r="D191" s="335" t="s">
        <v>1123</v>
      </c>
      <c r="E191" s="336" t="s">
        <v>2150</v>
      </c>
      <c r="F191" s="337" t="s">
        <v>2151</v>
      </c>
      <c r="G191" s="338" t="s">
        <v>340</v>
      </c>
      <c r="H191" s="339">
        <f>H186</f>
        <v>70.424999999999997</v>
      </c>
      <c r="I191" s="199"/>
      <c r="J191" s="340">
        <f>ROUND(I191*H191,2)</f>
        <v>0</v>
      </c>
      <c r="K191" s="341"/>
      <c r="L191" s="260"/>
      <c r="M191" s="342" t="s">
        <v>1532</v>
      </c>
      <c r="N191" s="343" t="s">
        <v>1122</v>
      </c>
      <c r="O191" s="344">
        <v>0</v>
      </c>
      <c r="P191" s="344">
        <f>O191*H191</f>
        <v>0</v>
      </c>
      <c r="Q191" s="344">
        <v>0</v>
      </c>
      <c r="R191" s="344">
        <f>Q191*H191</f>
        <v>0</v>
      </c>
      <c r="S191" s="344">
        <v>0</v>
      </c>
      <c r="T191" s="345">
        <f>S191*H191</f>
        <v>0</v>
      </c>
      <c r="AR191" s="346" t="s">
        <v>193</v>
      </c>
      <c r="AT191" s="346" t="s">
        <v>1123</v>
      </c>
      <c r="AU191" s="346" t="s">
        <v>190</v>
      </c>
      <c r="AY191" s="251" t="s">
        <v>1043</v>
      </c>
      <c r="BE191" s="347">
        <f>IF(N191="základní",J191,0)</f>
        <v>0</v>
      </c>
      <c r="BF191" s="347">
        <f>IF(N191="snížená",J191,0)</f>
        <v>0</v>
      </c>
      <c r="BG191" s="347">
        <f>IF(N191="zákl. přenesená",J191,0)</f>
        <v>0</v>
      </c>
      <c r="BH191" s="347">
        <f>IF(N191="sníž. přenesená",J191,0)</f>
        <v>0</v>
      </c>
      <c r="BI191" s="347">
        <f>IF(N191="nulová",J191,0)</f>
        <v>0</v>
      </c>
      <c r="BJ191" s="251" t="s">
        <v>158</v>
      </c>
      <c r="BK191" s="347">
        <f>ROUND(I191*H191,2)</f>
        <v>0</v>
      </c>
      <c r="BL191" s="251" t="s">
        <v>193</v>
      </c>
      <c r="BM191" s="346" t="s">
        <v>74</v>
      </c>
    </row>
    <row r="192" spans="2:65" s="261" customFormat="1" ht="37.5" customHeight="1" x14ac:dyDescent="0.2">
      <c r="B192" s="260"/>
      <c r="C192" s="335" t="s">
        <v>1790</v>
      </c>
      <c r="D192" s="335" t="s">
        <v>1123</v>
      </c>
      <c r="E192" s="336" t="s">
        <v>2152</v>
      </c>
      <c r="F192" s="337" t="s">
        <v>2153</v>
      </c>
      <c r="G192" s="338" t="s">
        <v>340</v>
      </c>
      <c r="H192" s="339">
        <f>H191</f>
        <v>70.424999999999997</v>
      </c>
      <c r="I192" s="199"/>
      <c r="J192" s="340">
        <f>ROUND(I192*H192,2)</f>
        <v>0</v>
      </c>
      <c r="K192" s="341"/>
      <c r="L192" s="260"/>
      <c r="M192" s="342" t="s">
        <v>1532</v>
      </c>
      <c r="N192" s="343" t="s">
        <v>1122</v>
      </c>
      <c r="O192" s="344">
        <v>0</v>
      </c>
      <c r="P192" s="344">
        <f>O192*H192</f>
        <v>0</v>
      </c>
      <c r="Q192" s="344">
        <v>0</v>
      </c>
      <c r="R192" s="344">
        <f>Q192*H192</f>
        <v>0</v>
      </c>
      <c r="S192" s="344">
        <v>0</v>
      </c>
      <c r="T192" s="345">
        <f>S192*H192</f>
        <v>0</v>
      </c>
      <c r="AR192" s="346" t="s">
        <v>193</v>
      </c>
      <c r="AT192" s="346" t="s">
        <v>1123</v>
      </c>
      <c r="AU192" s="346" t="s">
        <v>190</v>
      </c>
      <c r="AY192" s="251" t="s">
        <v>1043</v>
      </c>
      <c r="BE192" s="347">
        <f>IF(N192="základní",J192,0)</f>
        <v>0</v>
      </c>
      <c r="BF192" s="347">
        <f>IF(N192="snížená",J192,0)</f>
        <v>0</v>
      </c>
      <c r="BG192" s="347">
        <f>IF(N192="zákl. přenesená",J192,0)</f>
        <v>0</v>
      </c>
      <c r="BH192" s="347">
        <f>IF(N192="sníž. přenesená",J192,0)</f>
        <v>0</v>
      </c>
      <c r="BI192" s="347">
        <f>IF(N192="nulová",J192,0)</f>
        <v>0</v>
      </c>
      <c r="BJ192" s="251" t="s">
        <v>158</v>
      </c>
      <c r="BK192" s="347">
        <f>ROUND(I192*H192,2)</f>
        <v>0</v>
      </c>
      <c r="BL192" s="251" t="s">
        <v>193</v>
      </c>
      <c r="BM192" s="346" t="s">
        <v>1781</v>
      </c>
    </row>
    <row r="193" spans="2:65" s="323" customFormat="1" ht="22.7" customHeight="1" x14ac:dyDescent="0.2">
      <c r="B193" s="324"/>
      <c r="D193" s="325" t="s">
        <v>1027</v>
      </c>
      <c r="E193" s="333" t="s">
        <v>1676</v>
      </c>
      <c r="F193" s="333" t="s">
        <v>341</v>
      </c>
      <c r="I193" s="390"/>
      <c r="J193" s="334">
        <f>BK193</f>
        <v>0</v>
      </c>
      <c r="L193" s="324"/>
      <c r="M193" s="328"/>
      <c r="P193" s="329">
        <f>P194</f>
        <v>0</v>
      </c>
      <c r="R193" s="329">
        <f>R194</f>
        <v>0</v>
      </c>
      <c r="T193" s="330">
        <f>T194</f>
        <v>0</v>
      </c>
      <c r="AR193" s="325" t="s">
        <v>158</v>
      </c>
      <c r="AT193" s="331" t="s">
        <v>1027</v>
      </c>
      <c r="AU193" s="331" t="s">
        <v>158</v>
      </c>
      <c r="AY193" s="325" t="s">
        <v>1043</v>
      </c>
      <c r="BK193" s="332">
        <f>BK194</f>
        <v>0</v>
      </c>
    </row>
    <row r="194" spans="2:65" s="261" customFormat="1" ht="24.2" customHeight="1" x14ac:dyDescent="0.2">
      <c r="B194" s="260"/>
      <c r="C194" s="335" t="s">
        <v>2154</v>
      </c>
      <c r="D194" s="335" t="s">
        <v>1123</v>
      </c>
      <c r="E194" s="336" t="s">
        <v>2155</v>
      </c>
      <c r="F194" s="337" t="s">
        <v>2156</v>
      </c>
      <c r="G194" s="338" t="s">
        <v>340</v>
      </c>
      <c r="H194" s="339">
        <v>187.63</v>
      </c>
      <c r="I194" s="199"/>
      <c r="J194" s="340">
        <f>ROUND(I194*H194,2)</f>
        <v>0</v>
      </c>
      <c r="K194" s="341"/>
      <c r="L194" s="260"/>
      <c r="M194" s="342" t="s">
        <v>1532</v>
      </c>
      <c r="N194" s="343" t="s">
        <v>1122</v>
      </c>
      <c r="O194" s="344">
        <v>0</v>
      </c>
      <c r="P194" s="344">
        <f>O194*H194</f>
        <v>0</v>
      </c>
      <c r="Q194" s="344">
        <v>0</v>
      </c>
      <c r="R194" s="344">
        <f>Q194*H194</f>
        <v>0</v>
      </c>
      <c r="S194" s="344">
        <v>0</v>
      </c>
      <c r="T194" s="345">
        <f>S194*H194</f>
        <v>0</v>
      </c>
      <c r="AR194" s="346" t="s">
        <v>193</v>
      </c>
      <c r="AT194" s="346" t="s">
        <v>1123</v>
      </c>
      <c r="AU194" s="346" t="s">
        <v>190</v>
      </c>
      <c r="AY194" s="251" t="s">
        <v>1043</v>
      </c>
      <c r="BE194" s="347">
        <f>IF(N194="základní",J194,0)</f>
        <v>0</v>
      </c>
      <c r="BF194" s="347">
        <f>IF(N194="snížená",J194,0)</f>
        <v>0</v>
      </c>
      <c r="BG194" s="347">
        <f>IF(N194="zákl. přenesená",J194,0)</f>
        <v>0</v>
      </c>
      <c r="BH194" s="347">
        <f>IF(N194="sníž. přenesená",J194,0)</f>
        <v>0</v>
      </c>
      <c r="BI194" s="347">
        <f>IF(N194="nulová",J194,0)</f>
        <v>0</v>
      </c>
      <c r="BJ194" s="251" t="s">
        <v>158</v>
      </c>
      <c r="BK194" s="347">
        <f>ROUND(I194*H194,2)</f>
        <v>0</v>
      </c>
      <c r="BL194" s="251" t="s">
        <v>193</v>
      </c>
      <c r="BM194" s="346" t="s">
        <v>1786</v>
      </c>
    </row>
    <row r="195" spans="2:65" s="323" customFormat="1" ht="26.1" customHeight="1" x14ac:dyDescent="0.2">
      <c r="B195" s="324"/>
      <c r="D195" s="325" t="s">
        <v>1027</v>
      </c>
      <c r="E195" s="326" t="s">
        <v>27</v>
      </c>
      <c r="F195" s="326" t="s">
        <v>1680</v>
      </c>
      <c r="I195" s="390"/>
      <c r="J195" s="327">
        <f>BK195</f>
        <v>0</v>
      </c>
      <c r="L195" s="324"/>
      <c r="M195" s="328"/>
      <c r="P195" s="329">
        <v>0</v>
      </c>
      <c r="R195" s="329">
        <v>0</v>
      </c>
      <c r="T195" s="330">
        <v>0</v>
      </c>
      <c r="AR195" s="325" t="s">
        <v>190</v>
      </c>
      <c r="AT195" s="331" t="s">
        <v>1027</v>
      </c>
      <c r="AU195" s="331" t="s">
        <v>1580</v>
      </c>
      <c r="AY195" s="325" t="s">
        <v>1043</v>
      </c>
      <c r="BK195" s="332">
        <f>BK196</f>
        <v>0</v>
      </c>
    </row>
    <row r="196" spans="2:65" s="323" customFormat="1" ht="26.1" customHeight="1" x14ac:dyDescent="0.2">
      <c r="B196" s="324"/>
      <c r="D196" s="325" t="s">
        <v>1027</v>
      </c>
      <c r="E196" s="326" t="s">
        <v>41</v>
      </c>
      <c r="F196" s="326" t="s">
        <v>2157</v>
      </c>
      <c r="I196" s="390"/>
      <c r="J196" s="327">
        <f>BK196</f>
        <v>0</v>
      </c>
      <c r="L196" s="324"/>
      <c r="M196" s="328"/>
      <c r="P196" s="329">
        <f>SUM(P197:P205)</f>
        <v>0</v>
      </c>
      <c r="R196" s="329">
        <f>SUM(R197:R205)</f>
        <v>0</v>
      </c>
      <c r="T196" s="330">
        <f>SUM(T197:T205)</f>
        <v>0</v>
      </c>
      <c r="AR196" s="325" t="s">
        <v>158</v>
      </c>
      <c r="AT196" s="331" t="s">
        <v>1027</v>
      </c>
      <c r="AU196" s="331" t="s">
        <v>1580</v>
      </c>
      <c r="AY196" s="325" t="s">
        <v>1043</v>
      </c>
      <c r="BK196" s="332">
        <f>SUM(BK197:BK205)</f>
        <v>0</v>
      </c>
    </row>
    <row r="197" spans="2:65" s="261" customFormat="1" ht="16.5" customHeight="1" x14ac:dyDescent="0.2">
      <c r="B197" s="260"/>
      <c r="C197" s="335" t="s">
        <v>2158</v>
      </c>
      <c r="D197" s="335" t="s">
        <v>1123</v>
      </c>
      <c r="E197" s="336" t="s">
        <v>2159</v>
      </c>
      <c r="F197" s="337" t="s">
        <v>2160</v>
      </c>
      <c r="G197" s="338" t="s">
        <v>387</v>
      </c>
      <c r="H197" s="339">
        <v>1</v>
      </c>
      <c r="I197" s="199"/>
      <c r="J197" s="340">
        <f>ROUND(I197*H197,2)</f>
        <v>0</v>
      </c>
      <c r="K197" s="341"/>
      <c r="L197" s="260"/>
      <c r="M197" s="342" t="s">
        <v>1532</v>
      </c>
      <c r="N197" s="343" t="s">
        <v>1122</v>
      </c>
      <c r="O197" s="344">
        <v>0</v>
      </c>
      <c r="P197" s="344">
        <f>O197*H197</f>
        <v>0</v>
      </c>
      <c r="Q197" s="344">
        <v>0</v>
      </c>
      <c r="R197" s="344">
        <f>Q197*H197</f>
        <v>0</v>
      </c>
      <c r="S197" s="344">
        <v>0</v>
      </c>
      <c r="T197" s="345">
        <f>S197*H197</f>
        <v>0</v>
      </c>
      <c r="AR197" s="346" t="s">
        <v>193</v>
      </c>
      <c r="AT197" s="346" t="s">
        <v>1123</v>
      </c>
      <c r="AU197" s="346" t="s">
        <v>158</v>
      </c>
      <c r="AY197" s="251" t="s">
        <v>1043</v>
      </c>
      <c r="BE197" s="347">
        <f>IF(N197="základní",J197,0)</f>
        <v>0</v>
      </c>
      <c r="BF197" s="347">
        <f>IF(N197="snížená",J197,0)</f>
        <v>0</v>
      </c>
      <c r="BG197" s="347">
        <f>IF(N197="zákl. přenesená",J197,0)</f>
        <v>0</v>
      </c>
      <c r="BH197" s="347">
        <f>IF(N197="sníž. přenesená",J197,0)</f>
        <v>0</v>
      </c>
      <c r="BI197" s="347">
        <f>IF(N197="nulová",J197,0)</f>
        <v>0</v>
      </c>
      <c r="BJ197" s="251" t="s">
        <v>158</v>
      </c>
      <c r="BK197" s="347">
        <f>ROUND(I197*H197,2)</f>
        <v>0</v>
      </c>
      <c r="BL197" s="251" t="s">
        <v>193</v>
      </c>
      <c r="BM197" s="346" t="s">
        <v>1790</v>
      </c>
    </row>
    <row r="198" spans="2:65" s="348" customFormat="1" x14ac:dyDescent="0.2">
      <c r="B198" s="349"/>
      <c r="D198" s="350" t="s">
        <v>157</v>
      </c>
      <c r="E198" s="351" t="s">
        <v>1532</v>
      </c>
      <c r="F198" s="352" t="s">
        <v>2161</v>
      </c>
      <c r="H198" s="351" t="s">
        <v>1532</v>
      </c>
      <c r="I198" s="386"/>
      <c r="L198" s="349"/>
      <c r="M198" s="353"/>
      <c r="T198" s="354"/>
      <c r="AT198" s="351" t="s">
        <v>157</v>
      </c>
      <c r="AU198" s="351" t="s">
        <v>158</v>
      </c>
      <c r="AV198" s="348" t="s">
        <v>158</v>
      </c>
      <c r="AW198" s="348" t="s">
        <v>1548</v>
      </c>
      <c r="AX198" s="348" t="s">
        <v>1580</v>
      </c>
      <c r="AY198" s="351" t="s">
        <v>1043</v>
      </c>
    </row>
    <row r="199" spans="2:65" s="355" customFormat="1" x14ac:dyDescent="0.2">
      <c r="B199" s="356"/>
      <c r="D199" s="350" t="s">
        <v>157</v>
      </c>
      <c r="E199" s="357" t="s">
        <v>1532</v>
      </c>
      <c r="F199" s="358" t="s">
        <v>158</v>
      </c>
      <c r="H199" s="359">
        <v>1</v>
      </c>
      <c r="I199" s="387"/>
      <c r="L199" s="356"/>
      <c r="M199" s="360"/>
      <c r="T199" s="361"/>
      <c r="AT199" s="357" t="s">
        <v>157</v>
      </c>
      <c r="AU199" s="357" t="s">
        <v>158</v>
      </c>
      <c r="AV199" s="355" t="s">
        <v>190</v>
      </c>
      <c r="AW199" s="355" t="s">
        <v>1548</v>
      </c>
      <c r="AX199" s="355" t="s">
        <v>1580</v>
      </c>
      <c r="AY199" s="357" t="s">
        <v>1043</v>
      </c>
    </row>
    <row r="200" spans="2:65" s="369" customFormat="1" x14ac:dyDescent="0.2">
      <c r="B200" s="370"/>
      <c r="D200" s="350" t="s">
        <v>157</v>
      </c>
      <c r="E200" s="371" t="s">
        <v>1532</v>
      </c>
      <c r="F200" s="372" t="s">
        <v>1657</v>
      </c>
      <c r="H200" s="373">
        <v>1</v>
      </c>
      <c r="I200" s="389"/>
      <c r="L200" s="370"/>
      <c r="M200" s="374"/>
      <c r="T200" s="375"/>
      <c r="AT200" s="371" t="s">
        <v>157</v>
      </c>
      <c r="AU200" s="371" t="s">
        <v>158</v>
      </c>
      <c r="AV200" s="369" t="s">
        <v>193</v>
      </c>
      <c r="AW200" s="369" t="s">
        <v>1548</v>
      </c>
      <c r="AX200" s="369" t="s">
        <v>158</v>
      </c>
      <c r="AY200" s="371" t="s">
        <v>1043</v>
      </c>
    </row>
    <row r="201" spans="2:65" s="261" customFormat="1" ht="16.5" customHeight="1" x14ac:dyDescent="0.2">
      <c r="B201" s="260"/>
      <c r="C201" s="376" t="s">
        <v>2162</v>
      </c>
      <c r="D201" s="376" t="s">
        <v>1056</v>
      </c>
      <c r="E201" s="377" t="s">
        <v>2163</v>
      </c>
      <c r="F201" s="378" t="s">
        <v>2164</v>
      </c>
      <c r="G201" s="379" t="s">
        <v>783</v>
      </c>
      <c r="H201" s="380">
        <v>4</v>
      </c>
      <c r="I201" s="200"/>
      <c r="J201" s="381">
        <f>ROUND(I201*H201,2)</f>
        <v>0</v>
      </c>
      <c r="K201" s="382"/>
      <c r="L201" s="383"/>
      <c r="M201" s="384" t="s">
        <v>1532</v>
      </c>
      <c r="N201" s="385" t="s">
        <v>1122</v>
      </c>
      <c r="O201" s="344">
        <v>0</v>
      </c>
      <c r="P201" s="344">
        <f>O201*H201</f>
        <v>0</v>
      </c>
      <c r="Q201" s="344">
        <v>0</v>
      </c>
      <c r="R201" s="344">
        <f>Q201*H201</f>
        <v>0</v>
      </c>
      <c r="S201" s="344">
        <v>0</v>
      </c>
      <c r="T201" s="345">
        <f>S201*H201</f>
        <v>0</v>
      </c>
      <c r="AR201" s="346" t="s">
        <v>334</v>
      </c>
      <c r="AT201" s="346" t="s">
        <v>1056</v>
      </c>
      <c r="AU201" s="346" t="s">
        <v>158</v>
      </c>
      <c r="AY201" s="251" t="s">
        <v>1043</v>
      </c>
      <c r="BE201" s="347">
        <f>IF(N201="základní",J201,0)</f>
        <v>0</v>
      </c>
      <c r="BF201" s="347">
        <f>IF(N201="snížená",J201,0)</f>
        <v>0</v>
      </c>
      <c r="BG201" s="347">
        <f>IF(N201="zákl. přenesená",J201,0)</f>
        <v>0</v>
      </c>
      <c r="BH201" s="347">
        <f>IF(N201="sníž. přenesená",J201,0)</f>
        <v>0</v>
      </c>
      <c r="BI201" s="347">
        <f>IF(N201="nulová",J201,0)</f>
        <v>0</v>
      </c>
      <c r="BJ201" s="251" t="s">
        <v>158</v>
      </c>
      <c r="BK201" s="347">
        <f>ROUND(I201*H201,2)</f>
        <v>0</v>
      </c>
      <c r="BL201" s="251" t="s">
        <v>193</v>
      </c>
      <c r="BM201" s="346" t="s">
        <v>1799</v>
      </c>
    </row>
    <row r="202" spans="2:65" s="348" customFormat="1" ht="22.5" x14ac:dyDescent="0.2">
      <c r="B202" s="349"/>
      <c r="D202" s="350" t="s">
        <v>157</v>
      </c>
      <c r="E202" s="351" t="s">
        <v>1532</v>
      </c>
      <c r="F202" s="352" t="s">
        <v>2165</v>
      </c>
      <c r="H202" s="351" t="s">
        <v>1532</v>
      </c>
      <c r="L202" s="349"/>
      <c r="M202" s="353"/>
      <c r="T202" s="354"/>
      <c r="AT202" s="351" t="s">
        <v>157</v>
      </c>
      <c r="AU202" s="351" t="s">
        <v>158</v>
      </c>
      <c r="AV202" s="348" t="s">
        <v>158</v>
      </c>
      <c r="AW202" s="348" t="s">
        <v>1548</v>
      </c>
      <c r="AX202" s="348" t="s">
        <v>1580</v>
      </c>
      <c r="AY202" s="351" t="s">
        <v>1043</v>
      </c>
    </row>
    <row r="203" spans="2:65" s="348" customFormat="1" ht="33.75" x14ac:dyDescent="0.2">
      <c r="B203" s="349"/>
      <c r="D203" s="350" t="s">
        <v>157</v>
      </c>
      <c r="E203" s="351" t="s">
        <v>1532</v>
      </c>
      <c r="F203" s="352" t="s">
        <v>2166</v>
      </c>
      <c r="H203" s="351" t="s">
        <v>1532</v>
      </c>
      <c r="L203" s="349"/>
      <c r="M203" s="353"/>
      <c r="T203" s="354"/>
      <c r="AT203" s="351" t="s">
        <v>157</v>
      </c>
      <c r="AU203" s="351" t="s">
        <v>158</v>
      </c>
      <c r="AV203" s="348" t="s">
        <v>158</v>
      </c>
      <c r="AW203" s="348" t="s">
        <v>1548</v>
      </c>
      <c r="AX203" s="348" t="s">
        <v>1580</v>
      </c>
      <c r="AY203" s="351" t="s">
        <v>1043</v>
      </c>
    </row>
    <row r="204" spans="2:65" s="355" customFormat="1" x14ac:dyDescent="0.2">
      <c r="B204" s="356"/>
      <c r="D204" s="350" t="s">
        <v>157</v>
      </c>
      <c r="E204" s="357" t="s">
        <v>1532</v>
      </c>
      <c r="F204" s="358" t="s">
        <v>193</v>
      </c>
      <c r="H204" s="359">
        <v>4</v>
      </c>
      <c r="L204" s="356"/>
      <c r="M204" s="360"/>
      <c r="T204" s="361"/>
      <c r="AT204" s="357" t="s">
        <v>157</v>
      </c>
      <c r="AU204" s="357" t="s">
        <v>158</v>
      </c>
      <c r="AV204" s="355" t="s">
        <v>190</v>
      </c>
      <c r="AW204" s="355" t="s">
        <v>1548</v>
      </c>
      <c r="AX204" s="355" t="s">
        <v>1580</v>
      </c>
      <c r="AY204" s="357" t="s">
        <v>1043</v>
      </c>
    </row>
    <row r="205" spans="2:65" s="369" customFormat="1" x14ac:dyDescent="0.2">
      <c r="B205" s="370"/>
      <c r="D205" s="350" t="s">
        <v>157</v>
      </c>
      <c r="E205" s="371" t="s">
        <v>1532</v>
      </c>
      <c r="F205" s="372" t="s">
        <v>1657</v>
      </c>
      <c r="H205" s="373">
        <v>4</v>
      </c>
      <c r="L205" s="370"/>
      <c r="M205" s="374"/>
      <c r="T205" s="375"/>
      <c r="AT205" s="371" t="s">
        <v>157</v>
      </c>
      <c r="AU205" s="371" t="s">
        <v>158</v>
      </c>
      <c r="AV205" s="369" t="s">
        <v>193</v>
      </c>
      <c r="AW205" s="369" t="s">
        <v>1548</v>
      </c>
      <c r="AX205" s="369" t="s">
        <v>158</v>
      </c>
      <c r="AY205" s="371" t="s">
        <v>1043</v>
      </c>
    </row>
    <row r="206" spans="2:65" s="261" customFormat="1" ht="6.95" customHeight="1" x14ac:dyDescent="0.2">
      <c r="B206" s="290"/>
      <c r="C206" s="291"/>
      <c r="D206" s="291"/>
      <c r="E206" s="291"/>
      <c r="F206" s="291"/>
      <c r="G206" s="291"/>
      <c r="H206" s="291"/>
      <c r="I206" s="291"/>
      <c r="J206" s="291"/>
      <c r="K206" s="291"/>
      <c r="L206" s="260"/>
    </row>
  </sheetData>
  <sheetProtection algorithmName="SHA-512" hashValue="i6YOHEBUai90dNEYOqsvc7XLVexzrLa6RzYtf93kncNWJdAE+Z3kF/9fOYMUr0mJ275+TOk4AEfIRQqBa7HdfA==" saltValue="0sYQvUb0FfYMP2m4K141+g==" spinCount="100000" sheet="1" objects="1" scenarios="1"/>
  <autoFilter ref="C122:K205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78</vt:i4>
      </vt:variant>
    </vt:vector>
  </HeadingPairs>
  <TitlesOfParts>
    <vt:vector size="96" baseType="lpstr">
      <vt:lpstr>Rekapitulace</vt:lpstr>
      <vt:lpstr>Stavba</vt:lpstr>
      <vt:lpstr>VzorPolozky</vt:lpstr>
      <vt:lpstr>01 01 Pol</vt:lpstr>
      <vt:lpstr>ZTI</vt:lpstr>
      <vt:lpstr>ÚT</vt:lpstr>
      <vt:lpstr>Gastro</vt:lpstr>
      <vt:lpstr>Silnoproud</vt:lpstr>
      <vt:lpstr>Slaboproud</vt:lpstr>
      <vt:lpstr>VZT</vt:lpstr>
      <vt:lpstr>Rekapitulace stavby-Etapa 2</vt:lpstr>
      <vt:lpstr>1 - Vedlejší rozpočtové ná</vt:lpstr>
      <vt:lpstr>2 - stavební</vt:lpstr>
      <vt:lpstr>3 - dokončovací práce</vt:lpstr>
      <vt:lpstr>4 - ZTI_voda</vt:lpstr>
      <vt:lpstr>5 - elektro</vt:lpstr>
      <vt:lpstr>6 - vnitřní vybavení</vt:lpstr>
      <vt:lpstr>7 - terénní úpravy, mobiliář</vt:lpstr>
      <vt:lpstr>Silnoproud!_Toc431412197</vt:lpstr>
      <vt:lpstr>Silnoproud!_Toc431412200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Silnoproud!Excel_BuiltIn_Print_Area</vt:lpstr>
      <vt:lpstr>Slaboproud!Excel_BuiltIn_Print_Area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'1 - Vedlejší rozpočtové ná'!Názvy_tisku</vt:lpstr>
      <vt:lpstr>'2 - stavební'!Názvy_tisku</vt:lpstr>
      <vt:lpstr>'3 - dokončovací práce'!Názvy_tisku</vt:lpstr>
      <vt:lpstr>'4 - ZTI_voda'!Názvy_tisku</vt:lpstr>
      <vt:lpstr>'5 - elektro'!Názvy_tisku</vt:lpstr>
      <vt:lpstr>'6 - vnitřní vybavení'!Názvy_tisku</vt:lpstr>
      <vt:lpstr>'7 - terénní úpravy, mobiliář'!Názvy_tisku</vt:lpstr>
      <vt:lpstr>Gastro!Názvy_tisku</vt:lpstr>
      <vt:lpstr>'Rekapitulace stavby-Etapa 2'!Názvy_tisku</vt:lpstr>
      <vt:lpstr>Silnoproud!Názvy_tisku</vt:lpstr>
      <vt:lpstr>Slaboproud!Názvy_tisku</vt:lpstr>
      <vt:lpstr>VZT!Názvy_tisku</vt:lpstr>
      <vt:lpstr>ZTI!Názvy_tisku</vt:lpstr>
      <vt:lpstr>oadresa</vt:lpstr>
      <vt:lpstr>Stavba!Objednatel</vt:lpstr>
      <vt:lpstr>Stavba!Objekt</vt:lpstr>
      <vt:lpstr>'01 01 Pol'!Oblast_tisku</vt:lpstr>
      <vt:lpstr>'1 - Vedlejší rozpočtové ná'!Oblast_tisku</vt:lpstr>
      <vt:lpstr>'2 - stavební'!Oblast_tisku</vt:lpstr>
      <vt:lpstr>'3 - dokončovací práce'!Oblast_tisku</vt:lpstr>
      <vt:lpstr>'4 - ZTI_voda'!Oblast_tisku</vt:lpstr>
      <vt:lpstr>'5 - elektro'!Oblast_tisku</vt:lpstr>
      <vt:lpstr>'6 - vnitřní vybavení'!Oblast_tisku</vt:lpstr>
      <vt:lpstr>'7 - terénní úpravy, mobiliář'!Oblast_tisku</vt:lpstr>
      <vt:lpstr>'Rekapitulace stavby-Etapa 2'!Oblast_tisku</vt:lpstr>
      <vt:lpstr>Silnoproud!Oblast_tisku</vt:lpstr>
      <vt:lpstr>Slaboproud!Oblast_tisku</vt:lpstr>
      <vt:lpstr>Stavba!Oblast_tisku</vt:lpstr>
      <vt:lpstr>ÚT!Oblast_tisku</vt:lpstr>
      <vt:lpstr>VZT!Oblast_tisku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2023-08-27T10:35:31Z</cp:lastPrinted>
  <dcterms:created xsi:type="dcterms:W3CDTF">2009-04-08T07:15:50Z</dcterms:created>
  <dcterms:modified xsi:type="dcterms:W3CDTF">2023-08-27T10:37:08Z</dcterms:modified>
</cp:coreProperties>
</file>