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3135" yWindow="2160" windowWidth="23250" windowHeight="12480" firstSheet="1" activeTab="1"/>
  </bookViews>
  <sheets>
    <sheet name="Rekapitulace stavby" sheetId="1" state="veryHidden" r:id="rId1"/>
    <sheet name="Rozpočet" sheetId="2" r:id="rId2"/>
  </sheets>
  <definedNames>
    <definedName name="_xlnm._FilterDatabase" localSheetId="1" hidden="1">'Rozpočet'!$C$115:$K$125</definedName>
    <definedName name="_xlnm.Print_Area" localSheetId="0">'Rekapitulace stavby'!$D$4:$AO$76,'Rekapitulace stavby'!$C$82:$AQ$96</definedName>
    <definedName name="_xlnm.Print_Area" localSheetId="1">'Rozpočet'!$C$4:$J$78,'Rozpočet'!$C$105:$J$125</definedName>
    <definedName name="_xlnm.Print_Titles" localSheetId="0">'Rekapitulace stavby'!$92:$92</definedName>
    <definedName name="_xlnm.Print_Titles" localSheetId="1">'Rozpočet'!$115:$115</definedName>
  </definedNames>
  <calcPr calcId="191029"/>
  <extLst/>
</workbook>
</file>

<file path=xl/sharedStrings.xml><?xml version="1.0" encoding="utf-8"?>
<sst xmlns="http://schemas.openxmlformats.org/spreadsheetml/2006/main" count="363" uniqueCount="150">
  <si>
    <t>Export Komplet</t>
  </si>
  <si>
    <t/>
  </si>
  <si>
    <t>2.0</t>
  </si>
  <si>
    <t>False</t>
  </si>
  <si>
    <t>{703f1a14-209d-4895-94ec-2de1f7c47d45}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</si>
  <si>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</si>
  <si>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</si>
  <si>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</si>
  <si>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</si>
  <si>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</si>
  <si>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</si>
  <si>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</si>
  <si>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</si>
  <si>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015</t>
  </si>
  <si>
    <t>Stavba:</t>
  </si>
  <si>
    <t>Praha 14 - oprava hřiště Babylonská</t>
  </si>
  <si>
    <t>KSO:</t>
  </si>
  <si>
    <t>CC-CZ:</t>
  </si>
  <si>
    <t>Místo:</t>
  </si>
  <si>
    <t xml:space="preserve"> </t>
  </si>
  <si>
    <t>Datum:</t>
  </si>
  <si>
    <t>16. 8. 2023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</si>
  <si>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</si>
  <si>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</si>
  <si>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</si>
  <si>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</si>
  <si>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</si>
  <si>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</si>
  <si>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</si>
  <si>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</si>
  <si>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</si>
  <si>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</si>
  <si>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</si>
  <si>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</si>
  <si>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</si>
  <si>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</si>
  <si>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</si>
  <si>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</si>
  <si>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</si>
  <si>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</si>
  <si>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</si>
  <si>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</si>
  <si>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</si>
  <si>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</si>
  <si>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</si>
  <si>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</si>
  <si>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</si>
  <si>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</si>
  <si>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</si>
  <si>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</si>
  <si>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</si>
  <si>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</si>
  <si>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</si>
  <si>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</si>
  <si>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</si>
  <si>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</si>
  <si>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</si>
  <si>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</si>
  <si>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</si>
  <si>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</si>
  <si>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</si>
  <si>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</si>
  <si>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</si>
  <si>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</si>
  <si>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</si>
  <si>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</si>
  <si>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</si>
  <si>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</si>
  <si>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</si>
  <si>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</si>
  <si>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</si>
  <si>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</si>
  <si>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</si>
  <si>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</si>
  <si>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</si>
  <si>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</si>
  <si>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</si>
  <si>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</si>
  <si>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</si>
  <si>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</si>
  <si>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</si>
  <si>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</si>
  <si>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</si>
  <si>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</si>
  <si>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</si>
  <si>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</si>
  <si>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</si>
  <si>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</si>
  <si>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</si>
  <si>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</si>
  <si>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</si>
  <si>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</si>
  <si>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</si>
  <si>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</si>
  <si>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</si>
  <si>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</si>
  <si>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</si>
  <si>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</si>
  <si>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</si>
  <si>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</si>
  <si>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</si>
  <si>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</si>
  <si>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</si>
  <si>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</si>
  <si>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</si>
  <si>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R001</t>
  </si>
  <si>
    <t>kpl</t>
  </si>
  <si>
    <t>4</t>
  </si>
  <si>
    <t>-1345597159</t>
  </si>
  <si>
    <t>R002</t>
  </si>
  <si>
    <t>Demontáž košů na basketball včetně likvidace</t>
  </si>
  <si>
    <t>kus</t>
  </si>
  <si>
    <t>1915814412</t>
  </si>
  <si>
    <t>3</t>
  </si>
  <si>
    <t>R003</t>
  </si>
  <si>
    <t>Dodávka a montáž nových košů na basketball včetně úpravy stávající nosné konstrukce</t>
  </si>
  <si>
    <t>84038666</t>
  </si>
  <si>
    <t>R004</t>
  </si>
  <si>
    <t>Demontáž stávajících mantinelů z prken včetně likvidace</t>
  </si>
  <si>
    <t>m2</t>
  </si>
  <si>
    <t>-1192910387</t>
  </si>
  <si>
    <t>5</t>
  </si>
  <si>
    <t>R005</t>
  </si>
  <si>
    <t>Dodávka a montáž ocelových pozink rámů s výpletem z pletiva 1000 x 3000 mm (cca 27 kg)</t>
  </si>
  <si>
    <t>804187173</t>
  </si>
  <si>
    <t>6</t>
  </si>
  <si>
    <t>R006</t>
  </si>
  <si>
    <t>Prohlídka a doplnění spojovacích prvků celého hřiště</t>
  </si>
  <si>
    <t>-1784458736</t>
  </si>
  <si>
    <t>7</t>
  </si>
  <si>
    <t>R007</t>
  </si>
  <si>
    <t>Doprava a přesun hmot</t>
  </si>
  <si>
    <t>2089548022</t>
  </si>
  <si>
    <t>Oprava skluzavky - vymezení pryžovými podložkami mezi nerez plechem a svlaky</t>
  </si>
  <si>
    <t>8</t>
  </si>
  <si>
    <t>R008</t>
  </si>
  <si>
    <t>R009</t>
  </si>
  <si>
    <t>Údržba</t>
  </si>
  <si>
    <t>rok</t>
  </si>
  <si>
    <t>VRN</t>
  </si>
  <si>
    <t>Praha 14 - úprava hřiště Babylonská - opatření pro zamezení nežádoucího hluku</t>
  </si>
  <si>
    <t>Zadavatel:  MČ Praha14</t>
  </si>
  <si>
    <t>Zadavatel: MČ Praha 14</t>
  </si>
  <si>
    <t>IČ: 00231312</t>
  </si>
  <si>
    <t>u spodního obložení mantinelů a likvidaci, dodávku a montáž pozinkovaných rámů s pletivem,</t>
  </si>
  <si>
    <t>namísto dřevěných panelů, prohlídku a opravu spojovacích prvků celého hřiště</t>
  </si>
  <si>
    <t>u spojovacích prvků celého hřiště, údržbu na 4 roky provozu, a vedlejší rozpočtové náklady.</t>
  </si>
  <si>
    <t xml:space="preserve">Poznámka: Projekt počítá s opravou skluzavky, demontáží stávajícících a montáží nových košů na basketball, </t>
  </si>
  <si>
    <t>vznikajícího při provozu hřiště.</t>
  </si>
  <si>
    <t>Tato opatření jsou výstupem provedené akustické studie a mají pomoci eliminovat šíření nežádoucího hluku,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</si>
</sst>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color theme="0" tint="-0.499969989061355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166" fontId="27" fillId="0" borderId="10" xfId="0" applyNumberFormat="1" applyFont="1" applyBorder="1"/>
    <xf numFmtId="166" fontId="27" fillId="0" borderId="11" xfId="0" applyNumberFormat="1" applyFont="1" applyBorder="1"/>
    <xf numFmtId="4" fontId="28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5" fontId="3" fillId="0" borderId="2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4" fontId="20" fillId="0" borderId="27" xfId="0" applyNumberFormat="1" applyFont="1" applyBorder="1"/>
    <xf numFmtId="0" fontId="9" fillId="0" borderId="26" xfId="0" applyFont="1" applyBorder="1"/>
    <xf numFmtId="0" fontId="7" fillId="0" borderId="0" xfId="0" applyFont="1" applyAlignment="1">
      <alignment horizontal="left"/>
    </xf>
    <xf numFmtId="4" fontId="7" fillId="0" borderId="27" xfId="0" applyNumberFormat="1" applyFont="1" applyBorder="1"/>
    <xf numFmtId="0" fontId="8" fillId="0" borderId="0" xfId="0" applyFont="1" applyAlignment="1">
      <alignment horizontal="left"/>
    </xf>
    <xf numFmtId="4" fontId="8" fillId="0" borderId="27" xfId="0" applyNumberFormat="1" applyFont="1" applyBorder="1"/>
    <xf numFmtId="0" fontId="0" fillId="0" borderId="26" xfId="0" applyBorder="1" applyAlignment="1" applyProtection="1">
      <alignment vertical="center"/>
      <protection locked="0"/>
    </xf>
    <xf numFmtId="4" fontId="18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0" fillId="0" borderId="0" xfId="0" applyFont="1" applyAlignment="1">
      <alignment horizontal="left" vertical="center"/>
    </xf>
    <xf numFmtId="0" fontId="30" fillId="0" borderId="0" xfId="0" applyFont="1"/>
    <xf numFmtId="0" fontId="30" fillId="0" borderId="0" xfId="0" applyFont="1"/>
    <xf numFmtId="0" fontId="11" fillId="4" borderId="0" xfId="0" applyFont="1" applyFill="1" applyAlignment="1">
      <alignment horizontal="center" vertical="center"/>
    </xf>
    <xf numFmtId="0" fontId="0" fillId="0" borderId="0" xfId="0"/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56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84" t="s">
        <v>13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R5" s="16"/>
      <c r="BS5" s="13" t="s">
        <v>6</v>
      </c>
    </row>
    <row r="6" spans="2:71" ht="36.95" customHeight="1">
      <c r="B6" s="16"/>
      <c r="D6" s="21" t="s">
        <v>14</v>
      </c>
      <c r="K6" s="185" t="s">
        <v>15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19</v>
      </c>
      <c r="AK11" s="22" t="s">
        <v>24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25</v>
      </c>
      <c r="AK13" s="22" t="s">
        <v>23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19</v>
      </c>
      <c r="AK14" s="22" t="s">
        <v>24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26</v>
      </c>
      <c r="AK16" s="22" t="s">
        <v>23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19</v>
      </c>
      <c r="AK17" s="22" t="s">
        <v>24</v>
      </c>
      <c r="AN17" s="20" t="s">
        <v>1</v>
      </c>
      <c r="AR17" s="16"/>
      <c r="BS17" s="13" t="s">
        <v>27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28</v>
      </c>
      <c r="AK19" s="22" t="s">
        <v>23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19</v>
      </c>
      <c r="AK20" s="22" t="s">
        <v>24</v>
      </c>
      <c r="AN20" s="20" t="s">
        <v>1</v>
      </c>
      <c r="AR20" s="16"/>
      <c r="BS20" s="13" t="s">
        <v>27</v>
      </c>
    </row>
    <row r="21" spans="2:44" ht="6.95" customHeight="1">
      <c r="B21" s="16"/>
      <c r="AR21" s="16"/>
    </row>
    <row r="22" spans="2:44" ht="12" customHeight="1">
      <c r="B22" s="16"/>
      <c r="D22" s="22" t="s">
        <v>29</v>
      </c>
      <c r="AR22" s="16"/>
    </row>
    <row r="23" spans="2:44" ht="16.5" customHeight="1">
      <c r="B23" s="16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7">
        <f>ROUND(AG94,2)</f>
        <v>0</v>
      </c>
      <c r="AL26" s="188"/>
      <c r="AM26" s="188"/>
      <c r="AN26" s="188"/>
      <c r="AO26" s="188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89" t="s">
        <v>31</v>
      </c>
      <c r="M28" s="189"/>
      <c r="N28" s="189"/>
      <c r="O28" s="189"/>
      <c r="P28" s="189"/>
      <c r="W28" s="189" t="s">
        <v>32</v>
      </c>
      <c r="X28" s="189"/>
      <c r="Y28" s="189"/>
      <c r="Z28" s="189"/>
      <c r="AA28" s="189"/>
      <c r="AB28" s="189"/>
      <c r="AC28" s="189"/>
      <c r="AD28" s="189"/>
      <c r="AE28" s="189"/>
      <c r="AK28" s="189" t="s">
        <v>33</v>
      </c>
      <c r="AL28" s="189"/>
      <c r="AM28" s="189"/>
      <c r="AN28" s="189"/>
      <c r="AO28" s="189"/>
      <c r="AR28" s="25"/>
    </row>
    <row r="29" spans="2:44" s="2" customFormat="1" ht="14.45" customHeight="1">
      <c r="B29" s="29"/>
      <c r="D29" s="22" t="s">
        <v>34</v>
      </c>
      <c r="F29" s="22" t="s">
        <v>35</v>
      </c>
      <c r="L29" s="174">
        <v>0.21</v>
      </c>
      <c r="M29" s="173"/>
      <c r="N29" s="173"/>
      <c r="O29" s="173"/>
      <c r="P29" s="173"/>
      <c r="W29" s="172">
        <f>ROUND(AZ94,2)</f>
        <v>0</v>
      </c>
      <c r="X29" s="173"/>
      <c r="Y29" s="173"/>
      <c r="Z29" s="173"/>
      <c r="AA29" s="173"/>
      <c r="AB29" s="173"/>
      <c r="AC29" s="173"/>
      <c r="AD29" s="173"/>
      <c r="AE29" s="173"/>
      <c r="AK29" s="172">
        <f>ROUND(AV94,2)</f>
        <v>0</v>
      </c>
      <c r="AL29" s="173"/>
      <c r="AM29" s="173"/>
      <c r="AN29" s="173"/>
      <c r="AO29" s="173"/>
      <c r="AR29" s="29"/>
    </row>
    <row r="30" spans="2:44" s="2" customFormat="1" ht="14.45" customHeight="1">
      <c r="B30" s="29"/>
      <c r="F30" s="22" t="s">
        <v>36</v>
      </c>
      <c r="L30" s="174">
        <v>0.15</v>
      </c>
      <c r="M30" s="173"/>
      <c r="N30" s="173"/>
      <c r="O30" s="173"/>
      <c r="P30" s="173"/>
      <c r="W30" s="172">
        <f>ROUND(BA94,2)</f>
        <v>0</v>
      </c>
      <c r="X30" s="173"/>
      <c r="Y30" s="173"/>
      <c r="Z30" s="173"/>
      <c r="AA30" s="173"/>
      <c r="AB30" s="173"/>
      <c r="AC30" s="173"/>
      <c r="AD30" s="173"/>
      <c r="AE30" s="173"/>
      <c r="AK30" s="172">
        <f>ROUND(AW94,2)</f>
        <v>0</v>
      </c>
      <c r="AL30" s="173"/>
      <c r="AM30" s="173"/>
      <c r="AN30" s="173"/>
      <c r="AO30" s="173"/>
      <c r="AR30" s="29"/>
    </row>
    <row r="31" spans="2:44" s="2" customFormat="1" ht="14.45" customHeight="1" hidden="1">
      <c r="B31" s="29"/>
      <c r="F31" s="22" t="s">
        <v>37</v>
      </c>
      <c r="L31" s="174">
        <v>0.21</v>
      </c>
      <c r="M31" s="173"/>
      <c r="N31" s="173"/>
      <c r="O31" s="173"/>
      <c r="P31" s="173"/>
      <c r="W31" s="172">
        <f>ROUND(BB94,2)</f>
        <v>0</v>
      </c>
      <c r="X31" s="173"/>
      <c r="Y31" s="173"/>
      <c r="Z31" s="173"/>
      <c r="AA31" s="173"/>
      <c r="AB31" s="173"/>
      <c r="AC31" s="173"/>
      <c r="AD31" s="173"/>
      <c r="AE31" s="173"/>
      <c r="AK31" s="172">
        <v>0</v>
      </c>
      <c r="AL31" s="173"/>
      <c r="AM31" s="173"/>
      <c r="AN31" s="173"/>
      <c r="AO31" s="173"/>
      <c r="AR31" s="29"/>
    </row>
    <row r="32" spans="2:44" s="2" customFormat="1" ht="14.45" customHeight="1" hidden="1">
      <c r="B32" s="29"/>
      <c r="F32" s="22" t="s">
        <v>38</v>
      </c>
      <c r="L32" s="174">
        <v>0.15</v>
      </c>
      <c r="M32" s="173"/>
      <c r="N32" s="173"/>
      <c r="O32" s="173"/>
      <c r="P32" s="173"/>
      <c r="W32" s="172">
        <f>ROUND(BC94,2)</f>
        <v>0</v>
      </c>
      <c r="X32" s="173"/>
      <c r="Y32" s="173"/>
      <c r="Z32" s="173"/>
      <c r="AA32" s="173"/>
      <c r="AB32" s="173"/>
      <c r="AC32" s="173"/>
      <c r="AD32" s="173"/>
      <c r="AE32" s="173"/>
      <c r="AK32" s="172">
        <v>0</v>
      </c>
      <c r="AL32" s="173"/>
      <c r="AM32" s="173"/>
      <c r="AN32" s="173"/>
      <c r="AO32" s="173"/>
      <c r="AR32" s="29"/>
    </row>
    <row r="33" spans="2:44" s="2" customFormat="1" ht="14.45" customHeight="1" hidden="1">
      <c r="B33" s="29"/>
      <c r="F33" s="22" t="s">
        <v>39</v>
      </c>
      <c r="L33" s="174">
        <v>0</v>
      </c>
      <c r="M33" s="173"/>
      <c r="N33" s="173"/>
      <c r="O33" s="173"/>
      <c r="P33" s="173"/>
      <c r="W33" s="172">
        <f>ROUND(BD94,2)</f>
        <v>0</v>
      </c>
      <c r="X33" s="173"/>
      <c r="Y33" s="173"/>
      <c r="Z33" s="173"/>
      <c r="AA33" s="173"/>
      <c r="AB33" s="173"/>
      <c r="AC33" s="173"/>
      <c r="AD33" s="173"/>
      <c r="AE33" s="173"/>
      <c r="AK33" s="172">
        <v>0</v>
      </c>
      <c r="AL33" s="173"/>
      <c r="AM33" s="173"/>
      <c r="AN33" s="173"/>
      <c r="AO33" s="173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41</v>
      </c>
      <c r="U35" s="32"/>
      <c r="V35" s="32"/>
      <c r="W35" s="32"/>
      <c r="X35" s="175" t="s">
        <v>42</v>
      </c>
      <c r="Y35" s="176"/>
      <c r="Z35" s="176"/>
      <c r="AA35" s="176"/>
      <c r="AB35" s="176"/>
      <c r="AC35" s="32"/>
      <c r="AD35" s="32"/>
      <c r="AE35" s="32"/>
      <c r="AF35" s="32"/>
      <c r="AG35" s="32"/>
      <c r="AH35" s="32"/>
      <c r="AI35" s="32"/>
      <c r="AJ35" s="32"/>
      <c r="AK35" s="177">
        <f>SUM(AK26:AK33)</f>
        <v>0</v>
      </c>
      <c r="AL35" s="176"/>
      <c r="AM35" s="176"/>
      <c r="AN35" s="176"/>
      <c r="AO35" s="178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44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45</v>
      </c>
      <c r="AI60" s="27"/>
      <c r="AJ60" s="27"/>
      <c r="AK60" s="27"/>
      <c r="AL60" s="27"/>
      <c r="AM60" s="36" t="s">
        <v>46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47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48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45</v>
      </c>
      <c r="AI75" s="27"/>
      <c r="AJ75" s="27"/>
      <c r="AK75" s="27"/>
      <c r="AL75" s="27"/>
      <c r="AM75" s="36" t="s">
        <v>46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49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015</v>
      </c>
      <c r="AR84" s="41"/>
    </row>
    <row r="85" spans="2:44" s="4" customFormat="1" ht="36.95" customHeight="1">
      <c r="B85" s="42"/>
      <c r="C85" s="43" t="s">
        <v>14</v>
      </c>
      <c r="L85" s="163" t="str">
        <f>K6</f>
        <v>Praha 14 - oprava hřiště Babylonská</v>
      </c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 xml:space="preserve"> </v>
      </c>
      <c r="AI87" s="22" t="s">
        <v>20</v>
      </c>
      <c r="AM87" s="165" t="str">
        <f>IF(AN8="","",AN8)</f>
        <v>16. 8. 2023</v>
      </c>
      <c r="AN87" s="165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22</v>
      </c>
      <c r="L89" s="3" t="str">
        <f>IF(E11="","",E11)</f>
        <v xml:space="preserve"> </v>
      </c>
      <c r="AI89" s="22" t="s">
        <v>26</v>
      </c>
      <c r="AM89" s="166" t="str">
        <f>IF(E17="","",E17)</f>
        <v xml:space="preserve"> </v>
      </c>
      <c r="AN89" s="167"/>
      <c r="AO89" s="167"/>
      <c r="AP89" s="167"/>
      <c r="AR89" s="25"/>
      <c r="AS89" s="168" t="s">
        <v>50</v>
      </c>
      <c r="AT89" s="169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25</v>
      </c>
      <c r="L90" s="3" t="str">
        <f>IF(E14="","",E14)</f>
        <v xml:space="preserve"> </v>
      </c>
      <c r="AI90" s="22" t="s">
        <v>28</v>
      </c>
      <c r="AM90" s="166" t="str">
        <f>IF(E20="","",E20)</f>
        <v xml:space="preserve"> </v>
      </c>
      <c r="AN90" s="167"/>
      <c r="AO90" s="167"/>
      <c r="AP90" s="167"/>
      <c r="AR90" s="25"/>
      <c r="AS90" s="170"/>
      <c r="AT90" s="171"/>
      <c r="BD90" s="48"/>
    </row>
    <row r="91" spans="2:56" s="1" customFormat="1" ht="10.9" customHeight="1">
      <c r="B91" s="25"/>
      <c r="AR91" s="25"/>
      <c r="AS91" s="170"/>
      <c r="AT91" s="171"/>
      <c r="BD91" s="48"/>
    </row>
    <row r="92" spans="2:56" s="1" customFormat="1" ht="29.25" customHeight="1">
      <c r="B92" s="25"/>
      <c r="C92" s="158" t="s">
        <v>51</v>
      </c>
      <c r="D92" s="159"/>
      <c r="E92" s="159"/>
      <c r="F92" s="159"/>
      <c r="G92" s="159"/>
      <c r="H92" s="49"/>
      <c r="I92" s="160" t="s">
        <v>52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1" t="s">
        <v>53</v>
      </c>
      <c r="AH92" s="159"/>
      <c r="AI92" s="159"/>
      <c r="AJ92" s="159"/>
      <c r="AK92" s="159"/>
      <c r="AL92" s="159"/>
      <c r="AM92" s="159"/>
      <c r="AN92" s="160" t="s">
        <v>54</v>
      </c>
      <c r="AO92" s="159"/>
      <c r="AP92" s="162"/>
      <c r="AQ92" s="50" t="s">
        <v>55</v>
      </c>
      <c r="AR92" s="25"/>
      <c r="AS92" s="51" t="s">
        <v>56</v>
      </c>
      <c r="AT92" s="52" t="s">
        <v>57</v>
      </c>
      <c r="AU92" s="52" t="s">
        <v>58</v>
      </c>
      <c r="AV92" s="52" t="s">
        <v>59</v>
      </c>
      <c r="AW92" s="52" t="s">
        <v>60</v>
      </c>
      <c r="AX92" s="52" t="s">
        <v>61</v>
      </c>
      <c r="AY92" s="52" t="s">
        <v>62</v>
      </c>
      <c r="AZ92" s="52" t="s">
        <v>63</v>
      </c>
      <c r="BA92" s="52" t="s">
        <v>64</v>
      </c>
      <c r="BB92" s="52" t="s">
        <v>65</v>
      </c>
      <c r="BC92" s="52" t="s">
        <v>66</v>
      </c>
      <c r="BD92" s="53" t="s">
        <v>67</v>
      </c>
    </row>
    <row r="93" spans="2:56" s="1" customFormat="1" ht="10.9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5"/>
      <c r="C94" s="56" t="s">
        <v>68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82">
        <f>ROUND(AG95,2)</f>
        <v>0</v>
      </c>
      <c r="AH94" s="182"/>
      <c r="AI94" s="182"/>
      <c r="AJ94" s="182"/>
      <c r="AK94" s="182"/>
      <c r="AL94" s="182"/>
      <c r="AM94" s="182"/>
      <c r="AN94" s="183">
        <f>SUM(AG94,AT94)</f>
        <v>0</v>
      </c>
      <c r="AO94" s="183"/>
      <c r="AP94" s="183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>
        <f>ROUND(AU95,5)</f>
        <v>336.81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69</v>
      </c>
      <c r="BT94" s="64" t="s">
        <v>70</v>
      </c>
      <c r="BV94" s="64" t="s">
        <v>71</v>
      </c>
      <c r="BW94" s="64" t="s">
        <v>4</v>
      </c>
      <c r="BX94" s="64" t="s">
        <v>72</v>
      </c>
      <c r="CL94" s="64" t="s">
        <v>1</v>
      </c>
    </row>
    <row r="95" spans="1:90" s="6" customFormat="1" ht="16.5" customHeight="1">
      <c r="A95" s="65" t="s">
        <v>73</v>
      </c>
      <c r="B95" s="66"/>
      <c r="C95" s="67"/>
      <c r="D95" s="181" t="s">
        <v>13</v>
      </c>
      <c r="E95" s="181"/>
      <c r="F95" s="181"/>
      <c r="G95" s="181"/>
      <c r="H95" s="181"/>
      <c r="I95" s="68"/>
      <c r="J95" s="181" t="s">
        <v>15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79">
        <f>Rozpočet!J30</f>
        <v>0</v>
      </c>
      <c r="AH95" s="180"/>
      <c r="AI95" s="180"/>
      <c r="AJ95" s="180"/>
      <c r="AK95" s="180"/>
      <c r="AL95" s="180"/>
      <c r="AM95" s="180"/>
      <c r="AN95" s="179">
        <f>SUM(AG95,AT95)</f>
        <v>0</v>
      </c>
      <c r="AO95" s="180"/>
      <c r="AP95" s="180"/>
      <c r="AQ95" s="69" t="s">
        <v>74</v>
      </c>
      <c r="AR95" s="66"/>
      <c r="AS95" s="70">
        <v>0</v>
      </c>
      <c r="AT95" s="71">
        <f>ROUND(SUM(AV95:AW95),2)</f>
        <v>0</v>
      </c>
      <c r="AU95" s="72">
        <f>Rozpočet!P116</f>
        <v>336.80999999999995</v>
      </c>
      <c r="AV95" s="71">
        <f>Rozpočet!J33</f>
        <v>0</v>
      </c>
      <c r="AW95" s="71">
        <f>Rozpočet!J34</f>
        <v>0</v>
      </c>
      <c r="AX95" s="71">
        <f>Rozpočet!J35</f>
        <v>0</v>
      </c>
      <c r="AY95" s="71">
        <f>Rozpočet!J36</f>
        <v>0</v>
      </c>
      <c r="AZ95" s="71">
        <f>Rozpočet!F33</f>
        <v>0</v>
      </c>
      <c r="BA95" s="71">
        <f>Rozpočet!F34</f>
        <v>0</v>
      </c>
      <c r="BB95" s="71">
        <f>Rozpočet!F35</f>
        <v>0</v>
      </c>
      <c r="BC95" s="71">
        <f>Rozpočet!F36</f>
        <v>0</v>
      </c>
      <c r="BD95" s="73">
        <f>Rozpočet!F37</f>
        <v>0</v>
      </c>
      <c r="BT95" s="74" t="s">
        <v>75</v>
      </c>
      <c r="BU95" s="74" t="s">
        <v>76</v>
      </c>
      <c r="BV95" s="74" t="s">
        <v>71</v>
      </c>
      <c r="BW95" s="74" t="s">
        <v>4</v>
      </c>
      <c r="BX95" s="74" t="s">
        <v>72</v>
      </c>
      <c r="CL95" s="74" t="s">
        <v>1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15 - Praha 14 - oprava 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8"/>
  <sheetViews>
    <sheetView showGridLines="0" tabSelected="1" workbookViewId="0" topLeftCell="A112">
      <selection activeCell="J10" sqref="J1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56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2:46" ht="24.95" customHeight="1">
      <c r="B4" s="16"/>
      <c r="D4" s="17" t="s">
        <v>78</v>
      </c>
      <c r="L4" s="16"/>
      <c r="M4" s="75" t="s">
        <v>10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5"/>
      <c r="D6" s="22" t="s">
        <v>14</v>
      </c>
      <c r="L6" s="25"/>
    </row>
    <row r="7" spans="2:12" s="1" customFormat="1" ht="16.5" customHeight="1">
      <c r="B7" s="25"/>
      <c r="E7" s="190" t="s">
        <v>140</v>
      </c>
      <c r="F7" s="167"/>
      <c r="G7" s="167"/>
      <c r="H7" s="167"/>
      <c r="L7" s="25"/>
    </row>
    <row r="8" spans="2:12" s="1" customFormat="1" ht="12">
      <c r="B8" s="25"/>
      <c r="L8" s="25"/>
    </row>
    <row r="9" spans="2:12" s="1" customFormat="1" ht="12" customHeight="1">
      <c r="B9" s="25"/>
      <c r="D9" s="22" t="s">
        <v>16</v>
      </c>
      <c r="F9" s="20" t="s">
        <v>1</v>
      </c>
      <c r="I9" s="22" t="s">
        <v>17</v>
      </c>
      <c r="J9" s="20" t="s">
        <v>1</v>
      </c>
      <c r="L9" s="25"/>
    </row>
    <row r="10" spans="2:12" s="1" customFormat="1" ht="12" customHeight="1">
      <c r="B10" s="25"/>
      <c r="D10" s="22" t="s">
        <v>18</v>
      </c>
      <c r="F10" s="20" t="s">
        <v>19</v>
      </c>
      <c r="I10" s="22" t="s">
        <v>20</v>
      </c>
      <c r="J10" s="45"/>
      <c r="L10" s="25"/>
    </row>
    <row r="11" spans="2:12" s="1" customFormat="1" ht="10.9" customHeight="1">
      <c r="B11" s="25"/>
      <c r="L11" s="25"/>
    </row>
    <row r="12" spans="2:12" s="1" customFormat="1" ht="12" customHeight="1">
      <c r="B12" s="25"/>
      <c r="D12" s="22" t="s">
        <v>141</v>
      </c>
      <c r="I12" s="22" t="s">
        <v>143</v>
      </c>
      <c r="J12" s="20" t="str">
        <f>IF('Rekapitulace stavby'!AN10="","",'Rekapitulace stavby'!AN10)</f>
        <v/>
      </c>
      <c r="L12" s="25"/>
    </row>
    <row r="13" spans="2:12" s="1" customFormat="1" ht="18" customHeight="1">
      <c r="B13" s="25"/>
      <c r="E13" s="20" t="str">
        <f>IF('Rekapitulace stavby'!E11="","",'Rekapitulace stavby'!E11)</f>
        <v xml:space="preserve"> </v>
      </c>
      <c r="I13" s="22" t="s">
        <v>24</v>
      </c>
      <c r="J13" s="20" t="str">
        <f>IF('Rekapitulace stavby'!AN11="","",'Rekapitulace stavby'!AN11)</f>
        <v/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25</v>
      </c>
      <c r="I15" s="22" t="s">
        <v>23</v>
      </c>
      <c r="J15" s="20" t="str">
        <f>'Rekapitulace stavby'!AN13</f>
        <v/>
      </c>
      <c r="L15" s="25"/>
    </row>
    <row r="16" spans="2:12" s="1" customFormat="1" ht="18" customHeight="1">
      <c r="B16" s="25"/>
      <c r="E16" s="184" t="str">
        <f>'Rekapitulace stavby'!E14</f>
        <v xml:space="preserve"> </v>
      </c>
      <c r="F16" s="184"/>
      <c r="G16" s="184"/>
      <c r="H16" s="184"/>
      <c r="I16" s="22" t="s">
        <v>24</v>
      </c>
      <c r="J16" s="20" t="str">
        <f>'Rekapitulace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26</v>
      </c>
      <c r="I18" s="22" t="s">
        <v>23</v>
      </c>
      <c r="J18" s="20" t="str">
        <f>IF('Rekapitulace stavby'!AN16="","",'Rekapitulace stavby'!AN16)</f>
        <v/>
      </c>
      <c r="L18" s="25"/>
    </row>
    <row r="19" spans="2:12" s="1" customFormat="1" ht="18" customHeight="1">
      <c r="B19" s="25"/>
      <c r="E19" s="20" t="str">
        <f>IF('Rekapitulace stavby'!E17="","",'Rekapitulace stavby'!E17)</f>
        <v xml:space="preserve"> </v>
      </c>
      <c r="I19" s="22" t="s">
        <v>24</v>
      </c>
      <c r="J19" s="20" t="str">
        <f>IF('Rekapitulace stavby'!AN17="","",'Rekapitulace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28</v>
      </c>
      <c r="I21" s="22" t="s">
        <v>23</v>
      </c>
      <c r="J21" s="20" t="str">
        <f>IF('Rekapitulace stavby'!AN19="","",'Rekapitulace stavby'!AN19)</f>
        <v/>
      </c>
      <c r="L21" s="25"/>
    </row>
    <row r="22" spans="2:12" s="1" customFormat="1" ht="18" customHeight="1">
      <c r="B22" s="25"/>
      <c r="E22" s="20" t="str">
        <f>IF('Rekapitulace stavby'!E20="","",'Rekapitulace stavby'!E20)</f>
        <v xml:space="preserve"> </v>
      </c>
      <c r="I22" s="22" t="s">
        <v>24</v>
      </c>
      <c r="J22" s="20" t="str">
        <f>IF('Rekapitulace stavby'!AN20="","",'Rekapitulace stavby'!AN20)</f>
        <v/>
      </c>
      <c r="L22" s="25"/>
    </row>
    <row r="23" spans="2:12" s="1" customFormat="1" ht="6.95" customHeight="1">
      <c r="B23" s="25"/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L25" s="25"/>
    </row>
    <row r="26" spans="2:12" s="1" customFormat="1" ht="12" customHeight="1">
      <c r="B26" s="25"/>
      <c r="D26" s="22"/>
      <c r="L26" s="25"/>
    </row>
    <row r="27" spans="2:12" s="7" customFormat="1" ht="15" customHeight="1">
      <c r="B27" s="76"/>
      <c r="E27" s="186" t="s">
        <v>1</v>
      </c>
      <c r="F27" s="186"/>
      <c r="G27" s="186"/>
      <c r="H27" s="186"/>
      <c r="L27" s="76"/>
    </row>
    <row r="28" spans="2:12" s="1" customFormat="1" ht="6.95" customHeight="1">
      <c r="B28" s="25"/>
      <c r="L28" s="25"/>
    </row>
    <row r="29" spans="2:12" s="1" customFormat="1" ht="23.1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77" t="s">
        <v>30</v>
      </c>
      <c r="J30" s="58">
        <f>ROUND(J116,2)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78" t="s">
        <v>34</v>
      </c>
      <c r="E33" s="22" t="s">
        <v>35</v>
      </c>
      <c r="F33" s="79">
        <f>ROUND((SUM(BE116:BE125)),2)</f>
        <v>0</v>
      </c>
      <c r="I33" s="80">
        <v>0.21</v>
      </c>
      <c r="J33" s="79">
        <f>ROUND(((SUM(BE116:BE125))*I33),2)</f>
        <v>0</v>
      </c>
      <c r="L33" s="25"/>
    </row>
    <row r="34" spans="2:12" s="1" customFormat="1" ht="14.45" customHeight="1">
      <c r="B34" s="25"/>
      <c r="E34" s="22" t="s">
        <v>36</v>
      </c>
      <c r="F34" s="79">
        <f>ROUND((SUM(BF116:BF125)),2)</f>
        <v>0</v>
      </c>
      <c r="I34" s="80">
        <v>0.15</v>
      </c>
      <c r="J34" s="79">
        <f>ROUND(((SUM(BF116:BF125))*I34),2)</f>
        <v>0</v>
      </c>
      <c r="L34" s="25"/>
    </row>
    <row r="35" spans="2:12" s="1" customFormat="1" ht="14.45" customHeight="1" hidden="1">
      <c r="B35" s="25"/>
      <c r="E35" s="22" t="s">
        <v>37</v>
      </c>
      <c r="F35" s="79">
        <f>ROUND((SUM(BG116:BG125)),2)</f>
        <v>0</v>
      </c>
      <c r="I35" s="80">
        <v>0.21</v>
      </c>
      <c r="J35" s="79">
        <f>0</f>
        <v>0</v>
      </c>
      <c r="L35" s="25"/>
    </row>
    <row r="36" spans="2:12" s="1" customFormat="1" ht="14.45" customHeight="1" hidden="1">
      <c r="B36" s="25"/>
      <c r="E36" s="22" t="s">
        <v>38</v>
      </c>
      <c r="F36" s="79">
        <f>ROUND((SUM(BH116:BH125)),2)</f>
        <v>0</v>
      </c>
      <c r="I36" s="80">
        <v>0.15</v>
      </c>
      <c r="J36" s="79">
        <f>0</f>
        <v>0</v>
      </c>
      <c r="L36" s="25"/>
    </row>
    <row r="37" spans="2:12" s="1" customFormat="1" ht="14.45" customHeight="1" hidden="1">
      <c r="B37" s="25"/>
      <c r="E37" s="22" t="s">
        <v>39</v>
      </c>
      <c r="F37" s="79">
        <f>ROUND((SUM(BI116:BI125)),2)</f>
        <v>0</v>
      </c>
      <c r="I37" s="80">
        <v>0</v>
      </c>
      <c r="J37" s="79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1"/>
      <c r="D39" s="82" t="s">
        <v>40</v>
      </c>
      <c r="E39" s="49"/>
      <c r="F39" s="49"/>
      <c r="G39" s="83" t="s">
        <v>41</v>
      </c>
      <c r="H39" s="84" t="s">
        <v>42</v>
      </c>
      <c r="I39" s="49"/>
      <c r="J39" s="85">
        <f>SUM(J30:J37)</f>
        <v>0</v>
      </c>
      <c r="K39" s="86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E42" s="153" t="s">
        <v>147</v>
      </c>
      <c r="F42" s="154"/>
      <c r="G42" s="154"/>
      <c r="H42" s="154"/>
      <c r="I42" s="154"/>
      <c r="L42" s="16"/>
    </row>
    <row r="43" spans="2:12" ht="14.45" customHeight="1">
      <c r="B43" s="16"/>
      <c r="E43" s="154" t="s">
        <v>144</v>
      </c>
      <c r="F43" s="154"/>
      <c r="G43" s="154"/>
      <c r="H43" s="154"/>
      <c r="I43" s="154"/>
      <c r="L43" s="16"/>
    </row>
    <row r="44" spans="2:12" ht="14.45" customHeight="1">
      <c r="B44" s="16"/>
      <c r="E44" s="154" t="s">
        <v>145</v>
      </c>
      <c r="F44" s="154"/>
      <c r="G44" s="154"/>
      <c r="H44" s="154"/>
      <c r="I44" s="154"/>
      <c r="L44" s="16"/>
    </row>
    <row r="45" spans="2:12" ht="14.45" customHeight="1">
      <c r="B45" s="16"/>
      <c r="E45" s="154" t="s">
        <v>146</v>
      </c>
      <c r="F45" s="154"/>
      <c r="G45" s="154"/>
      <c r="H45" s="154"/>
      <c r="I45" s="154"/>
      <c r="L45" s="16"/>
    </row>
    <row r="46" spans="2:12" ht="14.45" customHeight="1">
      <c r="B46" s="16"/>
      <c r="E46" s="154" t="s">
        <v>149</v>
      </c>
      <c r="L46" s="16"/>
    </row>
    <row r="47" spans="2:12" ht="14.45" customHeight="1">
      <c r="B47" s="16"/>
      <c r="E47" s="155" t="s">
        <v>148</v>
      </c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ht="14.45" customHeight="1">
      <c r="B50" s="16"/>
      <c r="L50" s="16"/>
    </row>
    <row r="51" spans="2:12" ht="14.45" customHeight="1">
      <c r="B51" s="16"/>
      <c r="L51" s="16"/>
    </row>
    <row r="52" spans="2:12" s="1" customFormat="1" ht="14.45" customHeight="1">
      <c r="B52" s="25"/>
      <c r="D52" s="34" t="s">
        <v>43</v>
      </c>
      <c r="E52" s="35"/>
      <c r="F52" s="35"/>
      <c r="G52" s="34" t="s">
        <v>44</v>
      </c>
      <c r="H52" s="35"/>
      <c r="I52" s="35"/>
      <c r="J52" s="35"/>
      <c r="K52" s="35"/>
      <c r="L52" s="25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ht="12">
      <c r="B61" s="16"/>
      <c r="L61" s="16"/>
    </row>
    <row r="62" spans="2:12" ht="12">
      <c r="B62" s="16"/>
      <c r="L62" s="16"/>
    </row>
    <row r="63" spans="2:12" s="1" customFormat="1" ht="12.75">
      <c r="B63" s="25"/>
      <c r="D63" s="36" t="s">
        <v>45</v>
      </c>
      <c r="E63" s="27"/>
      <c r="F63" s="87" t="s">
        <v>46</v>
      </c>
      <c r="G63" s="36" t="s">
        <v>45</v>
      </c>
      <c r="H63" s="27"/>
      <c r="I63" s="27"/>
      <c r="J63" s="88" t="s">
        <v>46</v>
      </c>
      <c r="K63" s="27"/>
      <c r="L63" s="25"/>
    </row>
    <row r="64" spans="2:12" ht="12">
      <c r="B64" s="16"/>
      <c r="L64" s="16"/>
    </row>
    <row r="65" spans="2:12" ht="12">
      <c r="B65" s="16"/>
      <c r="L65" s="16"/>
    </row>
    <row r="66" spans="2:12" ht="12">
      <c r="B66" s="16"/>
      <c r="L66" s="16"/>
    </row>
    <row r="67" spans="2:12" s="1" customFormat="1" ht="12.75">
      <c r="B67" s="25"/>
      <c r="D67" s="34" t="s">
        <v>47</v>
      </c>
      <c r="E67" s="35"/>
      <c r="F67" s="35"/>
      <c r="G67" s="34" t="s">
        <v>48</v>
      </c>
      <c r="H67" s="35"/>
      <c r="I67" s="35"/>
      <c r="J67" s="35"/>
      <c r="K67" s="35"/>
      <c r="L67" s="25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ht="12">
      <c r="B76" s="16"/>
      <c r="L76" s="16"/>
    </row>
    <row r="77" spans="2:12" ht="12">
      <c r="B77" s="16"/>
      <c r="L77" s="16"/>
    </row>
    <row r="78" spans="2:12" s="1" customFormat="1" ht="12.75">
      <c r="B78" s="25"/>
      <c r="D78" s="36" t="s">
        <v>45</v>
      </c>
      <c r="E78" s="27"/>
      <c r="F78" s="87" t="s">
        <v>46</v>
      </c>
      <c r="G78" s="36" t="s">
        <v>45</v>
      </c>
      <c r="H78" s="27"/>
      <c r="I78" s="27"/>
      <c r="J78" s="88" t="s">
        <v>46</v>
      </c>
      <c r="K78" s="27"/>
      <c r="L78" s="25"/>
    </row>
    <row r="79" spans="2:12" s="1" customFormat="1" ht="14.4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25"/>
    </row>
    <row r="83" spans="2:12" s="1" customFormat="1" ht="6.95" customHeight="1" hidden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25"/>
    </row>
    <row r="84" spans="2:12" s="1" customFormat="1" ht="24.95" customHeight="1" hidden="1">
      <c r="B84" s="25"/>
      <c r="C84" s="17" t="s">
        <v>79</v>
      </c>
      <c r="L84" s="25"/>
    </row>
    <row r="85" spans="2:12" s="1" customFormat="1" ht="6.95" customHeight="1" hidden="1">
      <c r="B85" s="25"/>
      <c r="L85" s="25"/>
    </row>
    <row r="86" spans="2:12" s="1" customFormat="1" ht="12" customHeight="1" hidden="1">
      <c r="B86" s="25"/>
      <c r="C86" s="22" t="s">
        <v>14</v>
      </c>
      <c r="L86" s="25"/>
    </row>
    <row r="87" spans="2:12" s="1" customFormat="1" ht="16.5" customHeight="1" hidden="1">
      <c r="B87" s="25"/>
      <c r="E87" s="163" t="str">
        <f>E7</f>
        <v>Praha 14 - úprava hřiště Babylonská - opatření pro zamezení nežádoucího hluku</v>
      </c>
      <c r="F87" s="191"/>
      <c r="G87" s="191"/>
      <c r="H87" s="191"/>
      <c r="L87" s="25"/>
    </row>
    <row r="88" spans="2:12" s="1" customFormat="1" ht="6.95" customHeight="1" hidden="1">
      <c r="B88" s="25"/>
      <c r="L88" s="25"/>
    </row>
    <row r="89" spans="2:12" s="1" customFormat="1" ht="12" customHeight="1" hidden="1">
      <c r="B89" s="25"/>
      <c r="C89" s="22" t="s">
        <v>18</v>
      </c>
      <c r="F89" s="20" t="str">
        <f>F10</f>
        <v xml:space="preserve"> </v>
      </c>
      <c r="I89" s="22" t="s">
        <v>20</v>
      </c>
      <c r="J89" s="45" t="str">
        <f>IF(J10="","",J10)</f>
        <v/>
      </c>
      <c r="L89" s="25"/>
    </row>
    <row r="90" spans="2:12" s="1" customFormat="1" ht="6.95" customHeight="1" hidden="1">
      <c r="B90" s="25"/>
      <c r="L90" s="25"/>
    </row>
    <row r="91" spans="2:12" s="1" customFormat="1" ht="15.2" customHeight="1" hidden="1">
      <c r="B91" s="25"/>
      <c r="C91" s="22" t="s">
        <v>22</v>
      </c>
      <c r="F91" s="20" t="str">
        <f>E13</f>
        <v xml:space="preserve"> </v>
      </c>
      <c r="I91" s="22" t="s">
        <v>26</v>
      </c>
      <c r="J91" s="23" t="str">
        <f>E19</f>
        <v xml:space="preserve"> </v>
      </c>
      <c r="L91" s="25"/>
    </row>
    <row r="92" spans="2:12" s="1" customFormat="1" ht="15.2" customHeight="1" hidden="1">
      <c r="B92" s="25"/>
      <c r="C92" s="22" t="s">
        <v>25</v>
      </c>
      <c r="F92" s="20" t="str">
        <f>IF(E16="","",E16)</f>
        <v xml:space="preserve"> </v>
      </c>
      <c r="I92" s="22" t="s">
        <v>28</v>
      </c>
      <c r="J92" s="23" t="str">
        <f>E22</f>
        <v xml:space="preserve"> </v>
      </c>
      <c r="L92" s="25"/>
    </row>
    <row r="93" spans="2:12" s="1" customFormat="1" ht="10.35" customHeight="1" hidden="1">
      <c r="B93" s="25"/>
      <c r="L93" s="25"/>
    </row>
    <row r="94" spans="2:12" s="1" customFormat="1" ht="29.25" customHeight="1" hidden="1">
      <c r="B94" s="25"/>
      <c r="C94" s="89" t="s">
        <v>80</v>
      </c>
      <c r="D94" s="81"/>
      <c r="E94" s="81"/>
      <c r="F94" s="81"/>
      <c r="G94" s="81"/>
      <c r="H94" s="81"/>
      <c r="I94" s="81"/>
      <c r="J94" s="90" t="s">
        <v>81</v>
      </c>
      <c r="K94" s="81"/>
      <c r="L94" s="25"/>
    </row>
    <row r="95" spans="2:12" s="1" customFormat="1" ht="10.35" customHeight="1" hidden="1">
      <c r="B95" s="25"/>
      <c r="L95" s="25"/>
    </row>
    <row r="96" spans="2:47" s="1" customFormat="1" ht="22.9" customHeight="1" hidden="1">
      <c r="B96" s="25"/>
      <c r="C96" s="91" t="s">
        <v>82</v>
      </c>
      <c r="J96" s="58">
        <f>J116</f>
        <v>0</v>
      </c>
      <c r="L96" s="25"/>
      <c r="AU96" s="13" t="s">
        <v>83</v>
      </c>
    </row>
    <row r="97" spans="2:12" s="8" customFormat="1" ht="24.95" customHeight="1" hidden="1">
      <c r="B97" s="92"/>
      <c r="D97" s="93" t="s">
        <v>84</v>
      </c>
      <c r="E97" s="94"/>
      <c r="F97" s="94"/>
      <c r="G97" s="94"/>
      <c r="H97" s="94"/>
      <c r="I97" s="94"/>
      <c r="J97" s="95">
        <f>J117</f>
        <v>0</v>
      </c>
      <c r="L97" s="92"/>
    </row>
    <row r="98" spans="2:12" s="9" customFormat="1" ht="19.9" customHeight="1" hidden="1">
      <c r="B98" s="96"/>
      <c r="D98" s="97" t="s">
        <v>85</v>
      </c>
      <c r="E98" s="98"/>
      <c r="F98" s="98"/>
      <c r="G98" s="98"/>
      <c r="H98" s="98"/>
      <c r="I98" s="98"/>
      <c r="J98" s="99">
        <f>J118</f>
        <v>0</v>
      </c>
      <c r="L98" s="96"/>
    </row>
    <row r="99" spans="2:12" s="1" customFormat="1" ht="21.75" customHeight="1" hidden="1">
      <c r="B99" s="25"/>
      <c r="L99" s="25"/>
    </row>
    <row r="100" spans="2:12" s="1" customFormat="1" ht="6.95" customHeight="1" hidden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1" ht="12" hidden="1"/>
    <row r="102" ht="12" hidden="1"/>
    <row r="103" ht="12" hidden="1"/>
    <row r="104" spans="2:12" s="1" customFormat="1" ht="6.95" customHeight="1">
      <c r="B104" s="131"/>
      <c r="C104" s="132"/>
      <c r="D104" s="132"/>
      <c r="E104" s="132"/>
      <c r="F104" s="132"/>
      <c r="G104" s="132"/>
      <c r="H104" s="132"/>
      <c r="I104" s="132"/>
      <c r="J104" s="133"/>
      <c r="K104" s="40"/>
      <c r="L104" s="25"/>
    </row>
    <row r="105" spans="2:12" s="1" customFormat="1" ht="24.95" customHeight="1">
      <c r="B105" s="134"/>
      <c r="C105" s="17" t="s">
        <v>86</v>
      </c>
      <c r="J105" s="135"/>
      <c r="L105" s="25"/>
    </row>
    <row r="106" spans="2:12" s="1" customFormat="1" ht="6.95" customHeight="1">
      <c r="B106" s="134"/>
      <c r="J106" s="135"/>
      <c r="L106" s="25"/>
    </row>
    <row r="107" spans="2:12" s="1" customFormat="1" ht="12" customHeight="1">
      <c r="B107" s="134"/>
      <c r="C107" s="22" t="s">
        <v>14</v>
      </c>
      <c r="J107" s="135"/>
      <c r="L107" s="25"/>
    </row>
    <row r="108" spans="2:12" s="1" customFormat="1" ht="16.5" customHeight="1">
      <c r="B108" s="134"/>
      <c r="E108" s="190" t="str">
        <f>E7</f>
        <v>Praha 14 - úprava hřiště Babylonská - opatření pro zamezení nežádoucího hluku</v>
      </c>
      <c r="F108" s="167"/>
      <c r="G108" s="167"/>
      <c r="H108" s="167"/>
      <c r="J108" s="135"/>
      <c r="L108" s="25"/>
    </row>
    <row r="109" spans="2:12" s="1" customFormat="1" ht="6.95" customHeight="1">
      <c r="B109" s="134"/>
      <c r="J109" s="135"/>
      <c r="L109" s="25"/>
    </row>
    <row r="110" spans="2:12" s="1" customFormat="1" ht="12" customHeight="1">
      <c r="B110" s="134"/>
      <c r="C110" s="22" t="s">
        <v>18</v>
      </c>
      <c r="F110" s="20" t="str">
        <f>F10</f>
        <v xml:space="preserve"> </v>
      </c>
      <c r="I110" s="22" t="s">
        <v>20</v>
      </c>
      <c r="J110" s="136" t="str">
        <f>IF(J10="","",J10)</f>
        <v/>
      </c>
      <c r="L110" s="25"/>
    </row>
    <row r="111" spans="2:12" s="1" customFormat="1" ht="6.95" customHeight="1">
      <c r="B111" s="134"/>
      <c r="J111" s="135"/>
      <c r="L111" s="25"/>
    </row>
    <row r="112" spans="2:12" s="1" customFormat="1" ht="15.2" customHeight="1">
      <c r="B112" s="134"/>
      <c r="C112" s="22" t="s">
        <v>142</v>
      </c>
      <c r="F112" s="20" t="str">
        <f>E13</f>
        <v xml:space="preserve"> </v>
      </c>
      <c r="I112" s="22" t="s">
        <v>26</v>
      </c>
      <c r="J112" s="137" t="str">
        <f>E19</f>
        <v xml:space="preserve"> </v>
      </c>
      <c r="L112" s="25"/>
    </row>
    <row r="113" spans="2:12" s="1" customFormat="1" ht="15.2" customHeight="1">
      <c r="B113" s="134"/>
      <c r="C113" s="22" t="s">
        <v>25</v>
      </c>
      <c r="F113" s="20" t="str">
        <f>IF(E16="","",E16)</f>
        <v xml:space="preserve"> </v>
      </c>
      <c r="I113" s="22" t="s">
        <v>28</v>
      </c>
      <c r="J113" s="137" t="str">
        <f>E22</f>
        <v xml:space="preserve"> </v>
      </c>
      <c r="L113" s="25"/>
    </row>
    <row r="114" spans="2:12" s="1" customFormat="1" ht="10.35" customHeight="1">
      <c r="B114" s="134"/>
      <c r="J114" s="135"/>
      <c r="L114" s="25"/>
    </row>
    <row r="115" spans="2:20" s="10" customFormat="1" ht="29.25" customHeight="1">
      <c r="B115" s="138"/>
      <c r="C115" s="101" t="s">
        <v>87</v>
      </c>
      <c r="D115" s="102" t="s">
        <v>55</v>
      </c>
      <c r="E115" s="102" t="s">
        <v>51</v>
      </c>
      <c r="F115" s="102" t="s">
        <v>52</v>
      </c>
      <c r="G115" s="102" t="s">
        <v>88</v>
      </c>
      <c r="H115" s="102" t="s">
        <v>89</v>
      </c>
      <c r="I115" s="102" t="s">
        <v>90</v>
      </c>
      <c r="J115" s="139" t="s">
        <v>81</v>
      </c>
      <c r="K115" s="103" t="s">
        <v>91</v>
      </c>
      <c r="L115" s="100"/>
      <c r="M115" s="51" t="s">
        <v>1</v>
      </c>
      <c r="N115" s="52" t="s">
        <v>34</v>
      </c>
      <c r="O115" s="52" t="s">
        <v>92</v>
      </c>
      <c r="P115" s="52" t="s">
        <v>93</v>
      </c>
      <c r="Q115" s="52" t="s">
        <v>94</v>
      </c>
      <c r="R115" s="52" t="s">
        <v>95</v>
      </c>
      <c r="S115" s="52" t="s">
        <v>96</v>
      </c>
      <c r="T115" s="53" t="s">
        <v>97</v>
      </c>
    </row>
    <row r="116" spans="2:63" s="1" customFormat="1" ht="22.9" customHeight="1">
      <c r="B116" s="134"/>
      <c r="C116" s="56" t="s">
        <v>98</v>
      </c>
      <c r="J116" s="140">
        <f>SUM(J117)</f>
        <v>0</v>
      </c>
      <c r="L116" s="25"/>
      <c r="M116" s="54"/>
      <c r="N116" s="46"/>
      <c r="O116" s="46"/>
      <c r="P116" s="104">
        <f>P117</f>
        <v>336.80999999999995</v>
      </c>
      <c r="Q116" s="46"/>
      <c r="R116" s="104">
        <f>R117</f>
        <v>0</v>
      </c>
      <c r="S116" s="46"/>
      <c r="T116" s="105">
        <f>T117</f>
        <v>0</v>
      </c>
      <c r="AT116" s="13" t="s">
        <v>69</v>
      </c>
      <c r="AU116" s="13" t="s">
        <v>83</v>
      </c>
      <c r="BK116" s="106">
        <f>BK117</f>
        <v>0</v>
      </c>
    </row>
    <row r="117" spans="2:63" s="11" customFormat="1" ht="25.9" customHeight="1">
      <c r="B117" s="141"/>
      <c r="D117" s="108" t="s">
        <v>69</v>
      </c>
      <c r="E117" s="142" t="s">
        <v>99</v>
      </c>
      <c r="F117" s="142" t="s">
        <v>100</v>
      </c>
      <c r="J117" s="143">
        <f>SUM(J118)</f>
        <v>0</v>
      </c>
      <c r="L117" s="107"/>
      <c r="M117" s="109"/>
      <c r="P117" s="110">
        <f>P118</f>
        <v>336.80999999999995</v>
      </c>
      <c r="R117" s="110">
        <f>R118</f>
        <v>0</v>
      </c>
      <c r="T117" s="111">
        <f>T118</f>
        <v>0</v>
      </c>
      <c r="AR117" s="108" t="s">
        <v>75</v>
      </c>
      <c r="AT117" s="112" t="s">
        <v>69</v>
      </c>
      <c r="AU117" s="112" t="s">
        <v>70</v>
      </c>
      <c r="AY117" s="108" t="s">
        <v>101</v>
      </c>
      <c r="BK117" s="113">
        <f>BK118</f>
        <v>0</v>
      </c>
    </row>
    <row r="118" spans="2:63" s="11" customFormat="1" ht="22.9" customHeight="1">
      <c r="B118" s="141"/>
      <c r="D118" s="108" t="s">
        <v>69</v>
      </c>
      <c r="E118" s="144" t="s">
        <v>102</v>
      </c>
      <c r="F118" s="144" t="s">
        <v>103</v>
      </c>
      <c r="J118" s="145">
        <f>SUM(J119:J127)</f>
        <v>0</v>
      </c>
      <c r="L118" s="107"/>
      <c r="M118" s="109"/>
      <c r="P118" s="110">
        <f>SUM(P119:P125)</f>
        <v>336.80999999999995</v>
      </c>
      <c r="R118" s="110">
        <f>SUM(R119:R125)</f>
        <v>0</v>
      </c>
      <c r="T118" s="111">
        <f>SUM(T119:T125)</f>
        <v>0</v>
      </c>
      <c r="AR118" s="108" t="s">
        <v>75</v>
      </c>
      <c r="AT118" s="112" t="s">
        <v>69</v>
      </c>
      <c r="AU118" s="112" t="s">
        <v>75</v>
      </c>
      <c r="AY118" s="108" t="s">
        <v>101</v>
      </c>
      <c r="BK118" s="113">
        <f>SUM(BK119:BK125)</f>
        <v>0</v>
      </c>
    </row>
    <row r="119" spans="2:65" s="1" customFormat="1" ht="24.2" customHeight="1">
      <c r="B119" s="146"/>
      <c r="C119" s="114" t="s">
        <v>75</v>
      </c>
      <c r="D119" s="114" t="s">
        <v>104</v>
      </c>
      <c r="E119" s="115" t="s">
        <v>105</v>
      </c>
      <c r="F119" s="116" t="s">
        <v>133</v>
      </c>
      <c r="G119" s="117" t="s">
        <v>106</v>
      </c>
      <c r="H119" s="118">
        <v>1</v>
      </c>
      <c r="I119" s="119"/>
      <c r="J119" s="147">
        <f aca="true" t="shared" si="0" ref="J119:J125">ROUND(I119*H119,2)</f>
        <v>0</v>
      </c>
      <c r="K119" s="130"/>
      <c r="L119" s="25"/>
      <c r="M119" s="120" t="s">
        <v>1</v>
      </c>
      <c r="N119" s="121" t="s">
        <v>35</v>
      </c>
      <c r="O119" s="122">
        <v>3.27</v>
      </c>
      <c r="P119" s="122">
        <f aca="true" t="shared" si="1" ref="P119:P125">O119*H119</f>
        <v>3.27</v>
      </c>
      <c r="Q119" s="122">
        <v>0</v>
      </c>
      <c r="R119" s="122">
        <f aca="true" t="shared" si="2" ref="R119:R125">Q119*H119</f>
        <v>0</v>
      </c>
      <c r="S119" s="122">
        <v>0</v>
      </c>
      <c r="T119" s="123">
        <f aca="true" t="shared" si="3" ref="T119:T125">S119*H119</f>
        <v>0</v>
      </c>
      <c r="AR119" s="124" t="s">
        <v>107</v>
      </c>
      <c r="AT119" s="124" t="s">
        <v>104</v>
      </c>
      <c r="AU119" s="124" t="s">
        <v>77</v>
      </c>
      <c r="AY119" s="13" t="s">
        <v>101</v>
      </c>
      <c r="BE119" s="125">
        <f aca="true" t="shared" si="4" ref="BE119:BE125">IF(N119="základní",J119,0)</f>
        <v>0</v>
      </c>
      <c r="BF119" s="125">
        <f aca="true" t="shared" si="5" ref="BF119:BF125">IF(N119="snížená",J119,0)</f>
        <v>0</v>
      </c>
      <c r="BG119" s="125">
        <f aca="true" t="shared" si="6" ref="BG119:BG125">IF(N119="zákl. přenesená",J119,0)</f>
        <v>0</v>
      </c>
      <c r="BH119" s="125">
        <f aca="true" t="shared" si="7" ref="BH119:BH125">IF(N119="sníž. přenesená",J119,0)</f>
        <v>0</v>
      </c>
      <c r="BI119" s="125">
        <f aca="true" t="shared" si="8" ref="BI119:BI125">IF(N119="nulová",J119,0)</f>
        <v>0</v>
      </c>
      <c r="BJ119" s="13" t="s">
        <v>75</v>
      </c>
      <c r="BK119" s="125">
        <f aca="true" t="shared" si="9" ref="BK119:BK125">ROUND(I119*H119,2)</f>
        <v>0</v>
      </c>
      <c r="BL119" s="13" t="s">
        <v>107</v>
      </c>
      <c r="BM119" s="124" t="s">
        <v>108</v>
      </c>
    </row>
    <row r="120" spans="2:65" s="1" customFormat="1" ht="16.5" customHeight="1">
      <c r="B120" s="146"/>
      <c r="C120" s="114" t="s">
        <v>77</v>
      </c>
      <c r="D120" s="114" t="s">
        <v>104</v>
      </c>
      <c r="E120" s="115" t="s">
        <v>109</v>
      </c>
      <c r="F120" s="116" t="s">
        <v>110</v>
      </c>
      <c r="G120" s="117" t="s">
        <v>111</v>
      </c>
      <c r="H120" s="118">
        <v>2</v>
      </c>
      <c r="I120" s="119"/>
      <c r="J120" s="147">
        <f t="shared" si="0"/>
        <v>0</v>
      </c>
      <c r="K120" s="130"/>
      <c r="L120" s="25"/>
      <c r="M120" s="120" t="s">
        <v>1</v>
      </c>
      <c r="N120" s="121" t="s">
        <v>35</v>
      </c>
      <c r="O120" s="122">
        <v>3.27</v>
      </c>
      <c r="P120" s="122">
        <f t="shared" si="1"/>
        <v>6.54</v>
      </c>
      <c r="Q120" s="122">
        <v>0</v>
      </c>
      <c r="R120" s="122">
        <f t="shared" si="2"/>
        <v>0</v>
      </c>
      <c r="S120" s="122">
        <v>0</v>
      </c>
      <c r="T120" s="123">
        <f t="shared" si="3"/>
        <v>0</v>
      </c>
      <c r="AR120" s="124" t="s">
        <v>107</v>
      </c>
      <c r="AT120" s="124" t="s">
        <v>104</v>
      </c>
      <c r="AU120" s="124" t="s">
        <v>77</v>
      </c>
      <c r="AY120" s="13" t="s">
        <v>101</v>
      </c>
      <c r="BE120" s="125">
        <f t="shared" si="4"/>
        <v>0</v>
      </c>
      <c r="BF120" s="125">
        <f t="shared" si="5"/>
        <v>0</v>
      </c>
      <c r="BG120" s="125">
        <f t="shared" si="6"/>
        <v>0</v>
      </c>
      <c r="BH120" s="125">
        <f t="shared" si="7"/>
        <v>0</v>
      </c>
      <c r="BI120" s="125">
        <f t="shared" si="8"/>
        <v>0</v>
      </c>
      <c r="BJ120" s="13" t="s">
        <v>75</v>
      </c>
      <c r="BK120" s="125">
        <f t="shared" si="9"/>
        <v>0</v>
      </c>
      <c r="BL120" s="13" t="s">
        <v>107</v>
      </c>
      <c r="BM120" s="124" t="s">
        <v>112</v>
      </c>
    </row>
    <row r="121" spans="2:65" s="1" customFormat="1" ht="24.2" customHeight="1">
      <c r="B121" s="146"/>
      <c r="C121" s="114" t="s">
        <v>113</v>
      </c>
      <c r="D121" s="114" t="s">
        <v>104</v>
      </c>
      <c r="E121" s="115" t="s">
        <v>114</v>
      </c>
      <c r="F121" s="116" t="s">
        <v>115</v>
      </c>
      <c r="G121" s="117" t="s">
        <v>111</v>
      </c>
      <c r="H121" s="118">
        <v>2</v>
      </c>
      <c r="I121" s="119"/>
      <c r="J121" s="147">
        <f t="shared" si="0"/>
        <v>0</v>
      </c>
      <c r="K121" s="130"/>
      <c r="L121" s="25"/>
      <c r="M121" s="120" t="s">
        <v>1</v>
      </c>
      <c r="N121" s="121" t="s">
        <v>35</v>
      </c>
      <c r="O121" s="122">
        <v>3.27</v>
      </c>
      <c r="P121" s="122">
        <f t="shared" si="1"/>
        <v>6.54</v>
      </c>
      <c r="Q121" s="122">
        <v>0</v>
      </c>
      <c r="R121" s="122">
        <f t="shared" si="2"/>
        <v>0</v>
      </c>
      <c r="S121" s="122">
        <v>0</v>
      </c>
      <c r="T121" s="123">
        <f t="shared" si="3"/>
        <v>0</v>
      </c>
      <c r="AR121" s="124" t="s">
        <v>107</v>
      </c>
      <c r="AT121" s="124" t="s">
        <v>104</v>
      </c>
      <c r="AU121" s="124" t="s">
        <v>77</v>
      </c>
      <c r="AY121" s="13" t="s">
        <v>101</v>
      </c>
      <c r="BE121" s="125">
        <f t="shared" si="4"/>
        <v>0</v>
      </c>
      <c r="BF121" s="125">
        <f t="shared" si="5"/>
        <v>0</v>
      </c>
      <c r="BG121" s="125">
        <f t="shared" si="6"/>
        <v>0</v>
      </c>
      <c r="BH121" s="125">
        <f t="shared" si="7"/>
        <v>0</v>
      </c>
      <c r="BI121" s="125">
        <f t="shared" si="8"/>
        <v>0</v>
      </c>
      <c r="BJ121" s="13" t="s">
        <v>75</v>
      </c>
      <c r="BK121" s="125">
        <f t="shared" si="9"/>
        <v>0</v>
      </c>
      <c r="BL121" s="13" t="s">
        <v>107</v>
      </c>
      <c r="BM121" s="124" t="s">
        <v>116</v>
      </c>
    </row>
    <row r="122" spans="2:65" s="1" customFormat="1" ht="24.2" customHeight="1">
      <c r="B122" s="146"/>
      <c r="C122" s="114" t="s">
        <v>107</v>
      </c>
      <c r="D122" s="114" t="s">
        <v>104</v>
      </c>
      <c r="E122" s="115" t="s">
        <v>117</v>
      </c>
      <c r="F122" s="116" t="s">
        <v>118</v>
      </c>
      <c r="G122" s="117" t="s">
        <v>119</v>
      </c>
      <c r="H122" s="118">
        <v>72</v>
      </c>
      <c r="I122" s="119"/>
      <c r="J122" s="147">
        <f t="shared" si="0"/>
        <v>0</v>
      </c>
      <c r="K122" s="130"/>
      <c r="L122" s="25"/>
      <c r="M122" s="120" t="s">
        <v>1</v>
      </c>
      <c r="N122" s="121" t="s">
        <v>35</v>
      </c>
      <c r="O122" s="122">
        <v>3.27</v>
      </c>
      <c r="P122" s="122">
        <f t="shared" si="1"/>
        <v>235.44</v>
      </c>
      <c r="Q122" s="122">
        <v>0</v>
      </c>
      <c r="R122" s="122">
        <f t="shared" si="2"/>
        <v>0</v>
      </c>
      <c r="S122" s="122">
        <v>0</v>
      </c>
      <c r="T122" s="123">
        <f t="shared" si="3"/>
        <v>0</v>
      </c>
      <c r="AR122" s="124" t="s">
        <v>107</v>
      </c>
      <c r="AT122" s="124" t="s">
        <v>104</v>
      </c>
      <c r="AU122" s="124" t="s">
        <v>77</v>
      </c>
      <c r="AY122" s="13" t="s">
        <v>101</v>
      </c>
      <c r="BE122" s="125">
        <f t="shared" si="4"/>
        <v>0</v>
      </c>
      <c r="BF122" s="125">
        <f t="shared" si="5"/>
        <v>0</v>
      </c>
      <c r="BG122" s="125">
        <f t="shared" si="6"/>
        <v>0</v>
      </c>
      <c r="BH122" s="125">
        <f t="shared" si="7"/>
        <v>0</v>
      </c>
      <c r="BI122" s="125">
        <f t="shared" si="8"/>
        <v>0</v>
      </c>
      <c r="BJ122" s="13" t="s">
        <v>75</v>
      </c>
      <c r="BK122" s="125">
        <f t="shared" si="9"/>
        <v>0</v>
      </c>
      <c r="BL122" s="13" t="s">
        <v>107</v>
      </c>
      <c r="BM122" s="124" t="s">
        <v>120</v>
      </c>
    </row>
    <row r="123" spans="2:65" s="1" customFormat="1" ht="33" customHeight="1">
      <c r="B123" s="146"/>
      <c r="C123" s="114" t="s">
        <v>121</v>
      </c>
      <c r="D123" s="114" t="s">
        <v>104</v>
      </c>
      <c r="E123" s="115" t="s">
        <v>122</v>
      </c>
      <c r="F123" s="116" t="s">
        <v>123</v>
      </c>
      <c r="G123" s="117" t="s">
        <v>111</v>
      </c>
      <c r="H123" s="118">
        <v>24</v>
      </c>
      <c r="I123" s="119"/>
      <c r="J123" s="147">
        <f t="shared" si="0"/>
        <v>0</v>
      </c>
      <c r="K123" s="130"/>
      <c r="L123" s="25"/>
      <c r="M123" s="120" t="s">
        <v>1</v>
      </c>
      <c r="N123" s="121" t="s">
        <v>35</v>
      </c>
      <c r="O123" s="122">
        <v>3.27</v>
      </c>
      <c r="P123" s="122">
        <f t="shared" si="1"/>
        <v>78.48</v>
      </c>
      <c r="Q123" s="122">
        <v>0</v>
      </c>
      <c r="R123" s="122">
        <f t="shared" si="2"/>
        <v>0</v>
      </c>
      <c r="S123" s="122">
        <v>0</v>
      </c>
      <c r="T123" s="123">
        <f t="shared" si="3"/>
        <v>0</v>
      </c>
      <c r="AR123" s="124" t="s">
        <v>107</v>
      </c>
      <c r="AT123" s="124" t="s">
        <v>104</v>
      </c>
      <c r="AU123" s="124" t="s">
        <v>77</v>
      </c>
      <c r="AY123" s="13" t="s">
        <v>101</v>
      </c>
      <c r="BE123" s="125">
        <f t="shared" si="4"/>
        <v>0</v>
      </c>
      <c r="BF123" s="125">
        <f t="shared" si="5"/>
        <v>0</v>
      </c>
      <c r="BG123" s="125">
        <f t="shared" si="6"/>
        <v>0</v>
      </c>
      <c r="BH123" s="125">
        <f t="shared" si="7"/>
        <v>0</v>
      </c>
      <c r="BI123" s="125">
        <f t="shared" si="8"/>
        <v>0</v>
      </c>
      <c r="BJ123" s="13" t="s">
        <v>75</v>
      </c>
      <c r="BK123" s="125">
        <f t="shared" si="9"/>
        <v>0</v>
      </c>
      <c r="BL123" s="13" t="s">
        <v>107</v>
      </c>
      <c r="BM123" s="124" t="s">
        <v>124</v>
      </c>
    </row>
    <row r="124" spans="2:65" s="1" customFormat="1" ht="21.75" customHeight="1">
      <c r="B124" s="146"/>
      <c r="C124" s="114" t="s">
        <v>125</v>
      </c>
      <c r="D124" s="114" t="s">
        <v>104</v>
      </c>
      <c r="E124" s="115" t="s">
        <v>126</v>
      </c>
      <c r="F124" s="116" t="s">
        <v>127</v>
      </c>
      <c r="G124" s="117" t="s">
        <v>106</v>
      </c>
      <c r="H124" s="118">
        <v>1</v>
      </c>
      <c r="I124" s="119"/>
      <c r="J124" s="147">
        <f t="shared" si="0"/>
        <v>0</v>
      </c>
      <c r="K124" s="130"/>
      <c r="L124" s="25"/>
      <c r="M124" s="120" t="s">
        <v>1</v>
      </c>
      <c r="N124" s="121" t="s">
        <v>35</v>
      </c>
      <c r="O124" s="122">
        <v>3.27</v>
      </c>
      <c r="P124" s="122">
        <f t="shared" si="1"/>
        <v>3.27</v>
      </c>
      <c r="Q124" s="122">
        <v>0</v>
      </c>
      <c r="R124" s="122">
        <f t="shared" si="2"/>
        <v>0</v>
      </c>
      <c r="S124" s="122">
        <v>0</v>
      </c>
      <c r="T124" s="123">
        <f t="shared" si="3"/>
        <v>0</v>
      </c>
      <c r="AR124" s="124" t="s">
        <v>107</v>
      </c>
      <c r="AT124" s="124" t="s">
        <v>104</v>
      </c>
      <c r="AU124" s="124" t="s">
        <v>77</v>
      </c>
      <c r="AY124" s="13" t="s">
        <v>101</v>
      </c>
      <c r="BE124" s="125">
        <f t="shared" si="4"/>
        <v>0</v>
      </c>
      <c r="BF124" s="125">
        <f t="shared" si="5"/>
        <v>0</v>
      </c>
      <c r="BG124" s="125">
        <f t="shared" si="6"/>
        <v>0</v>
      </c>
      <c r="BH124" s="125">
        <f t="shared" si="7"/>
        <v>0</v>
      </c>
      <c r="BI124" s="125">
        <f t="shared" si="8"/>
        <v>0</v>
      </c>
      <c r="BJ124" s="13" t="s">
        <v>75</v>
      </c>
      <c r="BK124" s="125">
        <f t="shared" si="9"/>
        <v>0</v>
      </c>
      <c r="BL124" s="13" t="s">
        <v>107</v>
      </c>
      <c r="BM124" s="124" t="s">
        <v>128</v>
      </c>
    </row>
    <row r="125" spans="2:65" s="1" customFormat="1" ht="16.5" customHeight="1">
      <c r="B125" s="146"/>
      <c r="C125" s="114" t="s">
        <v>129</v>
      </c>
      <c r="D125" s="114" t="s">
        <v>104</v>
      </c>
      <c r="E125" s="115" t="s">
        <v>130</v>
      </c>
      <c r="F125" s="116" t="s">
        <v>131</v>
      </c>
      <c r="G125" s="117" t="s">
        <v>106</v>
      </c>
      <c r="H125" s="118">
        <v>1</v>
      </c>
      <c r="I125" s="119"/>
      <c r="J125" s="147">
        <f t="shared" si="0"/>
        <v>0</v>
      </c>
      <c r="K125" s="130"/>
      <c r="L125" s="25"/>
      <c r="M125" s="126" t="s">
        <v>1</v>
      </c>
      <c r="N125" s="127" t="s">
        <v>35</v>
      </c>
      <c r="O125" s="128">
        <v>3.27</v>
      </c>
      <c r="P125" s="128">
        <f t="shared" si="1"/>
        <v>3.27</v>
      </c>
      <c r="Q125" s="128">
        <v>0</v>
      </c>
      <c r="R125" s="128">
        <f t="shared" si="2"/>
        <v>0</v>
      </c>
      <c r="S125" s="128">
        <v>0</v>
      </c>
      <c r="T125" s="129">
        <f t="shared" si="3"/>
        <v>0</v>
      </c>
      <c r="AR125" s="124" t="s">
        <v>107</v>
      </c>
      <c r="AT125" s="124" t="s">
        <v>104</v>
      </c>
      <c r="AU125" s="124" t="s">
        <v>77</v>
      </c>
      <c r="AY125" s="13" t="s">
        <v>101</v>
      </c>
      <c r="BE125" s="125">
        <f t="shared" si="4"/>
        <v>0</v>
      </c>
      <c r="BF125" s="125">
        <f t="shared" si="5"/>
        <v>0</v>
      </c>
      <c r="BG125" s="125">
        <f t="shared" si="6"/>
        <v>0</v>
      </c>
      <c r="BH125" s="125">
        <f t="shared" si="7"/>
        <v>0</v>
      </c>
      <c r="BI125" s="125">
        <f t="shared" si="8"/>
        <v>0</v>
      </c>
      <c r="BJ125" s="13" t="s">
        <v>75</v>
      </c>
      <c r="BK125" s="125">
        <f t="shared" si="9"/>
        <v>0</v>
      </c>
      <c r="BL125" s="13" t="s">
        <v>107</v>
      </c>
      <c r="BM125" s="124" t="s">
        <v>132</v>
      </c>
    </row>
    <row r="126" spans="2:12" s="1" customFormat="1" ht="17.25" customHeight="1">
      <c r="B126" s="148"/>
      <c r="C126" s="114" t="s">
        <v>134</v>
      </c>
      <c r="D126" s="114" t="s">
        <v>104</v>
      </c>
      <c r="E126" s="115" t="s">
        <v>135</v>
      </c>
      <c r="F126" s="116" t="s">
        <v>137</v>
      </c>
      <c r="G126" s="117" t="s">
        <v>138</v>
      </c>
      <c r="H126" s="118">
        <v>4</v>
      </c>
      <c r="I126" s="119"/>
      <c r="J126" s="147">
        <f aca="true" t="shared" si="10" ref="J126:J127">ROUND(I126*H126,2)</f>
        <v>0</v>
      </c>
      <c r="K126" s="38"/>
      <c r="L126" s="25"/>
    </row>
    <row r="127" spans="2:10" ht="18" customHeight="1">
      <c r="B127" s="149"/>
      <c r="C127" s="114" t="s">
        <v>102</v>
      </c>
      <c r="D127" s="114" t="s">
        <v>104</v>
      </c>
      <c r="E127" s="115" t="s">
        <v>136</v>
      </c>
      <c r="F127" s="116" t="s">
        <v>139</v>
      </c>
      <c r="G127" s="117" t="s">
        <v>106</v>
      </c>
      <c r="H127" s="118">
        <v>1</v>
      </c>
      <c r="I127" s="119"/>
      <c r="J127" s="147">
        <f t="shared" si="10"/>
        <v>0</v>
      </c>
    </row>
    <row r="128" spans="2:10" ht="12">
      <c r="B128" s="150"/>
      <c r="C128" s="151"/>
      <c r="D128" s="151"/>
      <c r="E128" s="151"/>
      <c r="F128" s="151"/>
      <c r="G128" s="151"/>
      <c r="H128" s="151"/>
      <c r="I128" s="151"/>
      <c r="J128" s="152"/>
    </row>
  </sheetData>
  <autoFilter ref="C115:K125"/>
  <mergeCells count="6">
    <mergeCell ref="E108:H108"/>
    <mergeCell ref="L2:V2"/>
    <mergeCell ref="E7:H7"/>
    <mergeCell ref="E16:H16"/>
    <mergeCell ref="E27:H27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Leiblinger</dc:creator>
  <cp:keywords/>
  <dc:description/>
  <cp:lastModifiedBy>Tomášová Drahomíra</cp:lastModifiedBy>
  <dcterms:created xsi:type="dcterms:W3CDTF">2023-08-16T11:03:43Z</dcterms:created>
  <dcterms:modified xsi:type="dcterms:W3CDTF">2024-04-24T12:32:41Z</dcterms:modified>
  <cp:category/>
  <cp:version/>
  <cp:contentType/>
  <cp:contentStatus/>
</cp:coreProperties>
</file>