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/>
  <bookViews>
    <workbookView xWindow="0" yWindow="0" windowWidth="23040" windowHeight="9072" activeTab="0"/>
  </bookViews>
  <sheets>
    <sheet name="Rekapitulace stavby" sheetId="1" r:id="rId1"/>
    <sheet name="SO01 - Zdravotechnické in..." sheetId="3" r:id="rId2"/>
  </sheets>
  <definedNames>
    <definedName name="_xlnm._FilterDatabase" localSheetId="1" hidden="1">'SO01 - Zdravotechnické in...'!$C$82:$K$121</definedName>
    <definedName name="_xlnm.Print_Area" localSheetId="0">'Rekapitulace stavby'!$D$4:$AO$33,'Rekapitulace stavby'!$C$39:$AQ$53</definedName>
    <definedName name="_xlnm.Print_Area" localSheetId="1">'SO01 - Zdravotechnické in...'!$C$4:$J$36,'SO01 - Zdravotechnické in...'!$C$42:$J$64,'SO01 - Zdravotechnické in...'!$C$70:$K$121</definedName>
    <definedName name="_xlnm.Print_Titles" localSheetId="0">'Rekapitulace stavby'!$49:$49</definedName>
    <definedName name="_xlnm.Print_Titles" localSheetId="1">'SO01 - Zdravotechnické in...'!$82:$82</definedName>
  </definedNames>
  <calcPr calcId="179017"/>
</workbook>
</file>

<file path=xl/sharedStrings.xml><?xml version="1.0" encoding="utf-8"?>
<sst xmlns="http://schemas.openxmlformats.org/spreadsheetml/2006/main" count="733" uniqueCount="263">
  <si>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</si>
  <si>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</si>
  <si>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</si>
  <si>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</si>
  <si>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</si>
  <si>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</si>
  <si>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</si>
  <si>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{10e617c6-0f69-4502-86b0-7ec43acc851b}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</si>
  <si>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</si>
  <si>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</si>
  <si>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</si>
  <si>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</si>
  <si>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</si>
  <si>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</si>
  <si>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</si>
  <si>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</si>
  <si>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</si>
  <si>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20180061</t>
  </si>
  <si>
    <t>Stavba:</t>
  </si>
  <si>
    <t>KSO:</t>
  </si>
  <si>
    <t>CC-CZ:</t>
  </si>
  <si>
    <t>Místo:</t>
  </si>
  <si>
    <t>Bratří Venclíků 1140/1, Praha 9</t>
  </si>
  <si>
    <t>Datum:</t>
  </si>
  <si>
    <t>Zadavatel:</t>
  </si>
  <si>
    <t>IČ:</t>
  </si>
  <si>
    <t>00231312</t>
  </si>
  <si>
    <t>Městská část Praha 14 vz. Správa majetku Praha 14</t>
  </si>
  <si>
    <t>DIČ:</t>
  </si>
  <si>
    <t>CZ00231312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</si>
  <si>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</si>
  <si>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</si>
  <si>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</si>
  <si>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</si>
  <si>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</si>
  <si>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</si>
  <si>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</si>
  <si>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</si>
  <si>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</si>
  <si>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</si>
  <si>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</si>
  <si>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</si>
  <si>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</si>
  <si>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</si>
  <si>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</si>
  <si>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</si>
  <si>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</si>
  <si>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</si>
  <si>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</si>
  <si>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</si>
  <si>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</si>
  <si>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</si>
  <si>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</si>
  <si>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</si>
  <si>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</si>
  <si>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</si>
  <si>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</si>
  <si>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</si>
  <si>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</si>
  <si>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</si>
  <si>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</si>
  <si>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</si>
  <si>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</si>
  <si>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</si>
  <si>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</si>
  <si>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</si>
  <si>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</si>
  <si>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</si>
  <si>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</si>
  <si>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</si>
  <si>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</si>
  <si>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</si>
  <si>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</si>
  <si>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</si>
  <si>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</si>
  <si>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</si>
  <si>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2</t>
  </si>
  <si>
    <t>Zdravotechnické instalace</t>
  </si>
  <si>
    <t>{2419254f-d6b1-477a-93fd-75e521302034}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</si>
  <si>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</si>
  <si>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</si>
  <si>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</si>
  <si>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</si>
  <si>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</si>
  <si>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</si>
  <si>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</si>
  <si>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</si>
  <si>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</si>
  <si>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</si>
  <si>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</si>
  <si>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</si>
  <si>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</si>
  <si>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VRN - Vedlejší rozpočtové náklady</t>
  </si>
  <si>
    <t xml:space="preserve">    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</si>
  <si>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</si>
  <si>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</si>
  <si>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</si>
  <si>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</si>
  <si>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</si>
  <si>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</si>
  <si>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</si>
  <si>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</si>
  <si>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</si>
  <si>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</si>
  <si>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</si>
  <si>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</si>
  <si>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</si>
  <si>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</si>
  <si>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</si>
  <si>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3</t>
  </si>
  <si>
    <t>4</t>
  </si>
  <si>
    <t>K</t>
  </si>
  <si>
    <t>CS ÚRS 2017 01</t>
  </si>
  <si>
    <t>512</t>
  </si>
  <si>
    <t>6</t>
  </si>
  <si>
    <t>5</t>
  </si>
  <si>
    <t>7</t>
  </si>
  <si>
    <t>8</t>
  </si>
  <si>
    <t>9</t>
  </si>
  <si>
    <t>10</t>
  </si>
  <si>
    <t>11</t>
  </si>
  <si>
    <t>kus</t>
  </si>
  <si>
    <t>12</t>
  </si>
  <si>
    <t>M</t>
  </si>
  <si>
    <t>13</t>
  </si>
  <si>
    <t>14</t>
  </si>
  <si>
    <t>16</t>
  </si>
  <si>
    <t>17</t>
  </si>
  <si>
    <t>18</t>
  </si>
  <si>
    <t>19</t>
  </si>
  <si>
    <t>kpl</t>
  </si>
  <si>
    <t>20</t>
  </si>
  <si>
    <t>22</t>
  </si>
  <si>
    <t>23</t>
  </si>
  <si>
    <t>24</t>
  </si>
  <si>
    <t>PSV</t>
  </si>
  <si>
    <t>Práce a dodávky PSV</t>
  </si>
  <si>
    <t>25</t>
  </si>
  <si>
    <t>26</t>
  </si>
  <si>
    <t>27</t>
  </si>
  <si>
    <t>%</t>
  </si>
  <si>
    <t>28</t>
  </si>
  <si>
    <t>29</t>
  </si>
  <si>
    <t>32</t>
  </si>
  <si>
    <t>30</t>
  </si>
  <si>
    <t>31</t>
  </si>
  <si>
    <t>m</t>
  </si>
  <si>
    <t>VRN</t>
  </si>
  <si>
    <t>Vedlejší rozpočtové náklady</t>
  </si>
  <si>
    <t>043002000</t>
  </si>
  <si>
    <t>Hlavní tituly průvodních činností a nákladů inženýrská činnost zkoušky a ostatní měření</t>
  </si>
  <si>
    <t>1024</t>
  </si>
  <si>
    <t>030001000</t>
  </si>
  <si>
    <t>Zařízení staveniště</t>
  </si>
  <si>
    <t>045002000</t>
  </si>
  <si>
    <t>Hlavní tituly průvodních činností a nákladů inženýrská činnost kompletační a koordinační činnost</t>
  </si>
  <si>
    <t>065002000</t>
  </si>
  <si>
    <t>Hlavní tituly průvodních činností a nákladů územní vlivy mimostaveništní doprava materiálů a výrobků</t>
  </si>
  <si>
    <t>062002000</t>
  </si>
  <si>
    <t>Hlavní tituly průvodních činností a nákladů územní vlivy ztížené dopravní podmínky</t>
  </si>
  <si>
    <t>HZS</t>
  </si>
  <si>
    <t>Hodinové zúčtovací sazby</t>
  </si>
  <si>
    <t>hod</t>
  </si>
  <si>
    <t>HZS2491</t>
  </si>
  <si>
    <t>Hodinové zúčtovací sazby profesí PSV zednické výpomoci a pomocné práce PSV dělník zednických výpomocí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</si>
  <si>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</si>
  <si>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</si>
  <si>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</si>
  <si>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</si>
  <si>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721</t>
  </si>
  <si>
    <t>Zdravotechnika - vnitřní kanalizace</t>
  </si>
  <si>
    <t>721174042</t>
  </si>
  <si>
    <t>Potrubí kanalizační z PP připojovací systém HT DN 40</t>
  </si>
  <si>
    <t>1961416912</t>
  </si>
  <si>
    <t>721174043</t>
  </si>
  <si>
    <t>Potrubí kanalizační z PP připojovací systém HT DN 50</t>
  </si>
  <si>
    <t>158365453</t>
  </si>
  <si>
    <t>721174044</t>
  </si>
  <si>
    <t>Potrubí z plastových trub polypropylenové [HT systém] připojovací DN 70</t>
  </si>
  <si>
    <t>-1750558622</t>
  </si>
  <si>
    <t>721174062</t>
  </si>
  <si>
    <t>Potrubí kanalizační z PP větrací systém HT DN 75</t>
  </si>
  <si>
    <t>-357476134</t>
  </si>
  <si>
    <t>721290111</t>
  </si>
  <si>
    <t>Zkouška těsnosti potrubí kanalizace vodou do DN 125</t>
  </si>
  <si>
    <t>-118916438</t>
  </si>
  <si>
    <t>998721202</t>
  </si>
  <si>
    <t>Přesun hmot pro vnitřní kanalizace stanovený procentní sazbou (%) z ceny vodorovná dopravní vzdálenost do 50 m v objektech výšky přes 6 do 12 m</t>
  </si>
  <si>
    <t>-1139698588</t>
  </si>
  <si>
    <t>722</t>
  </si>
  <si>
    <t>Zdravotechnika - vnitřní vodovod</t>
  </si>
  <si>
    <t>722174002</t>
  </si>
  <si>
    <t>Potrubí z plastových trubek z polypropylenu (PPR) svařovaných polyfuzně PN 16 (SDR 7,4) D 20 x 2,8</t>
  </si>
  <si>
    <t>1489941914</t>
  </si>
  <si>
    <t>722174022</t>
  </si>
  <si>
    <t>Potrubí vodovodní plastové PPR svar polyfuze PN 20 D 20 x 3,4 mm</t>
  </si>
  <si>
    <t>47885668</t>
  </si>
  <si>
    <t>722181221</t>
  </si>
  <si>
    <t>Ochrana potrubí termoizolačními trubicemi z pěnového polyetylenu PE přilepenými v příčných a podélných spojích, tloušťky izolace přes 6 do 9 mm, vnitřního průměru izolace DN do 22 mm</t>
  </si>
  <si>
    <t>-760784942</t>
  </si>
  <si>
    <t>722181241</t>
  </si>
  <si>
    <t>Ochrana vodovodního potrubí přilepenými termoizolačními trubicemi z PE tl do 20 mm</t>
  </si>
  <si>
    <t>820724138</t>
  </si>
  <si>
    <t>722290220</t>
  </si>
  <si>
    <t>Zkoušky, proplach a desinfekce vodovodního potrubí zkoušky těsnosti vodovodního potrubí závitového do DN 50</t>
  </si>
  <si>
    <t>-19909690</t>
  </si>
  <si>
    <t>722290234</t>
  </si>
  <si>
    <t>Proplach a dezinfekce vodovodního potrubí do DN 80</t>
  </si>
  <si>
    <t>-1749207249</t>
  </si>
  <si>
    <t>998722202</t>
  </si>
  <si>
    <t>Přesun hmot pro vnitřní vodovod stanovený procentní sazbou (%) z ceny vodorovná dopravní vzdálenost do 50 m v objektech výšky přes 6 do 12 m</t>
  </si>
  <si>
    <t>-2091537469</t>
  </si>
  <si>
    <t>725</t>
  </si>
  <si>
    <t>Zdravotechnika - zařizovací předměty</t>
  </si>
  <si>
    <t>725813111</t>
  </si>
  <si>
    <t>Ventily rohové bez připojovací trubičky nebo flexi hadičky G 1/2</t>
  </si>
  <si>
    <t>soubor</t>
  </si>
  <si>
    <t>-1728116081</t>
  </si>
  <si>
    <t>725950900</t>
  </si>
  <si>
    <t>Demontáž zařizovacích předmětů</t>
  </si>
  <si>
    <t>-146738102</t>
  </si>
  <si>
    <t>725119125</t>
  </si>
  <si>
    <t>Zařízení záchodů montáž klozetových mís závěsných na nosné stěny</t>
  </si>
  <si>
    <t>905699682</t>
  </si>
  <si>
    <t>642360110</t>
  </si>
  <si>
    <t>klozet závěsný keramický hluboké splachování bílý 350x560x360 mm</t>
  </si>
  <si>
    <t>-423878809</t>
  </si>
  <si>
    <t>725211603</t>
  </si>
  <si>
    <t>Umyvadlo keramické připevněné na stěnu šrouby bílé bez krytu na sifon 600 mm</t>
  </si>
  <si>
    <t>-902957345</t>
  </si>
  <si>
    <t>725822611</t>
  </si>
  <si>
    <t>Baterie umyvadlové stojánkové pákové bez výpusti</t>
  </si>
  <si>
    <t>1283599919</t>
  </si>
  <si>
    <t>725821326</t>
  </si>
  <si>
    <t>Baterie dřezové stojánkové pákové s otáčivým ústím a délkou ramínka 265 mm</t>
  </si>
  <si>
    <t>-270600088</t>
  </si>
  <si>
    <t>998725202</t>
  </si>
  <si>
    <t>Přesun hmot pro zařizovací předměty stanovený procentní sazbou (%) z ceny vodorovná dopravní vzdálenost do 50 m v objektech výšky přes 6 do 12 m</t>
  </si>
  <si>
    <t>1367090616</t>
  </si>
  <si>
    <t>726</t>
  </si>
  <si>
    <t>Zdravotechnika - předstěnové instalace</t>
  </si>
  <si>
    <t>726131042</t>
  </si>
  <si>
    <t>Předstěnové instalační systémy do lehkých stěn [GEBERIT] s kovovou konstrukcí pro závěsné klozety ovládání zepředu, stavební výšky 1120 mm s připojením na odsávání zápachu</t>
  </si>
  <si>
    <t>-815456704</t>
  </si>
  <si>
    <t>998726212</t>
  </si>
  <si>
    <t>Přesun hmot pro instalační prefabrikáty stanovený procentní sazbou (%) z ceny vodorovná dopravní vzdálenost do 50 m v objektech výšky přes 6 do 12 m</t>
  </si>
  <si>
    <t>-1238880526</t>
  </si>
  <si>
    <t>HZS2211</t>
  </si>
  <si>
    <t>Hodinové zúčtovací sazby profesí PSV provádění stavebních instalací instalatér</t>
  </si>
  <si>
    <t>-808976023</t>
  </si>
  <si>
    <t>HZS2212</t>
  </si>
  <si>
    <t>Hodinové zúčtovací sazby profesí PSV provádění stavebních instalací instalatér odborný</t>
  </si>
  <si>
    <t>2068353876</t>
  </si>
  <si>
    <t>973655392</t>
  </si>
  <si>
    <t>-153818458</t>
  </si>
  <si>
    <t>247145003</t>
  </si>
  <si>
    <t>-1606027939</t>
  </si>
  <si>
    <t>-1084085300</t>
  </si>
  <si>
    <t>1921562020</t>
  </si>
  <si>
    <t>SO01</t>
  </si>
  <si>
    <t xml:space="preserve"> Oprava rozvodů vody a odpadu a zařizovacích předmětů ZTI, Kardašovská 691, Praha 14</t>
  </si>
  <si>
    <t>Kardašovská 691, Praha 14</t>
  </si>
  <si>
    <t xml:space="preserve">Měnit lze pouze buňky se žlutým podbarvením!
1) v Rekapitulaci stavby vyplňte údaje o Uchazeči (přenesou se do ostatních sestav i v jiných listech)
2) na vybraných listech vyplňte v sestavě Soupis prací ceny u položek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</si>
</sst>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2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31" fillId="0" borderId="13" xfId="0" applyNumberFormat="1" applyFont="1" applyBorder="1" applyAlignment="1">
      <alignment/>
    </xf>
    <xf numFmtId="166" fontId="31" fillId="0" borderId="14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4" fontId="0" fillId="3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4" fontId="33" fillId="3" borderId="25" xfId="0" applyNumberFormat="1" applyFont="1" applyFill="1" applyBorder="1" applyAlignment="1" applyProtection="1">
      <alignment vertical="center"/>
      <protection locked="0"/>
    </xf>
    <xf numFmtId="4" fontId="33" fillId="0" borderId="25" xfId="0" applyNumberFormat="1" applyFont="1" applyBorder="1" applyAlignment="1" applyProtection="1">
      <alignment vertical="center"/>
      <protection locked="0"/>
    </xf>
    <xf numFmtId="0" fontId="33" fillId="0" borderId="4" xfId="0" applyFont="1" applyBorder="1" applyAlignment="1">
      <alignment vertical="center"/>
    </xf>
    <xf numFmtId="0" fontId="33" fillId="3" borderId="25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7" fontId="0" fillId="3" borderId="25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166" fontId="2" fillId="0" borderId="26" xfId="0" applyNumberFormat="1" applyFont="1" applyBorder="1" applyAlignment="1">
      <alignment vertical="center"/>
    </xf>
    <xf numFmtId="0" fontId="3" fillId="6" borderId="0" xfId="0" applyFont="1" applyFill="1" applyBorder="1" applyAlignment="1" applyProtection="1">
      <alignment horizontal="left" vertical="center"/>
      <protection locked="0"/>
    </xf>
    <xf numFmtId="4" fontId="1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13" fillId="7" borderId="0" xfId="0" applyFont="1" applyFill="1" applyAlignment="1">
      <alignment horizontal="center" vertical="center"/>
    </xf>
    <xf numFmtId="0" fontId="0" fillId="0" borderId="0" xfId="0"/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2" borderId="0" xfId="20" applyFont="1" applyFill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4"/>
  <sheetViews>
    <sheetView showGridLines="0" tabSelected="1" workbookViewId="0" topLeftCell="AJ1">
      <pane ySplit="1" topLeftCell="A2" activePane="bottomLeft" state="frozen"/>
      <selection pane="bottomLeft" activeCell="BE5" sqref="BE5:BE3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5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  <c r="BV1" s="18" t="s">
        <v>7</v>
      </c>
    </row>
    <row r="2" spans="3:72" ht="36.9" customHeight="1">
      <c r="AR2" s="214" t="s">
        <v>8</v>
      </c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S2" s="19" t="s">
        <v>9</v>
      </c>
      <c r="BT2" s="19" t="s">
        <v>10</v>
      </c>
    </row>
    <row r="3" spans="2:72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" customHeight="1">
      <c r="B4" s="23"/>
      <c r="C4" s="24"/>
      <c r="D4" s="25" t="s">
        <v>12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13</v>
      </c>
      <c r="BE4" s="28" t="s">
        <v>14</v>
      </c>
      <c r="BS4" s="19" t="s">
        <v>15</v>
      </c>
    </row>
    <row r="5" spans="2:71" ht="14.4" customHeight="1">
      <c r="B5" s="23"/>
      <c r="C5" s="24"/>
      <c r="D5" s="29" t="s">
        <v>16</v>
      </c>
      <c r="E5" s="24"/>
      <c r="F5" s="24"/>
      <c r="G5" s="24"/>
      <c r="H5" s="24"/>
      <c r="I5" s="24"/>
      <c r="J5" s="24"/>
      <c r="K5" s="198" t="s">
        <v>17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24"/>
      <c r="AQ5" s="26"/>
      <c r="BE5" s="196" t="s">
        <v>262</v>
      </c>
      <c r="BS5" s="19" t="s">
        <v>9</v>
      </c>
    </row>
    <row r="6" spans="2:71" ht="36.9" customHeight="1">
      <c r="B6" s="23"/>
      <c r="C6" s="24"/>
      <c r="D6" s="31" t="s">
        <v>18</v>
      </c>
      <c r="E6" s="24"/>
      <c r="F6" s="24"/>
      <c r="G6" s="24"/>
      <c r="H6" s="24"/>
      <c r="I6" s="24"/>
      <c r="J6" s="24"/>
      <c r="K6" s="200" t="s">
        <v>260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24"/>
      <c r="AQ6" s="26"/>
      <c r="BE6" s="197"/>
      <c r="BS6" s="19" t="s">
        <v>9</v>
      </c>
    </row>
    <row r="7" spans="2:71" ht="14.4" customHeight="1">
      <c r="B7" s="23"/>
      <c r="C7" s="24"/>
      <c r="D7" s="32" t="s">
        <v>19</v>
      </c>
      <c r="E7" s="24"/>
      <c r="F7" s="24"/>
      <c r="G7" s="24"/>
      <c r="H7" s="24"/>
      <c r="I7" s="24"/>
      <c r="J7" s="24"/>
      <c r="K7" s="30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20</v>
      </c>
      <c r="AL7" s="24"/>
      <c r="AM7" s="24"/>
      <c r="AN7" s="30" t="s">
        <v>5</v>
      </c>
      <c r="AO7" s="24"/>
      <c r="AP7" s="24"/>
      <c r="AQ7" s="26"/>
      <c r="BE7" s="197"/>
      <c r="BS7" s="19" t="s">
        <v>9</v>
      </c>
    </row>
    <row r="8" spans="2:71" ht="14.4" customHeight="1">
      <c r="B8" s="23"/>
      <c r="C8" s="24"/>
      <c r="D8" s="32" t="s">
        <v>21</v>
      </c>
      <c r="E8" s="24"/>
      <c r="F8" s="24"/>
      <c r="G8" s="24"/>
      <c r="H8" s="24"/>
      <c r="I8" s="24"/>
      <c r="J8" s="24"/>
      <c r="K8" s="30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23</v>
      </c>
      <c r="AL8" s="24"/>
      <c r="AM8" s="24"/>
      <c r="AN8" s="192"/>
      <c r="AO8" s="24"/>
      <c r="AP8" s="24"/>
      <c r="AQ8" s="26"/>
      <c r="BE8" s="197"/>
      <c r="BS8" s="19" t="s">
        <v>9</v>
      </c>
    </row>
    <row r="9" spans="2:7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197"/>
      <c r="BS9" s="19" t="s">
        <v>9</v>
      </c>
    </row>
    <row r="10" spans="2:71" ht="14.4" customHeight="1">
      <c r="B10" s="23"/>
      <c r="C10" s="24"/>
      <c r="D10" s="32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25</v>
      </c>
      <c r="AL10" s="24"/>
      <c r="AM10" s="24"/>
      <c r="AN10" s="30" t="s">
        <v>26</v>
      </c>
      <c r="AO10" s="24"/>
      <c r="AP10" s="24"/>
      <c r="AQ10" s="26"/>
      <c r="BE10" s="197"/>
      <c r="BS10" s="19" t="s">
        <v>9</v>
      </c>
    </row>
    <row r="11" spans="2:71" ht="18.45" customHeight="1">
      <c r="B11" s="23"/>
      <c r="C11" s="24"/>
      <c r="D11" s="24"/>
      <c r="E11" s="30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28</v>
      </c>
      <c r="AL11" s="24"/>
      <c r="AM11" s="24"/>
      <c r="AN11" s="30" t="s">
        <v>29</v>
      </c>
      <c r="AO11" s="24"/>
      <c r="AP11" s="24"/>
      <c r="AQ11" s="26"/>
      <c r="BE11" s="197"/>
      <c r="BS11" s="19" t="s">
        <v>9</v>
      </c>
    </row>
    <row r="12" spans="2:7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197"/>
      <c r="BS12" s="19" t="s">
        <v>9</v>
      </c>
    </row>
    <row r="13" spans="2:71" ht="14.4" customHeight="1">
      <c r="B13" s="23"/>
      <c r="C13" s="24"/>
      <c r="D13" s="32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25</v>
      </c>
      <c r="AL13" s="24"/>
      <c r="AM13" s="24"/>
      <c r="AN13" s="33" t="s">
        <v>31</v>
      </c>
      <c r="AO13" s="24"/>
      <c r="AP13" s="24"/>
      <c r="AQ13" s="26"/>
      <c r="BE13" s="197"/>
      <c r="BS13" s="19" t="s">
        <v>9</v>
      </c>
    </row>
    <row r="14" spans="2:71" ht="13.2">
      <c r="B14" s="23"/>
      <c r="C14" s="24"/>
      <c r="D14" s="24"/>
      <c r="E14" s="201" t="s">
        <v>31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32" t="s">
        <v>28</v>
      </c>
      <c r="AL14" s="24"/>
      <c r="AM14" s="24"/>
      <c r="AN14" s="33" t="s">
        <v>31</v>
      </c>
      <c r="AO14" s="24"/>
      <c r="AP14" s="24"/>
      <c r="AQ14" s="26"/>
      <c r="BE14" s="197"/>
      <c r="BS14" s="19" t="s">
        <v>9</v>
      </c>
    </row>
    <row r="15" spans="2:7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197"/>
      <c r="BS15" s="19" t="s">
        <v>6</v>
      </c>
    </row>
    <row r="16" spans="2:71" ht="14.4" customHeight="1">
      <c r="B16" s="23"/>
      <c r="C16" s="24"/>
      <c r="D16" s="32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25</v>
      </c>
      <c r="AL16" s="24"/>
      <c r="AM16" s="24"/>
      <c r="AN16" s="30"/>
      <c r="AO16" s="24"/>
      <c r="AP16" s="24"/>
      <c r="AQ16" s="26"/>
      <c r="BE16" s="197"/>
      <c r="BS16" s="19" t="s">
        <v>6</v>
      </c>
    </row>
    <row r="17" spans="2:71" ht="18.45" customHeight="1">
      <c r="B17" s="23"/>
      <c r="C17" s="24"/>
      <c r="D17" s="24"/>
      <c r="E17" s="3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28</v>
      </c>
      <c r="AL17" s="24"/>
      <c r="AM17" s="24"/>
      <c r="AN17" s="30" t="s">
        <v>5</v>
      </c>
      <c r="AO17" s="24"/>
      <c r="AP17" s="24"/>
      <c r="AQ17" s="26"/>
      <c r="BE17" s="197"/>
      <c r="BS17" s="19" t="s">
        <v>33</v>
      </c>
    </row>
    <row r="18" spans="2:7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197"/>
      <c r="BS18" s="19" t="s">
        <v>9</v>
      </c>
    </row>
    <row r="19" spans="2:71" ht="14.4" customHeight="1">
      <c r="B19" s="23"/>
      <c r="C19" s="24"/>
      <c r="D19" s="32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197"/>
      <c r="BS19" s="19" t="s">
        <v>9</v>
      </c>
    </row>
    <row r="20" spans="2:71" ht="22.5" customHeight="1">
      <c r="B20" s="23"/>
      <c r="C20" s="24"/>
      <c r="D20" s="24"/>
      <c r="E20" s="203" t="s">
        <v>5</v>
      </c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4"/>
      <c r="AP20" s="24"/>
      <c r="AQ20" s="26"/>
      <c r="BE20" s="197"/>
      <c r="BS20" s="19" t="s">
        <v>6</v>
      </c>
    </row>
    <row r="21" spans="2:57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197"/>
    </row>
    <row r="22" spans="2:57" ht="6.9" customHeight="1">
      <c r="B22" s="23"/>
      <c r="C22" s="2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4"/>
      <c r="AQ22" s="26"/>
      <c r="BE22" s="197"/>
    </row>
    <row r="23" spans="2:57" s="1" customFormat="1" ht="25.95" customHeight="1">
      <c r="B23" s="35"/>
      <c r="C23" s="36"/>
      <c r="D23" s="37" t="s">
        <v>35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04">
        <f>ROUND(AG51,2)</f>
        <v>0</v>
      </c>
      <c r="AL23" s="205"/>
      <c r="AM23" s="205"/>
      <c r="AN23" s="205"/>
      <c r="AO23" s="205"/>
      <c r="AP23" s="36"/>
      <c r="AQ23" s="39"/>
      <c r="BE23" s="197"/>
    </row>
    <row r="24" spans="2:57" s="1" customFormat="1" ht="6.9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197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06" t="s">
        <v>36</v>
      </c>
      <c r="M25" s="206"/>
      <c r="N25" s="206"/>
      <c r="O25" s="206"/>
      <c r="P25" s="36"/>
      <c r="Q25" s="36"/>
      <c r="R25" s="36"/>
      <c r="S25" s="36"/>
      <c r="T25" s="36"/>
      <c r="U25" s="36"/>
      <c r="V25" s="36"/>
      <c r="W25" s="206" t="s">
        <v>37</v>
      </c>
      <c r="X25" s="206"/>
      <c r="Y25" s="206"/>
      <c r="Z25" s="206"/>
      <c r="AA25" s="206"/>
      <c r="AB25" s="206"/>
      <c r="AC25" s="206"/>
      <c r="AD25" s="206"/>
      <c r="AE25" s="206"/>
      <c r="AF25" s="36"/>
      <c r="AG25" s="36"/>
      <c r="AH25" s="36"/>
      <c r="AI25" s="36"/>
      <c r="AJ25" s="36"/>
      <c r="AK25" s="206" t="s">
        <v>38</v>
      </c>
      <c r="AL25" s="206"/>
      <c r="AM25" s="206"/>
      <c r="AN25" s="206"/>
      <c r="AO25" s="206"/>
      <c r="AP25" s="36"/>
      <c r="AQ25" s="39"/>
      <c r="BE25" s="197"/>
    </row>
    <row r="26" spans="2:57" s="2" customFormat="1" ht="14.4" customHeight="1">
      <c r="B26" s="41"/>
      <c r="C26" s="42"/>
      <c r="D26" s="43" t="s">
        <v>39</v>
      </c>
      <c r="E26" s="42"/>
      <c r="F26" s="43" t="s">
        <v>40</v>
      </c>
      <c r="G26" s="42"/>
      <c r="H26" s="42"/>
      <c r="I26" s="42"/>
      <c r="J26" s="42"/>
      <c r="K26" s="42"/>
      <c r="L26" s="195">
        <v>0.21</v>
      </c>
      <c r="M26" s="194"/>
      <c r="N26" s="194"/>
      <c r="O26" s="194"/>
      <c r="P26" s="42"/>
      <c r="Q26" s="42"/>
      <c r="R26" s="42"/>
      <c r="S26" s="42"/>
      <c r="T26" s="42"/>
      <c r="U26" s="42"/>
      <c r="V26" s="42"/>
      <c r="W26" s="193">
        <f>ROUND(AZ51,2)</f>
        <v>0</v>
      </c>
      <c r="X26" s="194"/>
      <c r="Y26" s="194"/>
      <c r="Z26" s="194"/>
      <c r="AA26" s="194"/>
      <c r="AB26" s="194"/>
      <c r="AC26" s="194"/>
      <c r="AD26" s="194"/>
      <c r="AE26" s="194"/>
      <c r="AF26" s="42"/>
      <c r="AG26" s="42"/>
      <c r="AH26" s="42"/>
      <c r="AI26" s="42"/>
      <c r="AJ26" s="42"/>
      <c r="AK26" s="193">
        <f>ROUND(AV51,2)</f>
        <v>0</v>
      </c>
      <c r="AL26" s="194"/>
      <c r="AM26" s="194"/>
      <c r="AN26" s="194"/>
      <c r="AO26" s="194"/>
      <c r="AP26" s="42"/>
      <c r="AQ26" s="44"/>
      <c r="BE26" s="197"/>
    </row>
    <row r="27" spans="2:57" s="2" customFormat="1" ht="14.4" customHeight="1">
      <c r="B27" s="41"/>
      <c r="C27" s="42"/>
      <c r="D27" s="42"/>
      <c r="E27" s="42"/>
      <c r="F27" s="43" t="s">
        <v>41</v>
      </c>
      <c r="G27" s="42"/>
      <c r="H27" s="42"/>
      <c r="I27" s="42"/>
      <c r="J27" s="42"/>
      <c r="K27" s="42"/>
      <c r="L27" s="195">
        <v>0.15</v>
      </c>
      <c r="M27" s="194"/>
      <c r="N27" s="194"/>
      <c r="O27" s="194"/>
      <c r="P27" s="42"/>
      <c r="Q27" s="42"/>
      <c r="R27" s="42"/>
      <c r="S27" s="42"/>
      <c r="T27" s="42"/>
      <c r="U27" s="42"/>
      <c r="V27" s="42"/>
      <c r="W27" s="193">
        <f>ROUND(BA51,2)</f>
        <v>0</v>
      </c>
      <c r="X27" s="194"/>
      <c r="Y27" s="194"/>
      <c r="Z27" s="194"/>
      <c r="AA27" s="194"/>
      <c r="AB27" s="194"/>
      <c r="AC27" s="194"/>
      <c r="AD27" s="194"/>
      <c r="AE27" s="194"/>
      <c r="AF27" s="42"/>
      <c r="AG27" s="42"/>
      <c r="AH27" s="42"/>
      <c r="AI27" s="42"/>
      <c r="AJ27" s="42"/>
      <c r="AK27" s="193">
        <f>ROUND(AW51,2)</f>
        <v>0</v>
      </c>
      <c r="AL27" s="194"/>
      <c r="AM27" s="194"/>
      <c r="AN27" s="194"/>
      <c r="AO27" s="194"/>
      <c r="AP27" s="42"/>
      <c r="AQ27" s="44"/>
      <c r="BE27" s="197"/>
    </row>
    <row r="28" spans="2:57" s="2" customFormat="1" ht="14.4" customHeight="1" hidden="1">
      <c r="B28" s="41"/>
      <c r="C28" s="42"/>
      <c r="D28" s="42"/>
      <c r="E28" s="42"/>
      <c r="F28" s="43" t="s">
        <v>42</v>
      </c>
      <c r="G28" s="42"/>
      <c r="H28" s="42"/>
      <c r="I28" s="42"/>
      <c r="J28" s="42"/>
      <c r="K28" s="42"/>
      <c r="L28" s="195">
        <v>0.21</v>
      </c>
      <c r="M28" s="194"/>
      <c r="N28" s="194"/>
      <c r="O28" s="194"/>
      <c r="P28" s="42"/>
      <c r="Q28" s="42"/>
      <c r="R28" s="42"/>
      <c r="S28" s="42"/>
      <c r="T28" s="42"/>
      <c r="U28" s="42"/>
      <c r="V28" s="42"/>
      <c r="W28" s="193">
        <f>ROUND(BB51,2)</f>
        <v>0</v>
      </c>
      <c r="X28" s="194"/>
      <c r="Y28" s="194"/>
      <c r="Z28" s="194"/>
      <c r="AA28" s="194"/>
      <c r="AB28" s="194"/>
      <c r="AC28" s="194"/>
      <c r="AD28" s="194"/>
      <c r="AE28" s="194"/>
      <c r="AF28" s="42"/>
      <c r="AG28" s="42"/>
      <c r="AH28" s="42"/>
      <c r="AI28" s="42"/>
      <c r="AJ28" s="42"/>
      <c r="AK28" s="193">
        <v>0</v>
      </c>
      <c r="AL28" s="194"/>
      <c r="AM28" s="194"/>
      <c r="AN28" s="194"/>
      <c r="AO28" s="194"/>
      <c r="AP28" s="42"/>
      <c r="AQ28" s="44"/>
      <c r="BE28" s="197"/>
    </row>
    <row r="29" spans="2:57" s="2" customFormat="1" ht="14.4" customHeight="1" hidden="1">
      <c r="B29" s="41"/>
      <c r="C29" s="42"/>
      <c r="D29" s="42"/>
      <c r="E29" s="42"/>
      <c r="F29" s="43" t="s">
        <v>43</v>
      </c>
      <c r="G29" s="42"/>
      <c r="H29" s="42"/>
      <c r="I29" s="42"/>
      <c r="J29" s="42"/>
      <c r="K29" s="42"/>
      <c r="L29" s="195">
        <v>0.15</v>
      </c>
      <c r="M29" s="194"/>
      <c r="N29" s="194"/>
      <c r="O29" s="194"/>
      <c r="P29" s="42"/>
      <c r="Q29" s="42"/>
      <c r="R29" s="42"/>
      <c r="S29" s="42"/>
      <c r="T29" s="42"/>
      <c r="U29" s="42"/>
      <c r="V29" s="42"/>
      <c r="W29" s="193">
        <f>ROUND(BC51,2)</f>
        <v>0</v>
      </c>
      <c r="X29" s="194"/>
      <c r="Y29" s="194"/>
      <c r="Z29" s="194"/>
      <c r="AA29" s="194"/>
      <c r="AB29" s="194"/>
      <c r="AC29" s="194"/>
      <c r="AD29" s="194"/>
      <c r="AE29" s="194"/>
      <c r="AF29" s="42"/>
      <c r="AG29" s="42"/>
      <c r="AH29" s="42"/>
      <c r="AI29" s="42"/>
      <c r="AJ29" s="42"/>
      <c r="AK29" s="193">
        <v>0</v>
      </c>
      <c r="AL29" s="194"/>
      <c r="AM29" s="194"/>
      <c r="AN29" s="194"/>
      <c r="AO29" s="194"/>
      <c r="AP29" s="42"/>
      <c r="AQ29" s="44"/>
      <c r="BE29" s="197"/>
    </row>
    <row r="30" spans="2:57" s="2" customFormat="1" ht="14.4" customHeight="1" hidden="1">
      <c r="B30" s="41"/>
      <c r="C30" s="42"/>
      <c r="D30" s="42"/>
      <c r="E30" s="42"/>
      <c r="F30" s="43" t="s">
        <v>44</v>
      </c>
      <c r="G30" s="42"/>
      <c r="H30" s="42"/>
      <c r="I30" s="42"/>
      <c r="J30" s="42"/>
      <c r="K30" s="42"/>
      <c r="L30" s="195">
        <v>0</v>
      </c>
      <c r="M30" s="194"/>
      <c r="N30" s="194"/>
      <c r="O30" s="194"/>
      <c r="P30" s="42"/>
      <c r="Q30" s="42"/>
      <c r="R30" s="42"/>
      <c r="S30" s="42"/>
      <c r="T30" s="42"/>
      <c r="U30" s="42"/>
      <c r="V30" s="42"/>
      <c r="W30" s="193">
        <f>ROUND(BD51,2)</f>
        <v>0</v>
      </c>
      <c r="X30" s="194"/>
      <c r="Y30" s="194"/>
      <c r="Z30" s="194"/>
      <c r="AA30" s="194"/>
      <c r="AB30" s="194"/>
      <c r="AC30" s="194"/>
      <c r="AD30" s="194"/>
      <c r="AE30" s="194"/>
      <c r="AF30" s="42"/>
      <c r="AG30" s="42"/>
      <c r="AH30" s="42"/>
      <c r="AI30" s="42"/>
      <c r="AJ30" s="42"/>
      <c r="AK30" s="193">
        <v>0</v>
      </c>
      <c r="AL30" s="194"/>
      <c r="AM30" s="194"/>
      <c r="AN30" s="194"/>
      <c r="AO30" s="194"/>
      <c r="AP30" s="42"/>
      <c r="AQ30" s="44"/>
      <c r="BE30" s="197"/>
    </row>
    <row r="31" spans="2:57" s="1" customFormat="1" ht="6.9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197"/>
    </row>
    <row r="32" spans="2:57" s="1" customFormat="1" ht="25.95" customHeight="1">
      <c r="B32" s="35"/>
      <c r="C32" s="45"/>
      <c r="D32" s="46" t="s">
        <v>45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46</v>
      </c>
      <c r="U32" s="47"/>
      <c r="V32" s="47"/>
      <c r="W32" s="47"/>
      <c r="X32" s="207" t="s">
        <v>47</v>
      </c>
      <c r="Y32" s="208"/>
      <c r="Z32" s="208"/>
      <c r="AA32" s="208"/>
      <c r="AB32" s="208"/>
      <c r="AC32" s="47"/>
      <c r="AD32" s="47"/>
      <c r="AE32" s="47"/>
      <c r="AF32" s="47"/>
      <c r="AG32" s="47"/>
      <c r="AH32" s="47"/>
      <c r="AI32" s="47"/>
      <c r="AJ32" s="47"/>
      <c r="AK32" s="209">
        <f>SUM(AK23:AK30)</f>
        <v>0</v>
      </c>
      <c r="AL32" s="208"/>
      <c r="AM32" s="208"/>
      <c r="AN32" s="208"/>
      <c r="AO32" s="210"/>
      <c r="AP32" s="45"/>
      <c r="AQ32" s="49"/>
      <c r="BE32" s="197"/>
    </row>
    <row r="33" spans="2:43" s="1" customFormat="1" ht="6.9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9" customHeight="1">
      <c r="B39" s="35"/>
      <c r="C39" s="55" t="s">
        <v>48</v>
      </c>
      <c r="AR39" s="35"/>
    </row>
    <row r="40" spans="2:44" s="1" customFormat="1" ht="6.9" customHeight="1">
      <c r="B40" s="35"/>
      <c r="AR40" s="35"/>
    </row>
    <row r="41" spans="2:44" s="3" customFormat="1" ht="14.4" customHeight="1">
      <c r="B41" s="56"/>
      <c r="C41" s="57" t="s">
        <v>16</v>
      </c>
      <c r="L41" s="3" t="str">
        <f>K5</f>
        <v>20180061</v>
      </c>
      <c r="AR41" s="56"/>
    </row>
    <row r="42" spans="2:44" s="4" customFormat="1" ht="36.9" customHeight="1">
      <c r="B42" s="58"/>
      <c r="C42" s="59" t="s">
        <v>18</v>
      </c>
      <c r="L42" s="218" t="str">
        <f>K6</f>
        <v xml:space="preserve"> Oprava rozvodů vody a odpadu a zařizovacích předmětů ZTI, Kardašovská 691, Praha 14</v>
      </c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R42" s="58"/>
    </row>
    <row r="43" spans="2:44" s="1" customFormat="1" ht="6.9" customHeight="1">
      <c r="B43" s="35"/>
      <c r="AR43" s="35"/>
    </row>
    <row r="44" spans="2:44" s="1" customFormat="1" ht="13.2">
      <c r="B44" s="35"/>
      <c r="C44" s="57" t="s">
        <v>21</v>
      </c>
      <c r="L44" s="60" t="str">
        <f>IF(K8="","",K8)</f>
        <v>Bratří Venclíků 1140/1, Praha 9</v>
      </c>
      <c r="AI44" s="57" t="s">
        <v>23</v>
      </c>
      <c r="AM44" s="220" t="str">
        <f>IF(AN8="","",AN8)</f>
        <v/>
      </c>
      <c r="AN44" s="220"/>
      <c r="AR44" s="35"/>
    </row>
    <row r="45" spans="2:44" s="1" customFormat="1" ht="6.9" customHeight="1">
      <c r="B45" s="35"/>
      <c r="AR45" s="35"/>
    </row>
    <row r="46" spans="2:56" s="1" customFormat="1" ht="13.2">
      <c r="B46" s="35"/>
      <c r="C46" s="57" t="s">
        <v>24</v>
      </c>
      <c r="L46" s="3" t="str">
        <f>IF(E11="","",E11)</f>
        <v>Městská část Praha 14 vz. Správa majetku Praha 14</v>
      </c>
      <c r="AI46" s="57" t="s">
        <v>32</v>
      </c>
      <c r="AM46" s="221" t="str">
        <f>IF(E17="","",E17)</f>
        <v/>
      </c>
      <c r="AN46" s="221"/>
      <c r="AO46" s="221"/>
      <c r="AP46" s="221"/>
      <c r="AR46" s="35"/>
      <c r="AS46" s="222" t="s">
        <v>49</v>
      </c>
      <c r="AT46" s="223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3.2">
      <c r="B47" s="35"/>
      <c r="C47" s="57" t="s">
        <v>30</v>
      </c>
      <c r="L47" s="3" t="str">
        <f>IF(E14="Vyplň údaj","",E14)</f>
        <v/>
      </c>
      <c r="AR47" s="35"/>
      <c r="AS47" s="224"/>
      <c r="AT47" s="225"/>
      <c r="AU47" s="36"/>
      <c r="AV47" s="36"/>
      <c r="AW47" s="36"/>
      <c r="AX47" s="36"/>
      <c r="AY47" s="36"/>
      <c r="AZ47" s="36"/>
      <c r="BA47" s="36"/>
      <c r="BB47" s="36"/>
      <c r="BC47" s="36"/>
      <c r="BD47" s="64"/>
    </row>
    <row r="48" spans="2:56" s="1" customFormat="1" ht="10.95" customHeight="1">
      <c r="B48" s="35"/>
      <c r="AR48" s="35"/>
      <c r="AS48" s="224"/>
      <c r="AT48" s="225"/>
      <c r="AU48" s="36"/>
      <c r="AV48" s="36"/>
      <c r="AW48" s="36"/>
      <c r="AX48" s="36"/>
      <c r="AY48" s="36"/>
      <c r="AZ48" s="36"/>
      <c r="BA48" s="36"/>
      <c r="BB48" s="36"/>
      <c r="BC48" s="36"/>
      <c r="BD48" s="64"/>
    </row>
    <row r="49" spans="2:56" s="1" customFormat="1" ht="29.25" customHeight="1">
      <c r="B49" s="35"/>
      <c r="C49" s="226" t="s">
        <v>50</v>
      </c>
      <c r="D49" s="227"/>
      <c r="E49" s="227"/>
      <c r="F49" s="227"/>
      <c r="G49" s="227"/>
      <c r="H49" s="65"/>
      <c r="I49" s="228" t="s">
        <v>51</v>
      </c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9" t="s">
        <v>52</v>
      </c>
      <c r="AH49" s="227"/>
      <c r="AI49" s="227"/>
      <c r="AJ49" s="227"/>
      <c r="AK49" s="227"/>
      <c r="AL49" s="227"/>
      <c r="AM49" s="227"/>
      <c r="AN49" s="228" t="s">
        <v>53</v>
      </c>
      <c r="AO49" s="227"/>
      <c r="AP49" s="227"/>
      <c r="AQ49" s="66" t="s">
        <v>54</v>
      </c>
      <c r="AR49" s="35"/>
      <c r="AS49" s="67" t="s">
        <v>55</v>
      </c>
      <c r="AT49" s="68" t="s">
        <v>56</v>
      </c>
      <c r="AU49" s="68" t="s">
        <v>57</v>
      </c>
      <c r="AV49" s="68" t="s">
        <v>58</v>
      </c>
      <c r="AW49" s="68" t="s">
        <v>59</v>
      </c>
      <c r="AX49" s="68" t="s">
        <v>60</v>
      </c>
      <c r="AY49" s="68" t="s">
        <v>61</v>
      </c>
      <c r="AZ49" s="68" t="s">
        <v>62</v>
      </c>
      <c r="BA49" s="68" t="s">
        <v>63</v>
      </c>
      <c r="BB49" s="68" t="s">
        <v>64</v>
      </c>
      <c r="BC49" s="68" t="s">
        <v>65</v>
      </c>
      <c r="BD49" s="69" t="s">
        <v>66</v>
      </c>
    </row>
    <row r="50" spans="2:56" s="1" customFormat="1" ht="10.95" customHeight="1">
      <c r="B50" s="35"/>
      <c r="AR50" s="35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4" customHeight="1">
      <c r="B51" s="58"/>
      <c r="C51" s="71" t="s">
        <v>67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16">
        <f>ROUND(SUM(AG52:AG52),2)</f>
        <v>0</v>
      </c>
      <c r="AH51" s="216"/>
      <c r="AI51" s="216"/>
      <c r="AJ51" s="216"/>
      <c r="AK51" s="216"/>
      <c r="AL51" s="216"/>
      <c r="AM51" s="216"/>
      <c r="AN51" s="217">
        <f aca="true" t="shared" si="0" ref="AN51:AN52">SUM(AG51,AT51)</f>
        <v>0</v>
      </c>
      <c r="AO51" s="217"/>
      <c r="AP51" s="217"/>
      <c r="AQ51" s="73" t="s">
        <v>5</v>
      </c>
      <c r="AR51" s="58"/>
      <c r="AS51" s="74">
        <f>ROUND(SUM(AS52:AS52),2)</f>
        <v>0</v>
      </c>
      <c r="AT51" s="75">
        <f aca="true" t="shared" si="1" ref="AT51:AT52">ROUND(SUM(AV51:AW51),2)</f>
        <v>0</v>
      </c>
      <c r="AU51" s="76">
        <f>ROUND(SUM(AU52:AU52),5)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ROUND(SUM(AZ52:AZ52),2)</f>
        <v>0</v>
      </c>
      <c r="BA51" s="75">
        <f>ROUND(SUM(BA52:BA52),2)</f>
        <v>0</v>
      </c>
      <c r="BB51" s="75">
        <f>ROUND(SUM(BB52:BB52),2)</f>
        <v>0</v>
      </c>
      <c r="BC51" s="75">
        <f>ROUND(SUM(BC52:BC52),2)</f>
        <v>0</v>
      </c>
      <c r="BD51" s="77">
        <f>ROUND(SUM(BD52:BD52),2)</f>
        <v>0</v>
      </c>
      <c r="BS51" s="59" t="s">
        <v>68</v>
      </c>
      <c r="BT51" s="59" t="s">
        <v>69</v>
      </c>
      <c r="BU51" s="78" t="s">
        <v>70</v>
      </c>
      <c r="BV51" s="59" t="s">
        <v>71</v>
      </c>
      <c r="BW51" s="59" t="s">
        <v>7</v>
      </c>
      <c r="BX51" s="59" t="s">
        <v>72</v>
      </c>
      <c r="CL51" s="59" t="s">
        <v>5</v>
      </c>
    </row>
    <row r="52" spans="1:91" s="5" customFormat="1" ht="22.5" customHeight="1">
      <c r="A52" s="79" t="s">
        <v>73</v>
      </c>
      <c r="B52" s="80"/>
      <c r="C52" s="81"/>
      <c r="D52" s="213" t="s">
        <v>259</v>
      </c>
      <c r="E52" s="213"/>
      <c r="F52" s="213"/>
      <c r="G52" s="213"/>
      <c r="H52" s="213"/>
      <c r="I52" s="82"/>
      <c r="J52" s="213" t="s">
        <v>77</v>
      </c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1">
        <f>'SO01 - Zdravotechnické in...'!J27</f>
        <v>0</v>
      </c>
      <c r="AH52" s="212"/>
      <c r="AI52" s="212"/>
      <c r="AJ52" s="212"/>
      <c r="AK52" s="212"/>
      <c r="AL52" s="212"/>
      <c r="AM52" s="212"/>
      <c r="AN52" s="211">
        <f t="shared" si="0"/>
        <v>0</v>
      </c>
      <c r="AO52" s="212"/>
      <c r="AP52" s="212"/>
      <c r="AQ52" s="83" t="s">
        <v>74</v>
      </c>
      <c r="AR52" s="80"/>
      <c r="AS52" s="84">
        <v>0</v>
      </c>
      <c r="AT52" s="85">
        <f t="shared" si="1"/>
        <v>0</v>
      </c>
      <c r="AU52" s="86">
        <f>'SO01 - Zdravotechnické in...'!P83</f>
        <v>0</v>
      </c>
      <c r="AV52" s="85">
        <f>'SO01 - Zdravotechnické in...'!J30</f>
        <v>0</v>
      </c>
      <c r="AW52" s="85">
        <f>'SO01 - Zdravotechnické in...'!J31</f>
        <v>0</v>
      </c>
      <c r="AX52" s="85">
        <f>'SO01 - Zdravotechnické in...'!J32</f>
        <v>0</v>
      </c>
      <c r="AY52" s="85">
        <f>'SO01 - Zdravotechnické in...'!J33</f>
        <v>0</v>
      </c>
      <c r="AZ52" s="85">
        <f>'SO01 - Zdravotechnické in...'!F30</f>
        <v>0</v>
      </c>
      <c r="BA52" s="85">
        <f>'SO01 - Zdravotechnické in...'!F31</f>
        <v>0</v>
      </c>
      <c r="BB52" s="85">
        <f>'SO01 - Zdravotechnické in...'!F32</f>
        <v>0</v>
      </c>
      <c r="BC52" s="85">
        <f>'SO01 - Zdravotechnické in...'!F33</f>
        <v>0</v>
      </c>
      <c r="BD52" s="87">
        <f>'SO01 - Zdravotechnické in...'!F34</f>
        <v>0</v>
      </c>
      <c r="BT52" s="88" t="s">
        <v>75</v>
      </c>
      <c r="BV52" s="88" t="s">
        <v>71</v>
      </c>
      <c r="BW52" s="88" t="s">
        <v>78</v>
      </c>
      <c r="BX52" s="88" t="s">
        <v>7</v>
      </c>
      <c r="CL52" s="88" t="s">
        <v>5</v>
      </c>
      <c r="CM52" s="88" t="s">
        <v>76</v>
      </c>
    </row>
    <row r="53" spans="2:44" s="1" customFormat="1" ht="30" customHeight="1">
      <c r="B53" s="35"/>
      <c r="AR53" s="35"/>
    </row>
    <row r="54" spans="2:44" s="1" customFormat="1" ht="6.9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35"/>
    </row>
  </sheetData>
  <mergeCells count="41">
    <mergeCell ref="D52:H52"/>
    <mergeCell ref="J52:AF52"/>
    <mergeCell ref="AR2:BE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AK32:AO32"/>
    <mergeCell ref="W28:AE28"/>
    <mergeCell ref="AK28:AO28"/>
    <mergeCell ref="AN52:AP52"/>
    <mergeCell ref="AG52:AM52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W27:AE27"/>
    <mergeCell ref="AK27:AO27"/>
    <mergeCell ref="L28: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SO02 - Zdravotechnické i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22"/>
  <sheetViews>
    <sheetView showGridLines="0" workbookViewId="0" topLeftCell="A1">
      <pane ySplit="1" topLeftCell="A2" activePane="bottomLeft" state="frozen"/>
      <selection pane="bottomLeft" activeCell="V1" sqref="V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28.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90"/>
      <c r="C1" s="90"/>
      <c r="D1" s="91" t="s">
        <v>1</v>
      </c>
      <c r="E1" s="90"/>
      <c r="F1" s="92" t="s">
        <v>79</v>
      </c>
      <c r="G1" s="233" t="s">
        <v>80</v>
      </c>
      <c r="H1" s="233"/>
      <c r="I1" s="93"/>
      <c r="J1" s="92" t="s">
        <v>81</v>
      </c>
      <c r="K1" s="91" t="s">
        <v>82</v>
      </c>
      <c r="L1" s="92" t="s">
        <v>83</v>
      </c>
      <c r="M1" s="92"/>
      <c r="N1" s="92"/>
      <c r="O1" s="92"/>
      <c r="P1" s="92"/>
      <c r="Q1" s="92"/>
      <c r="R1" s="92"/>
      <c r="S1" s="92"/>
      <c r="T1" s="92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" customHeight="1">
      <c r="L2" s="214" t="s">
        <v>8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9" t="s">
        <v>78</v>
      </c>
    </row>
    <row r="3" spans="2:46" ht="6.9" customHeight="1">
      <c r="B3" s="20"/>
      <c r="C3" s="21"/>
      <c r="D3" s="21"/>
      <c r="E3" s="21"/>
      <c r="F3" s="21"/>
      <c r="G3" s="21"/>
      <c r="H3" s="21"/>
      <c r="I3" s="94"/>
      <c r="J3" s="21"/>
      <c r="K3" s="22"/>
      <c r="AT3" s="19" t="s">
        <v>76</v>
      </c>
    </row>
    <row r="4" spans="2:46" ht="36.9" customHeight="1">
      <c r="B4" s="23"/>
      <c r="C4" s="24"/>
      <c r="D4" s="25" t="s">
        <v>84</v>
      </c>
      <c r="E4" s="24"/>
      <c r="F4" s="24"/>
      <c r="G4" s="24"/>
      <c r="H4" s="24"/>
      <c r="I4" s="95"/>
      <c r="J4" s="24"/>
      <c r="K4" s="26"/>
      <c r="M4" s="27" t="s">
        <v>13</v>
      </c>
      <c r="AT4" s="19" t="s">
        <v>6</v>
      </c>
    </row>
    <row r="5" spans="2:11" ht="6.9" customHeight="1">
      <c r="B5" s="23"/>
      <c r="C5" s="24"/>
      <c r="D5" s="24"/>
      <c r="E5" s="24"/>
      <c r="F5" s="24"/>
      <c r="G5" s="24"/>
      <c r="H5" s="24"/>
      <c r="I5" s="95"/>
      <c r="J5" s="24"/>
      <c r="K5" s="26"/>
    </row>
    <row r="6" spans="2:11" ht="13.2">
      <c r="B6" s="23"/>
      <c r="C6" s="24"/>
      <c r="D6" s="32" t="s">
        <v>18</v>
      </c>
      <c r="E6" s="24"/>
      <c r="F6" s="24"/>
      <c r="G6" s="24"/>
      <c r="H6" s="24"/>
      <c r="I6" s="95"/>
      <c r="J6" s="24"/>
      <c r="K6" s="26"/>
    </row>
    <row r="7" spans="2:11" ht="22.5" customHeight="1">
      <c r="B7" s="23"/>
      <c r="C7" s="24"/>
      <c r="D7" s="24"/>
      <c r="E7" s="234" t="str">
        <f>'Rekapitulace stavby'!K6</f>
        <v xml:space="preserve"> Oprava rozvodů vody a odpadu a zařizovacích předmětů ZTI, Kardašovská 691, Praha 14</v>
      </c>
      <c r="F7" s="235"/>
      <c r="G7" s="235"/>
      <c r="H7" s="235"/>
      <c r="I7" s="95"/>
      <c r="J7" s="24"/>
      <c r="K7" s="26"/>
    </row>
    <row r="8" spans="2:11" s="1" customFormat="1" ht="13.2">
      <c r="B8" s="35"/>
      <c r="C8" s="36"/>
      <c r="D8" s="32" t="s">
        <v>85</v>
      </c>
      <c r="E8" s="36"/>
      <c r="F8" s="36"/>
      <c r="G8" s="36"/>
      <c r="H8" s="36"/>
      <c r="I8" s="96"/>
      <c r="J8" s="36"/>
      <c r="K8" s="39"/>
    </row>
    <row r="9" spans="2:11" s="1" customFormat="1" ht="36.9" customHeight="1">
      <c r="B9" s="35"/>
      <c r="C9" s="36"/>
      <c r="D9" s="36"/>
      <c r="E9" s="236" t="s">
        <v>261</v>
      </c>
      <c r="F9" s="237"/>
      <c r="G9" s="237"/>
      <c r="H9" s="237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4" customHeight="1">
      <c r="B11" s="35"/>
      <c r="C11" s="36"/>
      <c r="D11" s="32" t="s">
        <v>19</v>
      </c>
      <c r="E11" s="36"/>
      <c r="F11" s="30" t="s">
        <v>5</v>
      </c>
      <c r="G11" s="36"/>
      <c r="H11" s="36"/>
      <c r="I11" s="97" t="s">
        <v>20</v>
      </c>
      <c r="J11" s="30" t="s">
        <v>5</v>
      </c>
      <c r="K11" s="39"/>
    </row>
    <row r="12" spans="2:11" s="1" customFormat="1" ht="14.4" customHeight="1">
      <c r="B12" s="35"/>
      <c r="C12" s="36"/>
      <c r="D12" s="32" t="s">
        <v>21</v>
      </c>
      <c r="E12" s="36"/>
      <c r="F12" s="30" t="s">
        <v>22</v>
      </c>
      <c r="G12" s="36"/>
      <c r="H12" s="36"/>
      <c r="I12" s="97" t="s">
        <v>23</v>
      </c>
      <c r="J12" s="98"/>
      <c r="K12" s="39"/>
    </row>
    <row r="13" spans="2:11" s="1" customFormat="1" ht="10.9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4" customHeight="1">
      <c r="B14" s="35"/>
      <c r="C14" s="36"/>
      <c r="D14" s="32" t="s">
        <v>24</v>
      </c>
      <c r="E14" s="36"/>
      <c r="F14" s="36"/>
      <c r="G14" s="36"/>
      <c r="H14" s="36"/>
      <c r="I14" s="97" t="s">
        <v>25</v>
      </c>
      <c r="J14" s="30" t="s">
        <v>26</v>
      </c>
      <c r="K14" s="39"/>
    </row>
    <row r="15" spans="2:11" s="1" customFormat="1" ht="18" customHeight="1">
      <c r="B15" s="35"/>
      <c r="C15" s="36"/>
      <c r="D15" s="36"/>
      <c r="E15" s="30" t="s">
        <v>27</v>
      </c>
      <c r="F15" s="36"/>
      <c r="G15" s="36"/>
      <c r="H15" s="36"/>
      <c r="I15" s="97" t="s">
        <v>28</v>
      </c>
      <c r="J15" s="30" t="s">
        <v>29</v>
      </c>
      <c r="K15" s="39"/>
    </row>
    <row r="16" spans="2:11" s="1" customFormat="1" ht="6.9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4" customHeight="1">
      <c r="B17" s="35"/>
      <c r="C17" s="36"/>
      <c r="D17" s="32" t="s">
        <v>30</v>
      </c>
      <c r="E17" s="36"/>
      <c r="F17" s="36"/>
      <c r="G17" s="36"/>
      <c r="H17" s="36"/>
      <c r="I17" s="97" t="s">
        <v>25</v>
      </c>
      <c r="J17" s="30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30" t="str">
        <f>IF('Rekapitulace stavby'!E14="Vyplň údaj","",IF('Rekapitulace stavby'!E14="","",'Rekapitulace stavby'!E14))</f>
        <v/>
      </c>
      <c r="F18" s="36"/>
      <c r="G18" s="36"/>
      <c r="H18" s="36"/>
      <c r="I18" s="97" t="s">
        <v>28</v>
      </c>
      <c r="J18" s="30" t="str">
        <f>IF('Rekapitulace stavby'!AN14="Vyplň údaj","",IF('Rekapitulace stavby'!AN14="","",'Rekapitulace stavby'!AN14))</f>
        <v/>
      </c>
      <c r="K18" s="39"/>
    </row>
    <row r="19" spans="2:11" s="1" customFormat="1" ht="6.9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4" customHeight="1">
      <c r="B20" s="35"/>
      <c r="C20" s="36"/>
      <c r="D20" s="32" t="s">
        <v>32</v>
      </c>
      <c r="E20" s="36"/>
      <c r="F20" s="36"/>
      <c r="G20" s="36"/>
      <c r="H20" s="36"/>
      <c r="I20" s="97" t="s">
        <v>25</v>
      </c>
      <c r="J20" s="30"/>
      <c r="K20" s="39"/>
    </row>
    <row r="21" spans="2:11" s="1" customFormat="1" ht="18" customHeight="1">
      <c r="B21" s="35"/>
      <c r="C21" s="36"/>
      <c r="D21" s="36"/>
      <c r="E21" s="30"/>
      <c r="F21" s="36"/>
      <c r="G21" s="36"/>
      <c r="H21" s="36"/>
      <c r="I21" s="97" t="s">
        <v>28</v>
      </c>
      <c r="J21" s="30" t="s">
        <v>5</v>
      </c>
      <c r="K21" s="39"/>
    </row>
    <row r="22" spans="2:11" s="1" customFormat="1" ht="6.9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4" customHeight="1">
      <c r="B23" s="35"/>
      <c r="C23" s="36"/>
      <c r="D23" s="32" t="s">
        <v>34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203" t="s">
        <v>5</v>
      </c>
      <c r="F24" s="203"/>
      <c r="G24" s="203"/>
      <c r="H24" s="203"/>
      <c r="I24" s="101"/>
      <c r="J24" s="100"/>
      <c r="K24" s="102"/>
    </row>
    <row r="25" spans="2:11" s="1" customFormat="1" ht="6.9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9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5.35" customHeight="1">
      <c r="B27" s="35"/>
      <c r="C27" s="36"/>
      <c r="D27" s="105" t="s">
        <v>35</v>
      </c>
      <c r="E27" s="36"/>
      <c r="F27" s="36"/>
      <c r="G27" s="36"/>
      <c r="H27" s="36"/>
      <c r="I27" s="96"/>
      <c r="J27" s="106">
        <f>ROUND(J83,2)</f>
        <v>0</v>
      </c>
      <c r="K27" s="39"/>
    </row>
    <row r="28" spans="2:11" s="1" customFormat="1" ht="6.9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4" customHeight="1">
      <c r="B29" s="35"/>
      <c r="C29" s="36"/>
      <c r="D29" s="36"/>
      <c r="E29" s="36"/>
      <c r="F29" s="40" t="s">
        <v>37</v>
      </c>
      <c r="G29" s="36"/>
      <c r="H29" s="36"/>
      <c r="I29" s="107" t="s">
        <v>36</v>
      </c>
      <c r="J29" s="40" t="s">
        <v>38</v>
      </c>
      <c r="K29" s="39"/>
    </row>
    <row r="30" spans="2:11" s="1" customFormat="1" ht="14.4" customHeight="1">
      <c r="B30" s="35"/>
      <c r="C30" s="36"/>
      <c r="D30" s="43" t="s">
        <v>39</v>
      </c>
      <c r="E30" s="43" t="s">
        <v>40</v>
      </c>
      <c r="F30" s="108">
        <f>ROUND(SUM(BE83:BE121),2)</f>
        <v>0</v>
      </c>
      <c r="G30" s="36"/>
      <c r="H30" s="36"/>
      <c r="I30" s="109">
        <v>0.21</v>
      </c>
      <c r="J30" s="108">
        <f>ROUND(ROUND((SUM(BE83:BE121)),2)*I30,2)</f>
        <v>0</v>
      </c>
      <c r="K30" s="39"/>
    </row>
    <row r="31" spans="2:11" s="1" customFormat="1" ht="14.4" customHeight="1">
      <c r="B31" s="35"/>
      <c r="C31" s="36"/>
      <c r="D31" s="36"/>
      <c r="E31" s="43" t="s">
        <v>41</v>
      </c>
      <c r="F31" s="108">
        <f>ROUND(SUM(BF83:BF121),2)</f>
        <v>0</v>
      </c>
      <c r="G31" s="36"/>
      <c r="H31" s="36"/>
      <c r="I31" s="109">
        <v>0.15</v>
      </c>
      <c r="J31" s="108">
        <f>ROUND(ROUND((SUM(BF83:BF121)),2)*I31,2)</f>
        <v>0</v>
      </c>
      <c r="K31" s="39"/>
    </row>
    <row r="32" spans="2:11" s="1" customFormat="1" ht="14.4" customHeight="1" hidden="1">
      <c r="B32" s="35"/>
      <c r="C32" s="36"/>
      <c r="D32" s="36"/>
      <c r="E32" s="43" t="s">
        <v>42</v>
      </c>
      <c r="F32" s="108">
        <f>ROUND(SUM(BG83:BG121),2)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4" customHeight="1" hidden="1">
      <c r="B33" s="35"/>
      <c r="C33" s="36"/>
      <c r="D33" s="36"/>
      <c r="E33" s="43" t="s">
        <v>43</v>
      </c>
      <c r="F33" s="108">
        <f>ROUND(SUM(BH83:BH121),2)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4" customHeight="1" hidden="1">
      <c r="B34" s="35"/>
      <c r="C34" s="36"/>
      <c r="D34" s="36"/>
      <c r="E34" s="43" t="s">
        <v>44</v>
      </c>
      <c r="F34" s="108">
        <f>ROUND(SUM(BI83:BI121),2)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9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5.35" customHeight="1">
      <c r="B36" s="35"/>
      <c r="C36" s="110"/>
      <c r="D36" s="111" t="s">
        <v>45</v>
      </c>
      <c r="E36" s="65"/>
      <c r="F36" s="65"/>
      <c r="G36" s="112" t="s">
        <v>46</v>
      </c>
      <c r="H36" s="113" t="s">
        <v>47</v>
      </c>
      <c r="I36" s="114"/>
      <c r="J36" s="115">
        <f>SUM(J27:J34)</f>
        <v>0</v>
      </c>
      <c r="K36" s="116"/>
    </row>
    <row r="37" spans="2:11" s="1" customFormat="1" ht="14.4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9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9" customHeight="1">
      <c r="B42" s="35"/>
      <c r="C42" s="25" t="s">
        <v>86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9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4" customHeight="1">
      <c r="B44" s="35"/>
      <c r="C44" s="32" t="s">
        <v>18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234" t="str">
        <f>E7</f>
        <v xml:space="preserve"> Oprava rozvodů vody a odpadu a zařizovacích předmětů ZTI, Kardašovská 691, Praha 14</v>
      </c>
      <c r="F45" s="235"/>
      <c r="G45" s="235"/>
      <c r="H45" s="235"/>
      <c r="I45" s="96"/>
      <c r="J45" s="36"/>
      <c r="K45" s="39"/>
    </row>
    <row r="46" spans="2:11" s="1" customFormat="1" ht="14.4" customHeight="1">
      <c r="B46" s="35"/>
      <c r="C46" s="32" t="s">
        <v>85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236" t="str">
        <f>E9</f>
        <v>Kardašovská 691, Praha 14</v>
      </c>
      <c r="F47" s="237"/>
      <c r="G47" s="237"/>
      <c r="H47" s="237"/>
      <c r="I47" s="96"/>
      <c r="J47" s="36"/>
      <c r="K47" s="39"/>
    </row>
    <row r="48" spans="2:11" s="1" customFormat="1" ht="6.9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2" t="s">
        <v>21</v>
      </c>
      <c r="D49" s="36"/>
      <c r="E49" s="36"/>
      <c r="F49" s="30" t="str">
        <f>F12</f>
        <v>Bratří Venclíků 1140/1, Praha 9</v>
      </c>
      <c r="G49" s="36"/>
      <c r="H49" s="36"/>
      <c r="I49" s="97" t="s">
        <v>23</v>
      </c>
      <c r="J49" s="98" t="str">
        <f>IF(J12="","",J12)</f>
        <v/>
      </c>
      <c r="K49" s="39"/>
    </row>
    <row r="50" spans="2:11" s="1" customFormat="1" ht="6.9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3.2">
      <c r="B51" s="35"/>
      <c r="C51" s="32" t="s">
        <v>24</v>
      </c>
      <c r="D51" s="36"/>
      <c r="E51" s="36"/>
      <c r="F51" s="30" t="str">
        <f>E15</f>
        <v>Městská část Praha 14 vz. Správa majetku Praha 14</v>
      </c>
      <c r="G51" s="36"/>
      <c r="H51" s="36"/>
      <c r="I51" s="97" t="s">
        <v>32</v>
      </c>
      <c r="J51" s="30">
        <f>E21</f>
        <v>0</v>
      </c>
      <c r="K51" s="39"/>
    </row>
    <row r="52" spans="2:11" s="1" customFormat="1" ht="14.4" customHeight="1">
      <c r="B52" s="35"/>
      <c r="C52" s="32" t="s">
        <v>30</v>
      </c>
      <c r="D52" s="36"/>
      <c r="E52" s="36"/>
      <c r="F52" s="30" t="str">
        <f>IF(E18="","",E18)</f>
        <v/>
      </c>
      <c r="G52" s="36"/>
      <c r="H52" s="36"/>
      <c r="I52" s="9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87</v>
      </c>
      <c r="D54" s="110"/>
      <c r="E54" s="110"/>
      <c r="F54" s="110"/>
      <c r="G54" s="110"/>
      <c r="H54" s="110"/>
      <c r="I54" s="121"/>
      <c r="J54" s="122" t="s">
        <v>88</v>
      </c>
      <c r="K54" s="123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89</v>
      </c>
      <c r="D56" s="36"/>
      <c r="E56" s="36"/>
      <c r="F56" s="36"/>
      <c r="G56" s="36"/>
      <c r="H56" s="36"/>
      <c r="I56" s="96"/>
      <c r="J56" s="106">
        <f>J83</f>
        <v>0</v>
      </c>
      <c r="K56" s="39"/>
      <c r="AU56" s="19" t="s">
        <v>90</v>
      </c>
    </row>
    <row r="57" spans="2:11" s="7" customFormat="1" ht="24.9" customHeight="1">
      <c r="B57" s="125"/>
      <c r="C57" s="126"/>
      <c r="D57" s="127" t="s">
        <v>91</v>
      </c>
      <c r="E57" s="128"/>
      <c r="F57" s="128"/>
      <c r="G57" s="128"/>
      <c r="H57" s="128"/>
      <c r="I57" s="129"/>
      <c r="J57" s="130">
        <f>J84</f>
        <v>0</v>
      </c>
      <c r="K57" s="131"/>
    </row>
    <row r="58" spans="2:11" s="8" customFormat="1" ht="19.95" customHeight="1">
      <c r="B58" s="132"/>
      <c r="C58" s="133"/>
      <c r="D58" s="134" t="s">
        <v>165</v>
      </c>
      <c r="E58" s="135"/>
      <c r="F58" s="135"/>
      <c r="G58" s="135"/>
      <c r="H58" s="135"/>
      <c r="I58" s="136"/>
      <c r="J58" s="137">
        <f>J85</f>
        <v>0</v>
      </c>
      <c r="K58" s="138"/>
    </row>
    <row r="59" spans="2:11" s="8" customFormat="1" ht="19.95" customHeight="1">
      <c r="B59" s="132"/>
      <c r="C59" s="133"/>
      <c r="D59" s="134" t="s">
        <v>166</v>
      </c>
      <c r="E59" s="135"/>
      <c r="F59" s="135"/>
      <c r="G59" s="135"/>
      <c r="H59" s="135"/>
      <c r="I59" s="136"/>
      <c r="J59" s="137">
        <f>J92</f>
        <v>0</v>
      </c>
      <c r="K59" s="138"/>
    </row>
    <row r="60" spans="2:11" s="8" customFormat="1" ht="19.95" customHeight="1">
      <c r="B60" s="132"/>
      <c r="C60" s="133"/>
      <c r="D60" s="134" t="s">
        <v>167</v>
      </c>
      <c r="E60" s="135"/>
      <c r="F60" s="135"/>
      <c r="G60" s="135"/>
      <c r="H60" s="135"/>
      <c r="I60" s="136"/>
      <c r="J60" s="137">
        <f>J100</f>
        <v>0</v>
      </c>
      <c r="K60" s="138"/>
    </row>
    <row r="61" spans="2:11" s="8" customFormat="1" ht="19.95" customHeight="1">
      <c r="B61" s="132"/>
      <c r="C61" s="133"/>
      <c r="D61" s="134" t="s">
        <v>168</v>
      </c>
      <c r="E61" s="135"/>
      <c r="F61" s="135"/>
      <c r="G61" s="135"/>
      <c r="H61" s="135"/>
      <c r="I61" s="136"/>
      <c r="J61" s="137">
        <f>J109</f>
        <v>0</v>
      </c>
      <c r="K61" s="138"/>
    </row>
    <row r="62" spans="2:11" s="8" customFormat="1" ht="19.95" customHeight="1">
      <c r="B62" s="132"/>
      <c r="C62" s="133"/>
      <c r="D62" s="134" t="s">
        <v>93</v>
      </c>
      <c r="E62" s="135"/>
      <c r="F62" s="135"/>
      <c r="G62" s="135"/>
      <c r="H62" s="135"/>
      <c r="I62" s="136"/>
      <c r="J62" s="137">
        <f>J112</f>
        <v>0</v>
      </c>
      <c r="K62" s="138"/>
    </row>
    <row r="63" spans="2:11" s="8" customFormat="1" ht="19.95" customHeight="1">
      <c r="B63" s="132"/>
      <c r="C63" s="133"/>
      <c r="D63" s="134" t="s">
        <v>92</v>
      </c>
      <c r="E63" s="135"/>
      <c r="F63" s="135"/>
      <c r="G63" s="135"/>
      <c r="H63" s="135"/>
      <c r="I63" s="136"/>
      <c r="J63" s="137">
        <f>J116</f>
        <v>0</v>
      </c>
      <c r="K63" s="138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96"/>
      <c r="J64" s="36"/>
      <c r="K64" s="39"/>
    </row>
    <row r="65" spans="2:11" s="1" customFormat="1" ht="6.9" customHeight="1">
      <c r="B65" s="50"/>
      <c r="C65" s="51"/>
      <c r="D65" s="51"/>
      <c r="E65" s="51"/>
      <c r="F65" s="51"/>
      <c r="G65" s="51"/>
      <c r="H65" s="51"/>
      <c r="I65" s="117"/>
      <c r="J65" s="51"/>
      <c r="K65" s="52"/>
    </row>
    <row r="69" spans="2:12" s="1" customFormat="1" ht="6.9" customHeight="1">
      <c r="B69" s="53"/>
      <c r="C69" s="54"/>
      <c r="D69" s="54"/>
      <c r="E69" s="54"/>
      <c r="F69" s="54"/>
      <c r="G69" s="54"/>
      <c r="H69" s="54"/>
      <c r="I69" s="118"/>
      <c r="J69" s="54"/>
      <c r="K69" s="54"/>
      <c r="L69" s="35"/>
    </row>
    <row r="70" spans="2:12" s="1" customFormat="1" ht="36.9" customHeight="1">
      <c r="B70" s="35"/>
      <c r="C70" s="55" t="s">
        <v>94</v>
      </c>
      <c r="L70" s="35"/>
    </row>
    <row r="71" spans="2:12" s="1" customFormat="1" ht="6.9" customHeight="1">
      <c r="B71" s="35"/>
      <c r="L71" s="35"/>
    </row>
    <row r="72" spans="2:12" s="1" customFormat="1" ht="14.4" customHeight="1">
      <c r="B72" s="35"/>
      <c r="C72" s="57" t="s">
        <v>18</v>
      </c>
      <c r="L72" s="35"/>
    </row>
    <row r="73" spans="2:12" s="1" customFormat="1" ht="22.5" customHeight="1">
      <c r="B73" s="35"/>
      <c r="E73" s="230" t="str">
        <f>E7</f>
        <v xml:space="preserve"> Oprava rozvodů vody a odpadu a zařizovacích předmětů ZTI, Kardašovská 691, Praha 14</v>
      </c>
      <c r="F73" s="231"/>
      <c r="G73" s="231"/>
      <c r="H73" s="231"/>
      <c r="L73" s="35"/>
    </row>
    <row r="74" spans="2:12" s="1" customFormat="1" ht="14.4" customHeight="1">
      <c r="B74" s="35"/>
      <c r="C74" s="57" t="s">
        <v>85</v>
      </c>
      <c r="L74" s="35"/>
    </row>
    <row r="75" spans="2:12" s="1" customFormat="1" ht="23.25" customHeight="1">
      <c r="B75" s="35"/>
      <c r="E75" s="218" t="str">
        <f>E9</f>
        <v>Kardašovská 691, Praha 14</v>
      </c>
      <c r="F75" s="232"/>
      <c r="G75" s="232"/>
      <c r="H75" s="232"/>
      <c r="L75" s="35"/>
    </row>
    <row r="76" spans="2:12" s="1" customFormat="1" ht="6.9" customHeight="1">
      <c r="B76" s="35"/>
      <c r="L76" s="35"/>
    </row>
    <row r="77" spans="2:12" s="1" customFormat="1" ht="18" customHeight="1">
      <c r="B77" s="35"/>
      <c r="C77" s="57" t="s">
        <v>21</v>
      </c>
      <c r="F77" s="139" t="str">
        <f>F12</f>
        <v>Bratří Venclíků 1140/1, Praha 9</v>
      </c>
      <c r="I77" s="140" t="s">
        <v>23</v>
      </c>
      <c r="J77" s="61" t="str">
        <f>IF(J12="","",J12)</f>
        <v/>
      </c>
      <c r="L77" s="35"/>
    </row>
    <row r="78" spans="2:12" s="1" customFormat="1" ht="6.9" customHeight="1">
      <c r="B78" s="35"/>
      <c r="L78" s="35"/>
    </row>
    <row r="79" spans="2:12" s="1" customFormat="1" ht="13.2">
      <c r="B79" s="35"/>
      <c r="C79" s="57" t="s">
        <v>24</v>
      </c>
      <c r="F79" s="139" t="str">
        <f>E15</f>
        <v>Městská část Praha 14 vz. Správa majetku Praha 14</v>
      </c>
      <c r="I79" s="140" t="s">
        <v>32</v>
      </c>
      <c r="J79" s="139">
        <f>E21</f>
        <v>0</v>
      </c>
      <c r="L79" s="35"/>
    </row>
    <row r="80" spans="2:12" s="1" customFormat="1" ht="14.4" customHeight="1">
      <c r="B80" s="35"/>
      <c r="C80" s="57" t="s">
        <v>30</v>
      </c>
      <c r="F80" s="139" t="str">
        <f>IF(E18="","",E18)</f>
        <v/>
      </c>
      <c r="L80" s="35"/>
    </row>
    <row r="81" spans="2:12" s="1" customFormat="1" ht="10.35" customHeight="1">
      <c r="B81" s="35"/>
      <c r="L81" s="35"/>
    </row>
    <row r="82" spans="2:20" s="9" customFormat="1" ht="29.25" customHeight="1">
      <c r="B82" s="141"/>
      <c r="C82" s="142" t="s">
        <v>95</v>
      </c>
      <c r="D82" s="143" t="s">
        <v>54</v>
      </c>
      <c r="E82" s="143" t="s">
        <v>50</v>
      </c>
      <c r="F82" s="143" t="s">
        <v>96</v>
      </c>
      <c r="G82" s="143" t="s">
        <v>97</v>
      </c>
      <c r="H82" s="143" t="s">
        <v>98</v>
      </c>
      <c r="I82" s="144" t="s">
        <v>99</v>
      </c>
      <c r="J82" s="143" t="s">
        <v>88</v>
      </c>
      <c r="K82" s="145" t="s">
        <v>100</v>
      </c>
      <c r="L82" s="141"/>
      <c r="M82" s="67" t="s">
        <v>101</v>
      </c>
      <c r="N82" s="68" t="s">
        <v>39</v>
      </c>
      <c r="O82" s="68" t="s">
        <v>102</v>
      </c>
      <c r="P82" s="68" t="s">
        <v>103</v>
      </c>
      <c r="Q82" s="68" t="s">
        <v>104</v>
      </c>
      <c r="R82" s="68" t="s">
        <v>105</v>
      </c>
      <c r="S82" s="68" t="s">
        <v>106</v>
      </c>
      <c r="T82" s="69" t="s">
        <v>107</v>
      </c>
    </row>
    <row r="83" spans="2:63" s="1" customFormat="1" ht="29.25" customHeight="1">
      <c r="B83" s="35"/>
      <c r="C83" s="71" t="s">
        <v>89</v>
      </c>
      <c r="J83" s="146">
        <f>BK83</f>
        <v>0</v>
      </c>
      <c r="L83" s="35"/>
      <c r="M83" s="70"/>
      <c r="N83" s="62"/>
      <c r="O83" s="62"/>
      <c r="P83" s="147">
        <f>P84</f>
        <v>0</v>
      </c>
      <c r="Q83" s="62"/>
      <c r="R83" s="147">
        <f>R84</f>
        <v>0.19659</v>
      </c>
      <c r="S83" s="62"/>
      <c r="T83" s="148">
        <f>T84</f>
        <v>0.00338</v>
      </c>
      <c r="AT83" s="19" t="s">
        <v>68</v>
      </c>
      <c r="AU83" s="19" t="s">
        <v>90</v>
      </c>
      <c r="BK83" s="149">
        <f>BK84</f>
        <v>0</v>
      </c>
    </row>
    <row r="84" spans="2:63" s="10" customFormat="1" ht="37.35" customHeight="1">
      <c r="B84" s="150"/>
      <c r="D84" s="151" t="s">
        <v>68</v>
      </c>
      <c r="E84" s="152" t="s">
        <v>135</v>
      </c>
      <c r="F84" s="152" t="s">
        <v>136</v>
      </c>
      <c r="I84" s="153"/>
      <c r="J84" s="154">
        <f>BK84</f>
        <v>0</v>
      </c>
      <c r="L84" s="150"/>
      <c r="M84" s="155"/>
      <c r="N84" s="156"/>
      <c r="O84" s="156"/>
      <c r="P84" s="157">
        <f>P85+P92+P100+P109+P112+P116</f>
        <v>0</v>
      </c>
      <c r="Q84" s="156"/>
      <c r="R84" s="157">
        <f>R85+R92+R100+R109+R112+R116</f>
        <v>0.19659</v>
      </c>
      <c r="S84" s="156"/>
      <c r="T84" s="158">
        <f>T85+T92+T100+T109+T112+T116</f>
        <v>0.00338</v>
      </c>
      <c r="AR84" s="151" t="s">
        <v>76</v>
      </c>
      <c r="AT84" s="159" t="s">
        <v>68</v>
      </c>
      <c r="AU84" s="159" t="s">
        <v>69</v>
      </c>
      <c r="AY84" s="151" t="s">
        <v>108</v>
      </c>
      <c r="BK84" s="160">
        <f>BK85+BK92+BK100+BK109+BK112+BK116</f>
        <v>0</v>
      </c>
    </row>
    <row r="85" spans="2:63" s="10" customFormat="1" ht="19.95" customHeight="1">
      <c r="B85" s="150"/>
      <c r="D85" s="161" t="s">
        <v>68</v>
      </c>
      <c r="E85" s="162" t="s">
        <v>169</v>
      </c>
      <c r="F85" s="162" t="s">
        <v>170</v>
      </c>
      <c r="I85" s="153"/>
      <c r="J85" s="163">
        <f>BK85</f>
        <v>0</v>
      </c>
      <c r="L85" s="150"/>
      <c r="M85" s="155"/>
      <c r="N85" s="156"/>
      <c r="O85" s="156"/>
      <c r="P85" s="157">
        <f>SUM(P86:P91)</f>
        <v>0</v>
      </c>
      <c r="Q85" s="156"/>
      <c r="R85" s="157">
        <f>SUM(R86:R91)</f>
        <v>0.00855</v>
      </c>
      <c r="S85" s="156"/>
      <c r="T85" s="158">
        <f>SUM(T86:T91)</f>
        <v>0</v>
      </c>
      <c r="AR85" s="151" t="s">
        <v>110</v>
      </c>
      <c r="AT85" s="159" t="s">
        <v>68</v>
      </c>
      <c r="AU85" s="159" t="s">
        <v>75</v>
      </c>
      <c r="AY85" s="151" t="s">
        <v>108</v>
      </c>
      <c r="BK85" s="160">
        <f>SUM(BK86:BK91)</f>
        <v>0</v>
      </c>
    </row>
    <row r="86" spans="2:65" s="1" customFormat="1" ht="22.5" customHeight="1">
      <c r="B86" s="164"/>
      <c r="C86" s="165" t="s">
        <v>75</v>
      </c>
      <c r="D86" s="165" t="s">
        <v>111</v>
      </c>
      <c r="E86" s="166" t="s">
        <v>171</v>
      </c>
      <c r="F86" s="167" t="s">
        <v>172</v>
      </c>
      <c r="G86" s="168" t="s">
        <v>146</v>
      </c>
      <c r="H86" s="169">
        <v>8</v>
      </c>
      <c r="I86" s="170"/>
      <c r="J86" s="171">
        <f aca="true" t="shared" si="0" ref="J86:J91">ROUND(I86*H86,2)</f>
        <v>0</v>
      </c>
      <c r="K86" s="167" t="s">
        <v>5</v>
      </c>
      <c r="L86" s="35"/>
      <c r="M86" s="172" t="s">
        <v>5</v>
      </c>
      <c r="N86" s="173" t="s">
        <v>40</v>
      </c>
      <c r="O86" s="36"/>
      <c r="P86" s="174">
        <f aca="true" t="shared" si="1" ref="P86:P91">O86*H86</f>
        <v>0</v>
      </c>
      <c r="Q86" s="174">
        <v>0</v>
      </c>
      <c r="R86" s="174">
        <f aca="true" t="shared" si="2" ref="R86:R91">Q86*H86</f>
        <v>0</v>
      </c>
      <c r="S86" s="174">
        <v>0</v>
      </c>
      <c r="T86" s="175">
        <f aca="true" t="shared" si="3" ref="T86:T91">S86*H86</f>
        <v>0</v>
      </c>
      <c r="AR86" s="19" t="s">
        <v>126</v>
      </c>
      <c r="AT86" s="19" t="s">
        <v>111</v>
      </c>
      <c r="AU86" s="19" t="s">
        <v>76</v>
      </c>
      <c r="AY86" s="19" t="s">
        <v>108</v>
      </c>
      <c r="BE86" s="176">
        <f aca="true" t="shared" si="4" ref="BE86:BE91">IF(N86="základní",J86,0)</f>
        <v>0</v>
      </c>
      <c r="BF86" s="176">
        <f aca="true" t="shared" si="5" ref="BF86:BF91">IF(N86="snížená",J86,0)</f>
        <v>0</v>
      </c>
      <c r="BG86" s="176">
        <f aca="true" t="shared" si="6" ref="BG86:BG91">IF(N86="zákl. přenesená",J86,0)</f>
        <v>0</v>
      </c>
      <c r="BH86" s="176">
        <f aca="true" t="shared" si="7" ref="BH86:BH91">IF(N86="sníž. přenesená",J86,0)</f>
        <v>0</v>
      </c>
      <c r="BI86" s="176">
        <f aca="true" t="shared" si="8" ref="BI86:BI91">IF(N86="nulová",J86,0)</f>
        <v>0</v>
      </c>
      <c r="BJ86" s="19" t="s">
        <v>75</v>
      </c>
      <c r="BK86" s="176">
        <f aca="true" t="shared" si="9" ref="BK86:BK91">ROUND(I86*H86,2)</f>
        <v>0</v>
      </c>
      <c r="BL86" s="19" t="s">
        <v>126</v>
      </c>
      <c r="BM86" s="19" t="s">
        <v>173</v>
      </c>
    </row>
    <row r="87" spans="2:65" s="1" customFormat="1" ht="22.5" customHeight="1">
      <c r="B87" s="164"/>
      <c r="C87" s="165" t="s">
        <v>76</v>
      </c>
      <c r="D87" s="165" t="s">
        <v>111</v>
      </c>
      <c r="E87" s="166" t="s">
        <v>174</v>
      </c>
      <c r="F87" s="167" t="s">
        <v>175</v>
      </c>
      <c r="G87" s="168" t="s">
        <v>146</v>
      </c>
      <c r="H87" s="169">
        <v>23</v>
      </c>
      <c r="I87" s="170"/>
      <c r="J87" s="171">
        <f t="shared" si="0"/>
        <v>0</v>
      </c>
      <c r="K87" s="167" t="s">
        <v>5</v>
      </c>
      <c r="L87" s="35"/>
      <c r="M87" s="172" t="s">
        <v>5</v>
      </c>
      <c r="N87" s="173" t="s">
        <v>40</v>
      </c>
      <c r="O87" s="36"/>
      <c r="P87" s="174">
        <f t="shared" si="1"/>
        <v>0</v>
      </c>
      <c r="Q87" s="174">
        <v>0</v>
      </c>
      <c r="R87" s="174">
        <f t="shared" si="2"/>
        <v>0</v>
      </c>
      <c r="S87" s="174">
        <v>0</v>
      </c>
      <c r="T87" s="175">
        <f t="shared" si="3"/>
        <v>0</v>
      </c>
      <c r="AR87" s="19" t="s">
        <v>126</v>
      </c>
      <c r="AT87" s="19" t="s">
        <v>111</v>
      </c>
      <c r="AU87" s="19" t="s">
        <v>76</v>
      </c>
      <c r="AY87" s="19" t="s">
        <v>108</v>
      </c>
      <c r="BE87" s="176">
        <f t="shared" si="4"/>
        <v>0</v>
      </c>
      <c r="BF87" s="176">
        <f t="shared" si="5"/>
        <v>0</v>
      </c>
      <c r="BG87" s="176">
        <f t="shared" si="6"/>
        <v>0</v>
      </c>
      <c r="BH87" s="176">
        <f t="shared" si="7"/>
        <v>0</v>
      </c>
      <c r="BI87" s="176">
        <f t="shared" si="8"/>
        <v>0</v>
      </c>
      <c r="BJ87" s="19" t="s">
        <v>75</v>
      </c>
      <c r="BK87" s="176">
        <f t="shared" si="9"/>
        <v>0</v>
      </c>
      <c r="BL87" s="19" t="s">
        <v>126</v>
      </c>
      <c r="BM87" s="19" t="s">
        <v>176</v>
      </c>
    </row>
    <row r="88" spans="2:65" s="1" customFormat="1" ht="22.5" customHeight="1">
      <c r="B88" s="164"/>
      <c r="C88" s="165" t="s">
        <v>109</v>
      </c>
      <c r="D88" s="165" t="s">
        <v>111</v>
      </c>
      <c r="E88" s="166" t="s">
        <v>177</v>
      </c>
      <c r="F88" s="167" t="s">
        <v>178</v>
      </c>
      <c r="G88" s="168" t="s">
        <v>146</v>
      </c>
      <c r="H88" s="169">
        <v>15</v>
      </c>
      <c r="I88" s="170"/>
      <c r="J88" s="171">
        <f t="shared" si="0"/>
        <v>0</v>
      </c>
      <c r="K88" s="167" t="s">
        <v>112</v>
      </c>
      <c r="L88" s="35"/>
      <c r="M88" s="172" t="s">
        <v>5</v>
      </c>
      <c r="N88" s="173" t="s">
        <v>40</v>
      </c>
      <c r="O88" s="36"/>
      <c r="P88" s="174">
        <f t="shared" si="1"/>
        <v>0</v>
      </c>
      <c r="Q88" s="174">
        <v>0.00057</v>
      </c>
      <c r="R88" s="174">
        <f t="shared" si="2"/>
        <v>0.00855</v>
      </c>
      <c r="S88" s="174">
        <v>0</v>
      </c>
      <c r="T88" s="175">
        <f t="shared" si="3"/>
        <v>0</v>
      </c>
      <c r="AR88" s="19" t="s">
        <v>126</v>
      </c>
      <c r="AT88" s="19" t="s">
        <v>111</v>
      </c>
      <c r="AU88" s="19" t="s">
        <v>76</v>
      </c>
      <c r="AY88" s="19" t="s">
        <v>108</v>
      </c>
      <c r="BE88" s="176">
        <f t="shared" si="4"/>
        <v>0</v>
      </c>
      <c r="BF88" s="176">
        <f t="shared" si="5"/>
        <v>0</v>
      </c>
      <c r="BG88" s="176">
        <f t="shared" si="6"/>
        <v>0</v>
      </c>
      <c r="BH88" s="176">
        <f t="shared" si="7"/>
        <v>0</v>
      </c>
      <c r="BI88" s="176">
        <f t="shared" si="8"/>
        <v>0</v>
      </c>
      <c r="BJ88" s="19" t="s">
        <v>75</v>
      </c>
      <c r="BK88" s="176">
        <f t="shared" si="9"/>
        <v>0</v>
      </c>
      <c r="BL88" s="19" t="s">
        <v>126</v>
      </c>
      <c r="BM88" s="19" t="s">
        <v>179</v>
      </c>
    </row>
    <row r="89" spans="2:65" s="1" customFormat="1" ht="22.5" customHeight="1">
      <c r="B89" s="164"/>
      <c r="C89" s="165" t="s">
        <v>110</v>
      </c>
      <c r="D89" s="165" t="s">
        <v>111</v>
      </c>
      <c r="E89" s="166" t="s">
        <v>180</v>
      </c>
      <c r="F89" s="167" t="s">
        <v>181</v>
      </c>
      <c r="G89" s="168" t="s">
        <v>146</v>
      </c>
      <c r="H89" s="169">
        <v>22</v>
      </c>
      <c r="I89" s="170"/>
      <c r="J89" s="171">
        <f t="shared" si="0"/>
        <v>0</v>
      </c>
      <c r="K89" s="167" t="s">
        <v>5</v>
      </c>
      <c r="L89" s="35"/>
      <c r="M89" s="172" t="s">
        <v>5</v>
      </c>
      <c r="N89" s="173" t="s">
        <v>40</v>
      </c>
      <c r="O89" s="36"/>
      <c r="P89" s="174">
        <f t="shared" si="1"/>
        <v>0</v>
      </c>
      <c r="Q89" s="174">
        <v>0</v>
      </c>
      <c r="R89" s="174">
        <f t="shared" si="2"/>
        <v>0</v>
      </c>
      <c r="S89" s="174">
        <v>0</v>
      </c>
      <c r="T89" s="175">
        <f t="shared" si="3"/>
        <v>0</v>
      </c>
      <c r="AR89" s="19" t="s">
        <v>126</v>
      </c>
      <c r="AT89" s="19" t="s">
        <v>111</v>
      </c>
      <c r="AU89" s="19" t="s">
        <v>76</v>
      </c>
      <c r="AY89" s="19" t="s">
        <v>108</v>
      </c>
      <c r="BE89" s="176">
        <f t="shared" si="4"/>
        <v>0</v>
      </c>
      <c r="BF89" s="176">
        <f t="shared" si="5"/>
        <v>0</v>
      </c>
      <c r="BG89" s="176">
        <f t="shared" si="6"/>
        <v>0</v>
      </c>
      <c r="BH89" s="176">
        <f t="shared" si="7"/>
        <v>0</v>
      </c>
      <c r="BI89" s="176">
        <f t="shared" si="8"/>
        <v>0</v>
      </c>
      <c r="BJ89" s="19" t="s">
        <v>75</v>
      </c>
      <c r="BK89" s="176">
        <f t="shared" si="9"/>
        <v>0</v>
      </c>
      <c r="BL89" s="19" t="s">
        <v>126</v>
      </c>
      <c r="BM89" s="19" t="s">
        <v>182</v>
      </c>
    </row>
    <row r="90" spans="2:65" s="1" customFormat="1" ht="22.5" customHeight="1">
      <c r="B90" s="164"/>
      <c r="C90" s="165" t="s">
        <v>115</v>
      </c>
      <c r="D90" s="165" t="s">
        <v>111</v>
      </c>
      <c r="E90" s="166" t="s">
        <v>183</v>
      </c>
      <c r="F90" s="167" t="s">
        <v>184</v>
      </c>
      <c r="G90" s="168" t="s">
        <v>146</v>
      </c>
      <c r="H90" s="169">
        <v>69</v>
      </c>
      <c r="I90" s="170"/>
      <c r="J90" s="171">
        <f t="shared" si="0"/>
        <v>0</v>
      </c>
      <c r="K90" s="167" t="s">
        <v>5</v>
      </c>
      <c r="L90" s="35"/>
      <c r="M90" s="172" t="s">
        <v>5</v>
      </c>
      <c r="N90" s="173" t="s">
        <v>40</v>
      </c>
      <c r="O90" s="36"/>
      <c r="P90" s="174">
        <f t="shared" si="1"/>
        <v>0</v>
      </c>
      <c r="Q90" s="174">
        <v>0</v>
      </c>
      <c r="R90" s="174">
        <f t="shared" si="2"/>
        <v>0</v>
      </c>
      <c r="S90" s="174">
        <v>0</v>
      </c>
      <c r="T90" s="175">
        <f t="shared" si="3"/>
        <v>0</v>
      </c>
      <c r="AR90" s="19" t="s">
        <v>126</v>
      </c>
      <c r="AT90" s="19" t="s">
        <v>111</v>
      </c>
      <c r="AU90" s="19" t="s">
        <v>76</v>
      </c>
      <c r="AY90" s="19" t="s">
        <v>108</v>
      </c>
      <c r="BE90" s="176">
        <f t="shared" si="4"/>
        <v>0</v>
      </c>
      <c r="BF90" s="176">
        <f t="shared" si="5"/>
        <v>0</v>
      </c>
      <c r="BG90" s="176">
        <f t="shared" si="6"/>
        <v>0</v>
      </c>
      <c r="BH90" s="176">
        <f t="shared" si="7"/>
        <v>0</v>
      </c>
      <c r="BI90" s="176">
        <f t="shared" si="8"/>
        <v>0</v>
      </c>
      <c r="BJ90" s="19" t="s">
        <v>75</v>
      </c>
      <c r="BK90" s="176">
        <f t="shared" si="9"/>
        <v>0</v>
      </c>
      <c r="BL90" s="19" t="s">
        <v>126</v>
      </c>
      <c r="BM90" s="19" t="s">
        <v>185</v>
      </c>
    </row>
    <row r="91" spans="2:65" s="1" customFormat="1" ht="31.5" customHeight="1">
      <c r="B91" s="164"/>
      <c r="C91" s="165" t="s">
        <v>114</v>
      </c>
      <c r="D91" s="165" t="s">
        <v>111</v>
      </c>
      <c r="E91" s="166" t="s">
        <v>186</v>
      </c>
      <c r="F91" s="167" t="s">
        <v>187</v>
      </c>
      <c r="G91" s="168" t="s">
        <v>140</v>
      </c>
      <c r="H91" s="187"/>
      <c r="I91" s="170"/>
      <c r="J91" s="171">
        <f t="shared" si="0"/>
        <v>0</v>
      </c>
      <c r="K91" s="167" t="s">
        <v>112</v>
      </c>
      <c r="L91" s="35"/>
      <c r="M91" s="172" t="s">
        <v>5</v>
      </c>
      <c r="N91" s="173" t="s">
        <v>40</v>
      </c>
      <c r="O91" s="36"/>
      <c r="P91" s="174">
        <f t="shared" si="1"/>
        <v>0</v>
      </c>
      <c r="Q91" s="174">
        <v>0</v>
      </c>
      <c r="R91" s="174">
        <f t="shared" si="2"/>
        <v>0</v>
      </c>
      <c r="S91" s="174">
        <v>0</v>
      </c>
      <c r="T91" s="175">
        <f t="shared" si="3"/>
        <v>0</v>
      </c>
      <c r="AR91" s="19" t="s">
        <v>126</v>
      </c>
      <c r="AT91" s="19" t="s">
        <v>111</v>
      </c>
      <c r="AU91" s="19" t="s">
        <v>76</v>
      </c>
      <c r="AY91" s="19" t="s">
        <v>108</v>
      </c>
      <c r="BE91" s="176">
        <f t="shared" si="4"/>
        <v>0</v>
      </c>
      <c r="BF91" s="176">
        <f t="shared" si="5"/>
        <v>0</v>
      </c>
      <c r="BG91" s="176">
        <f t="shared" si="6"/>
        <v>0</v>
      </c>
      <c r="BH91" s="176">
        <f t="shared" si="7"/>
        <v>0</v>
      </c>
      <c r="BI91" s="176">
        <f t="shared" si="8"/>
        <v>0</v>
      </c>
      <c r="BJ91" s="19" t="s">
        <v>75</v>
      </c>
      <c r="BK91" s="176">
        <f t="shared" si="9"/>
        <v>0</v>
      </c>
      <c r="BL91" s="19" t="s">
        <v>126</v>
      </c>
      <c r="BM91" s="19" t="s">
        <v>188</v>
      </c>
    </row>
    <row r="92" spans="2:63" s="10" customFormat="1" ht="29.85" customHeight="1">
      <c r="B92" s="150"/>
      <c r="D92" s="161" t="s">
        <v>68</v>
      </c>
      <c r="E92" s="162" t="s">
        <v>189</v>
      </c>
      <c r="F92" s="162" t="s">
        <v>190</v>
      </c>
      <c r="I92" s="153"/>
      <c r="J92" s="163">
        <f>BK92</f>
        <v>0</v>
      </c>
      <c r="L92" s="150"/>
      <c r="M92" s="155"/>
      <c r="N92" s="156"/>
      <c r="O92" s="156"/>
      <c r="P92" s="157">
        <f>SUM(P93:P99)</f>
        <v>0</v>
      </c>
      <c r="Q92" s="156"/>
      <c r="R92" s="157">
        <f>SUM(R93:R99)</f>
        <v>0.07548</v>
      </c>
      <c r="S92" s="156"/>
      <c r="T92" s="158">
        <f>SUM(T93:T99)</f>
        <v>0</v>
      </c>
      <c r="AR92" s="151" t="s">
        <v>76</v>
      </c>
      <c r="AT92" s="159" t="s">
        <v>68</v>
      </c>
      <c r="AU92" s="159" t="s">
        <v>75</v>
      </c>
      <c r="AY92" s="151" t="s">
        <v>108</v>
      </c>
      <c r="BK92" s="160">
        <f>SUM(BK93:BK99)</f>
        <v>0</v>
      </c>
    </row>
    <row r="93" spans="2:65" s="1" customFormat="1" ht="31.5" customHeight="1">
      <c r="B93" s="164"/>
      <c r="C93" s="165" t="s">
        <v>116</v>
      </c>
      <c r="D93" s="165" t="s">
        <v>111</v>
      </c>
      <c r="E93" s="166" t="s">
        <v>191</v>
      </c>
      <c r="F93" s="167" t="s">
        <v>192</v>
      </c>
      <c r="G93" s="168" t="s">
        <v>146</v>
      </c>
      <c r="H93" s="169">
        <v>68</v>
      </c>
      <c r="I93" s="170"/>
      <c r="J93" s="171">
        <f aca="true" t="shared" si="10" ref="J93:J99">ROUND(I93*H93,2)</f>
        <v>0</v>
      </c>
      <c r="K93" s="167" t="s">
        <v>112</v>
      </c>
      <c r="L93" s="35"/>
      <c r="M93" s="172" t="s">
        <v>5</v>
      </c>
      <c r="N93" s="173" t="s">
        <v>40</v>
      </c>
      <c r="O93" s="36"/>
      <c r="P93" s="174">
        <f aca="true" t="shared" si="11" ref="P93:P99">O93*H93</f>
        <v>0</v>
      </c>
      <c r="Q93" s="174">
        <v>0.00066</v>
      </c>
      <c r="R93" s="174">
        <f aca="true" t="shared" si="12" ref="R93:R99">Q93*H93</f>
        <v>0.04488</v>
      </c>
      <c r="S93" s="174">
        <v>0</v>
      </c>
      <c r="T93" s="175">
        <f aca="true" t="shared" si="13" ref="T93:T99">S93*H93</f>
        <v>0</v>
      </c>
      <c r="AR93" s="19" t="s">
        <v>126</v>
      </c>
      <c r="AT93" s="19" t="s">
        <v>111</v>
      </c>
      <c r="AU93" s="19" t="s">
        <v>76</v>
      </c>
      <c r="AY93" s="19" t="s">
        <v>108</v>
      </c>
      <c r="BE93" s="176">
        <f aca="true" t="shared" si="14" ref="BE93:BE99">IF(N93="základní",J93,0)</f>
        <v>0</v>
      </c>
      <c r="BF93" s="176">
        <f aca="true" t="shared" si="15" ref="BF93:BF99">IF(N93="snížená",J93,0)</f>
        <v>0</v>
      </c>
      <c r="BG93" s="176">
        <f aca="true" t="shared" si="16" ref="BG93:BG99">IF(N93="zákl. přenesená",J93,0)</f>
        <v>0</v>
      </c>
      <c r="BH93" s="176">
        <f aca="true" t="shared" si="17" ref="BH93:BH99">IF(N93="sníž. přenesená",J93,0)</f>
        <v>0</v>
      </c>
      <c r="BI93" s="176">
        <f aca="true" t="shared" si="18" ref="BI93:BI99">IF(N93="nulová",J93,0)</f>
        <v>0</v>
      </c>
      <c r="BJ93" s="19" t="s">
        <v>75</v>
      </c>
      <c r="BK93" s="176">
        <f aca="true" t="shared" si="19" ref="BK93:BK99">ROUND(I93*H93,2)</f>
        <v>0</v>
      </c>
      <c r="BL93" s="19" t="s">
        <v>126</v>
      </c>
      <c r="BM93" s="19" t="s">
        <v>193</v>
      </c>
    </row>
    <row r="94" spans="2:65" s="1" customFormat="1" ht="22.5" customHeight="1">
      <c r="B94" s="164"/>
      <c r="C94" s="165" t="s">
        <v>117</v>
      </c>
      <c r="D94" s="165" t="s">
        <v>111</v>
      </c>
      <c r="E94" s="166" t="s">
        <v>194</v>
      </c>
      <c r="F94" s="167" t="s">
        <v>195</v>
      </c>
      <c r="G94" s="168" t="s">
        <v>146</v>
      </c>
      <c r="H94" s="169">
        <v>68</v>
      </c>
      <c r="I94" s="170"/>
      <c r="J94" s="171">
        <f t="shared" si="10"/>
        <v>0</v>
      </c>
      <c r="K94" s="167" t="s">
        <v>5</v>
      </c>
      <c r="L94" s="35"/>
      <c r="M94" s="172" t="s">
        <v>5</v>
      </c>
      <c r="N94" s="173" t="s">
        <v>40</v>
      </c>
      <c r="O94" s="36"/>
      <c r="P94" s="174">
        <f t="shared" si="11"/>
        <v>0</v>
      </c>
      <c r="Q94" s="174">
        <v>0</v>
      </c>
      <c r="R94" s="174">
        <f t="shared" si="12"/>
        <v>0</v>
      </c>
      <c r="S94" s="174">
        <v>0</v>
      </c>
      <c r="T94" s="175">
        <f t="shared" si="13"/>
        <v>0</v>
      </c>
      <c r="AR94" s="19" t="s">
        <v>126</v>
      </c>
      <c r="AT94" s="19" t="s">
        <v>111</v>
      </c>
      <c r="AU94" s="19" t="s">
        <v>76</v>
      </c>
      <c r="AY94" s="19" t="s">
        <v>108</v>
      </c>
      <c r="BE94" s="176">
        <f t="shared" si="14"/>
        <v>0</v>
      </c>
      <c r="BF94" s="176">
        <f t="shared" si="15"/>
        <v>0</v>
      </c>
      <c r="BG94" s="176">
        <f t="shared" si="16"/>
        <v>0</v>
      </c>
      <c r="BH94" s="176">
        <f t="shared" si="17"/>
        <v>0</v>
      </c>
      <c r="BI94" s="176">
        <f t="shared" si="18"/>
        <v>0</v>
      </c>
      <c r="BJ94" s="19" t="s">
        <v>75</v>
      </c>
      <c r="BK94" s="176">
        <f t="shared" si="19"/>
        <v>0</v>
      </c>
      <c r="BL94" s="19" t="s">
        <v>126</v>
      </c>
      <c r="BM94" s="19" t="s">
        <v>196</v>
      </c>
    </row>
    <row r="95" spans="2:65" s="1" customFormat="1" ht="44.25" customHeight="1">
      <c r="B95" s="164"/>
      <c r="C95" s="165" t="s">
        <v>118</v>
      </c>
      <c r="D95" s="165" t="s">
        <v>111</v>
      </c>
      <c r="E95" s="166" t="s">
        <v>197</v>
      </c>
      <c r="F95" s="167" t="s">
        <v>198</v>
      </c>
      <c r="G95" s="168" t="s">
        <v>146</v>
      </c>
      <c r="H95" s="169">
        <v>68</v>
      </c>
      <c r="I95" s="170"/>
      <c r="J95" s="171">
        <f t="shared" si="10"/>
        <v>0</v>
      </c>
      <c r="K95" s="167" t="s">
        <v>112</v>
      </c>
      <c r="L95" s="35"/>
      <c r="M95" s="172" t="s">
        <v>5</v>
      </c>
      <c r="N95" s="173" t="s">
        <v>40</v>
      </c>
      <c r="O95" s="36"/>
      <c r="P95" s="174">
        <f t="shared" si="11"/>
        <v>0</v>
      </c>
      <c r="Q95" s="174">
        <v>5E-05</v>
      </c>
      <c r="R95" s="174">
        <f t="shared" si="12"/>
        <v>0.0034000000000000002</v>
      </c>
      <c r="S95" s="174">
        <v>0</v>
      </c>
      <c r="T95" s="175">
        <f t="shared" si="13"/>
        <v>0</v>
      </c>
      <c r="AR95" s="19" t="s">
        <v>126</v>
      </c>
      <c r="AT95" s="19" t="s">
        <v>111</v>
      </c>
      <c r="AU95" s="19" t="s">
        <v>76</v>
      </c>
      <c r="AY95" s="19" t="s">
        <v>108</v>
      </c>
      <c r="BE95" s="176">
        <f t="shared" si="14"/>
        <v>0</v>
      </c>
      <c r="BF95" s="176">
        <f t="shared" si="15"/>
        <v>0</v>
      </c>
      <c r="BG95" s="176">
        <f t="shared" si="16"/>
        <v>0</v>
      </c>
      <c r="BH95" s="176">
        <f t="shared" si="17"/>
        <v>0</v>
      </c>
      <c r="BI95" s="176">
        <f t="shared" si="18"/>
        <v>0</v>
      </c>
      <c r="BJ95" s="19" t="s">
        <v>75</v>
      </c>
      <c r="BK95" s="176">
        <f t="shared" si="19"/>
        <v>0</v>
      </c>
      <c r="BL95" s="19" t="s">
        <v>126</v>
      </c>
      <c r="BM95" s="19" t="s">
        <v>199</v>
      </c>
    </row>
    <row r="96" spans="2:65" s="1" customFormat="1" ht="22.5" customHeight="1">
      <c r="B96" s="164"/>
      <c r="C96" s="165" t="s">
        <v>119</v>
      </c>
      <c r="D96" s="165" t="s">
        <v>111</v>
      </c>
      <c r="E96" s="166" t="s">
        <v>200</v>
      </c>
      <c r="F96" s="167" t="s">
        <v>201</v>
      </c>
      <c r="G96" s="168" t="s">
        <v>146</v>
      </c>
      <c r="H96" s="169">
        <v>68</v>
      </c>
      <c r="I96" s="170"/>
      <c r="J96" s="171">
        <f t="shared" si="10"/>
        <v>0</v>
      </c>
      <c r="K96" s="167" t="s">
        <v>5</v>
      </c>
      <c r="L96" s="35"/>
      <c r="M96" s="172" t="s">
        <v>5</v>
      </c>
      <c r="N96" s="173" t="s">
        <v>40</v>
      </c>
      <c r="O96" s="36"/>
      <c r="P96" s="174">
        <f t="shared" si="11"/>
        <v>0</v>
      </c>
      <c r="Q96" s="174">
        <v>0</v>
      </c>
      <c r="R96" s="174">
        <f t="shared" si="12"/>
        <v>0</v>
      </c>
      <c r="S96" s="174">
        <v>0</v>
      </c>
      <c r="T96" s="175">
        <f t="shared" si="13"/>
        <v>0</v>
      </c>
      <c r="AR96" s="19" t="s">
        <v>126</v>
      </c>
      <c r="AT96" s="19" t="s">
        <v>111</v>
      </c>
      <c r="AU96" s="19" t="s">
        <v>76</v>
      </c>
      <c r="AY96" s="19" t="s">
        <v>108</v>
      </c>
      <c r="BE96" s="176">
        <f t="shared" si="14"/>
        <v>0</v>
      </c>
      <c r="BF96" s="176">
        <f t="shared" si="15"/>
        <v>0</v>
      </c>
      <c r="BG96" s="176">
        <f t="shared" si="16"/>
        <v>0</v>
      </c>
      <c r="BH96" s="176">
        <f t="shared" si="17"/>
        <v>0</v>
      </c>
      <c r="BI96" s="176">
        <f t="shared" si="18"/>
        <v>0</v>
      </c>
      <c r="BJ96" s="19" t="s">
        <v>75</v>
      </c>
      <c r="BK96" s="176">
        <f t="shared" si="19"/>
        <v>0</v>
      </c>
      <c r="BL96" s="19" t="s">
        <v>126</v>
      </c>
      <c r="BM96" s="19" t="s">
        <v>202</v>
      </c>
    </row>
    <row r="97" spans="2:65" s="1" customFormat="1" ht="31.5" customHeight="1">
      <c r="B97" s="164"/>
      <c r="C97" s="165" t="s">
        <v>120</v>
      </c>
      <c r="D97" s="165" t="s">
        <v>111</v>
      </c>
      <c r="E97" s="166" t="s">
        <v>203</v>
      </c>
      <c r="F97" s="167" t="s">
        <v>204</v>
      </c>
      <c r="G97" s="168" t="s">
        <v>146</v>
      </c>
      <c r="H97" s="169">
        <v>136</v>
      </c>
      <c r="I97" s="170"/>
      <c r="J97" s="171">
        <f t="shared" si="10"/>
        <v>0</v>
      </c>
      <c r="K97" s="167" t="s">
        <v>5</v>
      </c>
      <c r="L97" s="35"/>
      <c r="M97" s="172" t="s">
        <v>5</v>
      </c>
      <c r="N97" s="173" t="s">
        <v>40</v>
      </c>
      <c r="O97" s="36"/>
      <c r="P97" s="174">
        <f t="shared" si="11"/>
        <v>0</v>
      </c>
      <c r="Q97" s="174">
        <v>0.00019</v>
      </c>
      <c r="R97" s="174">
        <f t="shared" si="12"/>
        <v>0.025840000000000002</v>
      </c>
      <c r="S97" s="174">
        <v>0</v>
      </c>
      <c r="T97" s="175">
        <f t="shared" si="13"/>
        <v>0</v>
      </c>
      <c r="AR97" s="19" t="s">
        <v>126</v>
      </c>
      <c r="AT97" s="19" t="s">
        <v>111</v>
      </c>
      <c r="AU97" s="19" t="s">
        <v>76</v>
      </c>
      <c r="AY97" s="19" t="s">
        <v>108</v>
      </c>
      <c r="BE97" s="176">
        <f t="shared" si="14"/>
        <v>0</v>
      </c>
      <c r="BF97" s="176">
        <f t="shared" si="15"/>
        <v>0</v>
      </c>
      <c r="BG97" s="176">
        <f t="shared" si="16"/>
        <v>0</v>
      </c>
      <c r="BH97" s="176">
        <f t="shared" si="17"/>
        <v>0</v>
      </c>
      <c r="BI97" s="176">
        <f t="shared" si="18"/>
        <v>0</v>
      </c>
      <c r="BJ97" s="19" t="s">
        <v>75</v>
      </c>
      <c r="BK97" s="176">
        <f t="shared" si="19"/>
        <v>0</v>
      </c>
      <c r="BL97" s="19" t="s">
        <v>126</v>
      </c>
      <c r="BM97" s="19" t="s">
        <v>205</v>
      </c>
    </row>
    <row r="98" spans="2:65" s="1" customFormat="1" ht="22.5" customHeight="1">
      <c r="B98" s="164"/>
      <c r="C98" s="165" t="s">
        <v>122</v>
      </c>
      <c r="D98" s="165" t="s">
        <v>111</v>
      </c>
      <c r="E98" s="166" t="s">
        <v>206</v>
      </c>
      <c r="F98" s="167" t="s">
        <v>207</v>
      </c>
      <c r="G98" s="168" t="s">
        <v>146</v>
      </c>
      <c r="H98" s="169">
        <v>136</v>
      </c>
      <c r="I98" s="170"/>
      <c r="J98" s="171">
        <f t="shared" si="10"/>
        <v>0</v>
      </c>
      <c r="K98" s="167" t="s">
        <v>5</v>
      </c>
      <c r="L98" s="35"/>
      <c r="M98" s="172" t="s">
        <v>5</v>
      </c>
      <c r="N98" s="173" t="s">
        <v>40</v>
      </c>
      <c r="O98" s="36"/>
      <c r="P98" s="174">
        <f t="shared" si="11"/>
        <v>0</v>
      </c>
      <c r="Q98" s="174">
        <v>1E-05</v>
      </c>
      <c r="R98" s="174">
        <f t="shared" si="12"/>
        <v>0.00136</v>
      </c>
      <c r="S98" s="174">
        <v>0</v>
      </c>
      <c r="T98" s="175">
        <f t="shared" si="13"/>
        <v>0</v>
      </c>
      <c r="AR98" s="19" t="s">
        <v>126</v>
      </c>
      <c r="AT98" s="19" t="s">
        <v>111</v>
      </c>
      <c r="AU98" s="19" t="s">
        <v>76</v>
      </c>
      <c r="AY98" s="19" t="s">
        <v>108</v>
      </c>
      <c r="BE98" s="176">
        <f t="shared" si="14"/>
        <v>0</v>
      </c>
      <c r="BF98" s="176">
        <f t="shared" si="15"/>
        <v>0</v>
      </c>
      <c r="BG98" s="176">
        <f t="shared" si="16"/>
        <v>0</v>
      </c>
      <c r="BH98" s="176">
        <f t="shared" si="17"/>
        <v>0</v>
      </c>
      <c r="BI98" s="176">
        <f t="shared" si="18"/>
        <v>0</v>
      </c>
      <c r="BJ98" s="19" t="s">
        <v>75</v>
      </c>
      <c r="BK98" s="176">
        <f t="shared" si="19"/>
        <v>0</v>
      </c>
      <c r="BL98" s="19" t="s">
        <v>126</v>
      </c>
      <c r="BM98" s="19" t="s">
        <v>208</v>
      </c>
    </row>
    <row r="99" spans="2:65" s="1" customFormat="1" ht="31.5" customHeight="1">
      <c r="B99" s="164"/>
      <c r="C99" s="165" t="s">
        <v>124</v>
      </c>
      <c r="D99" s="165" t="s">
        <v>111</v>
      </c>
      <c r="E99" s="166" t="s">
        <v>209</v>
      </c>
      <c r="F99" s="167" t="s">
        <v>210</v>
      </c>
      <c r="G99" s="168" t="s">
        <v>140</v>
      </c>
      <c r="H99" s="187"/>
      <c r="I99" s="170"/>
      <c r="J99" s="171">
        <f t="shared" si="10"/>
        <v>0</v>
      </c>
      <c r="K99" s="167" t="s">
        <v>112</v>
      </c>
      <c r="L99" s="35"/>
      <c r="M99" s="172" t="s">
        <v>5</v>
      </c>
      <c r="N99" s="173" t="s">
        <v>40</v>
      </c>
      <c r="O99" s="36"/>
      <c r="P99" s="174">
        <f t="shared" si="11"/>
        <v>0</v>
      </c>
      <c r="Q99" s="174">
        <v>0</v>
      </c>
      <c r="R99" s="174">
        <f t="shared" si="12"/>
        <v>0</v>
      </c>
      <c r="S99" s="174">
        <v>0</v>
      </c>
      <c r="T99" s="175">
        <f t="shared" si="13"/>
        <v>0</v>
      </c>
      <c r="AR99" s="19" t="s">
        <v>126</v>
      </c>
      <c r="AT99" s="19" t="s">
        <v>111</v>
      </c>
      <c r="AU99" s="19" t="s">
        <v>76</v>
      </c>
      <c r="AY99" s="19" t="s">
        <v>108</v>
      </c>
      <c r="BE99" s="176">
        <f t="shared" si="14"/>
        <v>0</v>
      </c>
      <c r="BF99" s="176">
        <f t="shared" si="15"/>
        <v>0</v>
      </c>
      <c r="BG99" s="176">
        <f t="shared" si="16"/>
        <v>0</v>
      </c>
      <c r="BH99" s="176">
        <f t="shared" si="17"/>
        <v>0</v>
      </c>
      <c r="BI99" s="176">
        <f t="shared" si="18"/>
        <v>0</v>
      </c>
      <c r="BJ99" s="19" t="s">
        <v>75</v>
      </c>
      <c r="BK99" s="176">
        <f t="shared" si="19"/>
        <v>0</v>
      </c>
      <c r="BL99" s="19" t="s">
        <v>126</v>
      </c>
      <c r="BM99" s="19" t="s">
        <v>211</v>
      </c>
    </row>
    <row r="100" spans="2:63" s="10" customFormat="1" ht="29.85" customHeight="1">
      <c r="B100" s="150"/>
      <c r="D100" s="161" t="s">
        <v>68</v>
      </c>
      <c r="E100" s="162" t="s">
        <v>212</v>
      </c>
      <c r="F100" s="162" t="s">
        <v>213</v>
      </c>
      <c r="I100" s="153"/>
      <c r="J100" s="163">
        <f>BK100</f>
        <v>0</v>
      </c>
      <c r="L100" s="150"/>
      <c r="M100" s="155"/>
      <c r="N100" s="156"/>
      <c r="O100" s="156"/>
      <c r="P100" s="157">
        <f>SUM(P101:P108)</f>
        <v>0</v>
      </c>
      <c r="Q100" s="156"/>
      <c r="R100" s="157">
        <f>SUM(R101:R108)</f>
        <v>0.05706</v>
      </c>
      <c r="S100" s="156"/>
      <c r="T100" s="158">
        <f>SUM(T101:T108)</f>
        <v>0.00338</v>
      </c>
      <c r="AR100" s="151" t="s">
        <v>76</v>
      </c>
      <c r="AT100" s="159" t="s">
        <v>68</v>
      </c>
      <c r="AU100" s="159" t="s">
        <v>75</v>
      </c>
      <c r="AY100" s="151" t="s">
        <v>108</v>
      </c>
      <c r="BK100" s="160">
        <f>SUM(BK101:BK108)</f>
        <v>0</v>
      </c>
    </row>
    <row r="101" spans="2:65" s="1" customFormat="1" ht="22.5" customHeight="1">
      <c r="B101" s="164"/>
      <c r="C101" s="165" t="s">
        <v>125</v>
      </c>
      <c r="D101" s="165" t="s">
        <v>111</v>
      </c>
      <c r="E101" s="166" t="s">
        <v>214</v>
      </c>
      <c r="F101" s="167" t="s">
        <v>215</v>
      </c>
      <c r="G101" s="168" t="s">
        <v>216</v>
      </c>
      <c r="H101" s="169">
        <v>14</v>
      </c>
      <c r="I101" s="170"/>
      <c r="J101" s="171">
        <f aca="true" t="shared" si="20" ref="J101:J108">ROUND(I101*H101,2)</f>
        <v>0</v>
      </c>
      <c r="K101" s="167" t="s">
        <v>112</v>
      </c>
      <c r="L101" s="35"/>
      <c r="M101" s="172" t="s">
        <v>5</v>
      </c>
      <c r="N101" s="173" t="s">
        <v>40</v>
      </c>
      <c r="O101" s="36"/>
      <c r="P101" s="174">
        <f aca="true" t="shared" si="21" ref="P101:P108">O101*H101</f>
        <v>0</v>
      </c>
      <c r="Q101" s="174">
        <v>0.0003</v>
      </c>
      <c r="R101" s="174">
        <f aca="true" t="shared" si="22" ref="R101:R108">Q101*H101</f>
        <v>0.0042</v>
      </c>
      <c r="S101" s="174">
        <v>0</v>
      </c>
      <c r="T101" s="175">
        <f aca="true" t="shared" si="23" ref="T101:T108">S101*H101</f>
        <v>0</v>
      </c>
      <c r="AR101" s="19" t="s">
        <v>126</v>
      </c>
      <c r="AT101" s="19" t="s">
        <v>111</v>
      </c>
      <c r="AU101" s="19" t="s">
        <v>76</v>
      </c>
      <c r="AY101" s="19" t="s">
        <v>108</v>
      </c>
      <c r="BE101" s="176">
        <f aca="true" t="shared" si="24" ref="BE101:BE108">IF(N101="základní",J101,0)</f>
        <v>0</v>
      </c>
      <c r="BF101" s="176">
        <f aca="true" t="shared" si="25" ref="BF101:BF108">IF(N101="snížená",J101,0)</f>
        <v>0</v>
      </c>
      <c r="BG101" s="176">
        <f aca="true" t="shared" si="26" ref="BG101:BG108">IF(N101="zákl. přenesená",J101,0)</f>
        <v>0</v>
      </c>
      <c r="BH101" s="176">
        <f aca="true" t="shared" si="27" ref="BH101:BH108">IF(N101="sníž. přenesená",J101,0)</f>
        <v>0</v>
      </c>
      <c r="BI101" s="176">
        <f aca="true" t="shared" si="28" ref="BI101:BI108">IF(N101="nulová",J101,0)</f>
        <v>0</v>
      </c>
      <c r="BJ101" s="19" t="s">
        <v>75</v>
      </c>
      <c r="BK101" s="176">
        <f aca="true" t="shared" si="29" ref="BK101:BK108">ROUND(I101*H101,2)</f>
        <v>0</v>
      </c>
      <c r="BL101" s="19" t="s">
        <v>126</v>
      </c>
      <c r="BM101" s="19" t="s">
        <v>217</v>
      </c>
    </row>
    <row r="102" spans="2:65" s="1" customFormat="1" ht="22.5" customHeight="1">
      <c r="B102" s="164"/>
      <c r="C102" s="165" t="s">
        <v>11</v>
      </c>
      <c r="D102" s="165" t="s">
        <v>111</v>
      </c>
      <c r="E102" s="166" t="s">
        <v>218</v>
      </c>
      <c r="F102" s="167" t="s">
        <v>219</v>
      </c>
      <c r="G102" s="168" t="s">
        <v>216</v>
      </c>
      <c r="H102" s="169">
        <v>1</v>
      </c>
      <c r="I102" s="170"/>
      <c r="J102" s="171">
        <f t="shared" si="20"/>
        <v>0</v>
      </c>
      <c r="K102" s="167" t="s">
        <v>5</v>
      </c>
      <c r="L102" s="35"/>
      <c r="M102" s="172" t="s">
        <v>5</v>
      </c>
      <c r="N102" s="173" t="s">
        <v>40</v>
      </c>
      <c r="O102" s="36"/>
      <c r="P102" s="174">
        <f t="shared" si="21"/>
        <v>0</v>
      </c>
      <c r="Q102" s="174">
        <v>0</v>
      </c>
      <c r="R102" s="174">
        <f t="shared" si="22"/>
        <v>0</v>
      </c>
      <c r="S102" s="174">
        <v>0.00338</v>
      </c>
      <c r="T102" s="175">
        <f t="shared" si="23"/>
        <v>0.00338</v>
      </c>
      <c r="AR102" s="19" t="s">
        <v>110</v>
      </c>
      <c r="AT102" s="19" t="s">
        <v>111</v>
      </c>
      <c r="AU102" s="19" t="s">
        <v>76</v>
      </c>
      <c r="AY102" s="19" t="s">
        <v>108</v>
      </c>
      <c r="BE102" s="176">
        <f t="shared" si="24"/>
        <v>0</v>
      </c>
      <c r="BF102" s="176">
        <f t="shared" si="25"/>
        <v>0</v>
      </c>
      <c r="BG102" s="176">
        <f t="shared" si="26"/>
        <v>0</v>
      </c>
      <c r="BH102" s="176">
        <f t="shared" si="27"/>
        <v>0</v>
      </c>
      <c r="BI102" s="176">
        <f t="shared" si="28"/>
        <v>0</v>
      </c>
      <c r="BJ102" s="19" t="s">
        <v>75</v>
      </c>
      <c r="BK102" s="176">
        <f t="shared" si="29"/>
        <v>0</v>
      </c>
      <c r="BL102" s="19" t="s">
        <v>110</v>
      </c>
      <c r="BM102" s="19" t="s">
        <v>220</v>
      </c>
    </row>
    <row r="103" spans="2:65" s="1" customFormat="1" ht="22.5" customHeight="1">
      <c r="B103" s="164"/>
      <c r="C103" s="165" t="s">
        <v>126</v>
      </c>
      <c r="D103" s="165" t="s">
        <v>111</v>
      </c>
      <c r="E103" s="166" t="s">
        <v>221</v>
      </c>
      <c r="F103" s="167" t="s">
        <v>222</v>
      </c>
      <c r="G103" s="168" t="s">
        <v>121</v>
      </c>
      <c r="H103" s="169">
        <v>3</v>
      </c>
      <c r="I103" s="170"/>
      <c r="J103" s="171">
        <f t="shared" si="20"/>
        <v>0</v>
      </c>
      <c r="K103" s="167" t="s">
        <v>112</v>
      </c>
      <c r="L103" s="35"/>
      <c r="M103" s="172" t="s">
        <v>5</v>
      </c>
      <c r="N103" s="173" t="s">
        <v>40</v>
      </c>
      <c r="O103" s="36"/>
      <c r="P103" s="174">
        <f t="shared" si="21"/>
        <v>0</v>
      </c>
      <c r="Q103" s="174">
        <v>0.00242</v>
      </c>
      <c r="R103" s="174">
        <f t="shared" si="22"/>
        <v>0.007259999999999999</v>
      </c>
      <c r="S103" s="174">
        <v>0</v>
      </c>
      <c r="T103" s="175">
        <f t="shared" si="23"/>
        <v>0</v>
      </c>
      <c r="AR103" s="19" t="s">
        <v>126</v>
      </c>
      <c r="AT103" s="19" t="s">
        <v>111</v>
      </c>
      <c r="AU103" s="19" t="s">
        <v>76</v>
      </c>
      <c r="AY103" s="19" t="s">
        <v>108</v>
      </c>
      <c r="BE103" s="176">
        <f t="shared" si="24"/>
        <v>0</v>
      </c>
      <c r="BF103" s="176">
        <f t="shared" si="25"/>
        <v>0</v>
      </c>
      <c r="BG103" s="176">
        <f t="shared" si="26"/>
        <v>0</v>
      </c>
      <c r="BH103" s="176">
        <f t="shared" si="27"/>
        <v>0</v>
      </c>
      <c r="BI103" s="176">
        <f t="shared" si="28"/>
        <v>0</v>
      </c>
      <c r="BJ103" s="19" t="s">
        <v>75</v>
      </c>
      <c r="BK103" s="176">
        <f t="shared" si="29"/>
        <v>0</v>
      </c>
      <c r="BL103" s="19" t="s">
        <v>126</v>
      </c>
      <c r="BM103" s="19" t="s">
        <v>223</v>
      </c>
    </row>
    <row r="104" spans="2:65" s="1" customFormat="1" ht="22.5" customHeight="1">
      <c r="B104" s="164"/>
      <c r="C104" s="177" t="s">
        <v>127</v>
      </c>
      <c r="D104" s="177" t="s">
        <v>123</v>
      </c>
      <c r="E104" s="178" t="s">
        <v>224</v>
      </c>
      <c r="F104" s="179" t="s">
        <v>225</v>
      </c>
      <c r="G104" s="180" t="s">
        <v>121</v>
      </c>
      <c r="H104" s="181">
        <v>3</v>
      </c>
      <c r="I104" s="182"/>
      <c r="J104" s="183">
        <f t="shared" si="20"/>
        <v>0</v>
      </c>
      <c r="K104" s="179" t="s">
        <v>112</v>
      </c>
      <c r="L104" s="184"/>
      <c r="M104" s="185" t="s">
        <v>5</v>
      </c>
      <c r="N104" s="186" t="s">
        <v>40</v>
      </c>
      <c r="O104" s="36"/>
      <c r="P104" s="174">
        <f t="shared" si="21"/>
        <v>0</v>
      </c>
      <c r="Q104" s="174">
        <v>0.014</v>
      </c>
      <c r="R104" s="174">
        <f t="shared" si="22"/>
        <v>0.042</v>
      </c>
      <c r="S104" s="174">
        <v>0</v>
      </c>
      <c r="T104" s="175">
        <f t="shared" si="23"/>
        <v>0</v>
      </c>
      <c r="AR104" s="19" t="s">
        <v>143</v>
      </c>
      <c r="AT104" s="19" t="s">
        <v>123</v>
      </c>
      <c r="AU104" s="19" t="s">
        <v>76</v>
      </c>
      <c r="AY104" s="19" t="s">
        <v>108</v>
      </c>
      <c r="BE104" s="176">
        <f t="shared" si="24"/>
        <v>0</v>
      </c>
      <c r="BF104" s="176">
        <f t="shared" si="25"/>
        <v>0</v>
      </c>
      <c r="BG104" s="176">
        <f t="shared" si="26"/>
        <v>0</v>
      </c>
      <c r="BH104" s="176">
        <f t="shared" si="27"/>
        <v>0</v>
      </c>
      <c r="BI104" s="176">
        <f t="shared" si="28"/>
        <v>0</v>
      </c>
      <c r="BJ104" s="19" t="s">
        <v>75</v>
      </c>
      <c r="BK104" s="176">
        <f t="shared" si="29"/>
        <v>0</v>
      </c>
      <c r="BL104" s="19" t="s">
        <v>126</v>
      </c>
      <c r="BM104" s="19" t="s">
        <v>226</v>
      </c>
    </row>
    <row r="105" spans="2:65" s="1" customFormat="1" ht="22.5" customHeight="1">
      <c r="B105" s="164"/>
      <c r="C105" s="165" t="s">
        <v>128</v>
      </c>
      <c r="D105" s="165" t="s">
        <v>111</v>
      </c>
      <c r="E105" s="166" t="s">
        <v>227</v>
      </c>
      <c r="F105" s="167" t="s">
        <v>228</v>
      </c>
      <c r="G105" s="168" t="s">
        <v>216</v>
      </c>
      <c r="H105" s="169">
        <v>5</v>
      </c>
      <c r="I105" s="170"/>
      <c r="J105" s="171">
        <f t="shared" si="20"/>
        <v>0</v>
      </c>
      <c r="K105" s="167" t="s">
        <v>5</v>
      </c>
      <c r="L105" s="35"/>
      <c r="M105" s="172" t="s">
        <v>5</v>
      </c>
      <c r="N105" s="173" t="s">
        <v>40</v>
      </c>
      <c r="O105" s="36"/>
      <c r="P105" s="174">
        <f t="shared" si="21"/>
        <v>0</v>
      </c>
      <c r="Q105" s="174">
        <v>0</v>
      </c>
      <c r="R105" s="174">
        <f t="shared" si="22"/>
        <v>0</v>
      </c>
      <c r="S105" s="174">
        <v>0</v>
      </c>
      <c r="T105" s="175">
        <f t="shared" si="23"/>
        <v>0</v>
      </c>
      <c r="AR105" s="19" t="s">
        <v>126</v>
      </c>
      <c r="AT105" s="19" t="s">
        <v>111</v>
      </c>
      <c r="AU105" s="19" t="s">
        <v>76</v>
      </c>
      <c r="AY105" s="19" t="s">
        <v>108</v>
      </c>
      <c r="BE105" s="176">
        <f t="shared" si="24"/>
        <v>0</v>
      </c>
      <c r="BF105" s="176">
        <f t="shared" si="25"/>
        <v>0</v>
      </c>
      <c r="BG105" s="176">
        <f t="shared" si="26"/>
        <v>0</v>
      </c>
      <c r="BH105" s="176">
        <f t="shared" si="27"/>
        <v>0</v>
      </c>
      <c r="BI105" s="176">
        <f t="shared" si="28"/>
        <v>0</v>
      </c>
      <c r="BJ105" s="19" t="s">
        <v>75</v>
      </c>
      <c r="BK105" s="176">
        <f t="shared" si="29"/>
        <v>0</v>
      </c>
      <c r="BL105" s="19" t="s">
        <v>126</v>
      </c>
      <c r="BM105" s="19" t="s">
        <v>229</v>
      </c>
    </row>
    <row r="106" spans="2:65" s="1" customFormat="1" ht="22.5" customHeight="1">
      <c r="B106" s="164"/>
      <c r="C106" s="165" t="s">
        <v>129</v>
      </c>
      <c r="D106" s="165" t="s">
        <v>111</v>
      </c>
      <c r="E106" s="166" t="s">
        <v>230</v>
      </c>
      <c r="F106" s="167" t="s">
        <v>231</v>
      </c>
      <c r="G106" s="168" t="s">
        <v>216</v>
      </c>
      <c r="H106" s="169">
        <v>5</v>
      </c>
      <c r="I106" s="170"/>
      <c r="J106" s="171">
        <f t="shared" si="20"/>
        <v>0</v>
      </c>
      <c r="K106" s="167" t="s">
        <v>5</v>
      </c>
      <c r="L106" s="35"/>
      <c r="M106" s="172" t="s">
        <v>5</v>
      </c>
      <c r="N106" s="173" t="s">
        <v>40</v>
      </c>
      <c r="O106" s="36"/>
      <c r="P106" s="174">
        <f t="shared" si="21"/>
        <v>0</v>
      </c>
      <c r="Q106" s="174">
        <v>0</v>
      </c>
      <c r="R106" s="174">
        <f t="shared" si="22"/>
        <v>0</v>
      </c>
      <c r="S106" s="174">
        <v>0</v>
      </c>
      <c r="T106" s="175">
        <f t="shared" si="23"/>
        <v>0</v>
      </c>
      <c r="AR106" s="19" t="s">
        <v>126</v>
      </c>
      <c r="AT106" s="19" t="s">
        <v>111</v>
      </c>
      <c r="AU106" s="19" t="s">
        <v>76</v>
      </c>
      <c r="AY106" s="19" t="s">
        <v>108</v>
      </c>
      <c r="BE106" s="176">
        <f t="shared" si="24"/>
        <v>0</v>
      </c>
      <c r="BF106" s="176">
        <f t="shared" si="25"/>
        <v>0</v>
      </c>
      <c r="BG106" s="176">
        <f t="shared" si="26"/>
        <v>0</v>
      </c>
      <c r="BH106" s="176">
        <f t="shared" si="27"/>
        <v>0</v>
      </c>
      <c r="BI106" s="176">
        <f t="shared" si="28"/>
        <v>0</v>
      </c>
      <c r="BJ106" s="19" t="s">
        <v>75</v>
      </c>
      <c r="BK106" s="176">
        <f t="shared" si="29"/>
        <v>0</v>
      </c>
      <c r="BL106" s="19" t="s">
        <v>126</v>
      </c>
      <c r="BM106" s="19" t="s">
        <v>232</v>
      </c>
    </row>
    <row r="107" spans="2:65" s="1" customFormat="1" ht="22.5" customHeight="1">
      <c r="B107" s="164"/>
      <c r="C107" s="165" t="s">
        <v>131</v>
      </c>
      <c r="D107" s="165" t="s">
        <v>111</v>
      </c>
      <c r="E107" s="166" t="s">
        <v>233</v>
      </c>
      <c r="F107" s="167" t="s">
        <v>234</v>
      </c>
      <c r="G107" s="168" t="s">
        <v>216</v>
      </c>
      <c r="H107" s="169">
        <v>2</v>
      </c>
      <c r="I107" s="170"/>
      <c r="J107" s="171">
        <f t="shared" si="20"/>
        <v>0</v>
      </c>
      <c r="K107" s="167" t="s">
        <v>112</v>
      </c>
      <c r="L107" s="35"/>
      <c r="M107" s="172" t="s">
        <v>5</v>
      </c>
      <c r="N107" s="173" t="s">
        <v>40</v>
      </c>
      <c r="O107" s="36"/>
      <c r="P107" s="174">
        <f t="shared" si="21"/>
        <v>0</v>
      </c>
      <c r="Q107" s="174">
        <v>0.0018</v>
      </c>
      <c r="R107" s="174">
        <f t="shared" si="22"/>
        <v>0.0036</v>
      </c>
      <c r="S107" s="174">
        <v>0</v>
      </c>
      <c r="T107" s="175">
        <f t="shared" si="23"/>
        <v>0</v>
      </c>
      <c r="AR107" s="19" t="s">
        <v>126</v>
      </c>
      <c r="AT107" s="19" t="s">
        <v>111</v>
      </c>
      <c r="AU107" s="19" t="s">
        <v>76</v>
      </c>
      <c r="AY107" s="19" t="s">
        <v>108</v>
      </c>
      <c r="BE107" s="176">
        <f t="shared" si="24"/>
        <v>0</v>
      </c>
      <c r="BF107" s="176">
        <f t="shared" si="25"/>
        <v>0</v>
      </c>
      <c r="BG107" s="176">
        <f t="shared" si="26"/>
        <v>0</v>
      </c>
      <c r="BH107" s="176">
        <f t="shared" si="27"/>
        <v>0</v>
      </c>
      <c r="BI107" s="176">
        <f t="shared" si="28"/>
        <v>0</v>
      </c>
      <c r="BJ107" s="19" t="s">
        <v>75</v>
      </c>
      <c r="BK107" s="176">
        <f t="shared" si="29"/>
        <v>0</v>
      </c>
      <c r="BL107" s="19" t="s">
        <v>126</v>
      </c>
      <c r="BM107" s="19" t="s">
        <v>235</v>
      </c>
    </row>
    <row r="108" spans="2:65" s="1" customFormat="1" ht="31.5" customHeight="1">
      <c r="B108" s="164"/>
      <c r="C108" s="165" t="s">
        <v>10</v>
      </c>
      <c r="D108" s="165" t="s">
        <v>111</v>
      </c>
      <c r="E108" s="166" t="s">
        <v>236</v>
      </c>
      <c r="F108" s="167" t="s">
        <v>237</v>
      </c>
      <c r="G108" s="168" t="s">
        <v>140</v>
      </c>
      <c r="H108" s="187"/>
      <c r="I108" s="170"/>
      <c r="J108" s="171">
        <f t="shared" si="20"/>
        <v>0</v>
      </c>
      <c r="K108" s="167" t="s">
        <v>112</v>
      </c>
      <c r="L108" s="35"/>
      <c r="M108" s="172" t="s">
        <v>5</v>
      </c>
      <c r="N108" s="173" t="s">
        <v>40</v>
      </c>
      <c r="O108" s="36"/>
      <c r="P108" s="174">
        <f t="shared" si="21"/>
        <v>0</v>
      </c>
      <c r="Q108" s="174">
        <v>0</v>
      </c>
      <c r="R108" s="174">
        <f t="shared" si="22"/>
        <v>0</v>
      </c>
      <c r="S108" s="174">
        <v>0</v>
      </c>
      <c r="T108" s="175">
        <f t="shared" si="23"/>
        <v>0</v>
      </c>
      <c r="AR108" s="19" t="s">
        <v>126</v>
      </c>
      <c r="AT108" s="19" t="s">
        <v>111</v>
      </c>
      <c r="AU108" s="19" t="s">
        <v>76</v>
      </c>
      <c r="AY108" s="19" t="s">
        <v>108</v>
      </c>
      <c r="BE108" s="176">
        <f t="shared" si="24"/>
        <v>0</v>
      </c>
      <c r="BF108" s="176">
        <f t="shared" si="25"/>
        <v>0</v>
      </c>
      <c r="BG108" s="176">
        <f t="shared" si="26"/>
        <v>0</v>
      </c>
      <c r="BH108" s="176">
        <f t="shared" si="27"/>
        <v>0</v>
      </c>
      <c r="BI108" s="176">
        <f t="shared" si="28"/>
        <v>0</v>
      </c>
      <c r="BJ108" s="19" t="s">
        <v>75</v>
      </c>
      <c r="BK108" s="176">
        <f t="shared" si="29"/>
        <v>0</v>
      </c>
      <c r="BL108" s="19" t="s">
        <v>126</v>
      </c>
      <c r="BM108" s="19" t="s">
        <v>238</v>
      </c>
    </row>
    <row r="109" spans="2:63" s="10" customFormat="1" ht="29.85" customHeight="1">
      <c r="B109" s="150"/>
      <c r="D109" s="161" t="s">
        <v>68</v>
      </c>
      <c r="E109" s="162" t="s">
        <v>239</v>
      </c>
      <c r="F109" s="162" t="s">
        <v>240</v>
      </c>
      <c r="I109" s="153"/>
      <c r="J109" s="163">
        <f>BK109</f>
        <v>0</v>
      </c>
      <c r="L109" s="150"/>
      <c r="M109" s="155"/>
      <c r="N109" s="156"/>
      <c r="O109" s="156"/>
      <c r="P109" s="157">
        <f>SUM(P110:P111)</f>
        <v>0</v>
      </c>
      <c r="Q109" s="156"/>
      <c r="R109" s="157">
        <f>SUM(R110:R111)</f>
        <v>0.055499999999999994</v>
      </c>
      <c r="S109" s="156"/>
      <c r="T109" s="158">
        <f>SUM(T110:T111)</f>
        <v>0</v>
      </c>
      <c r="AR109" s="151" t="s">
        <v>76</v>
      </c>
      <c r="AT109" s="159" t="s">
        <v>68</v>
      </c>
      <c r="AU109" s="159" t="s">
        <v>75</v>
      </c>
      <c r="AY109" s="151" t="s">
        <v>108</v>
      </c>
      <c r="BK109" s="160">
        <f>SUM(BK110:BK111)</f>
        <v>0</v>
      </c>
    </row>
    <row r="110" spans="2:65" s="1" customFormat="1" ht="44.25" customHeight="1">
      <c r="B110" s="164"/>
      <c r="C110" s="165" t="s">
        <v>132</v>
      </c>
      <c r="D110" s="165" t="s">
        <v>111</v>
      </c>
      <c r="E110" s="166" t="s">
        <v>241</v>
      </c>
      <c r="F110" s="167" t="s">
        <v>242</v>
      </c>
      <c r="G110" s="168" t="s">
        <v>216</v>
      </c>
      <c r="H110" s="169">
        <v>3</v>
      </c>
      <c r="I110" s="170"/>
      <c r="J110" s="171">
        <f>ROUND(I110*H110,2)</f>
        <v>0</v>
      </c>
      <c r="K110" s="167" t="s">
        <v>112</v>
      </c>
      <c r="L110" s="35"/>
      <c r="M110" s="172" t="s">
        <v>5</v>
      </c>
      <c r="N110" s="173" t="s">
        <v>40</v>
      </c>
      <c r="O110" s="36"/>
      <c r="P110" s="174">
        <f>O110*H110</f>
        <v>0</v>
      </c>
      <c r="Q110" s="174">
        <v>0.0185</v>
      </c>
      <c r="R110" s="174">
        <f>Q110*H110</f>
        <v>0.055499999999999994</v>
      </c>
      <c r="S110" s="174">
        <v>0</v>
      </c>
      <c r="T110" s="175">
        <f>S110*H110</f>
        <v>0</v>
      </c>
      <c r="AR110" s="19" t="s">
        <v>126</v>
      </c>
      <c r="AT110" s="19" t="s">
        <v>111</v>
      </c>
      <c r="AU110" s="19" t="s">
        <v>76</v>
      </c>
      <c r="AY110" s="19" t="s">
        <v>108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9" t="s">
        <v>75</v>
      </c>
      <c r="BK110" s="176">
        <f>ROUND(I110*H110,2)</f>
        <v>0</v>
      </c>
      <c r="BL110" s="19" t="s">
        <v>126</v>
      </c>
      <c r="BM110" s="19" t="s">
        <v>243</v>
      </c>
    </row>
    <row r="111" spans="2:65" s="1" customFormat="1" ht="31.5" customHeight="1">
      <c r="B111" s="164"/>
      <c r="C111" s="165" t="s">
        <v>133</v>
      </c>
      <c r="D111" s="165" t="s">
        <v>111</v>
      </c>
      <c r="E111" s="166" t="s">
        <v>244</v>
      </c>
      <c r="F111" s="167" t="s">
        <v>245</v>
      </c>
      <c r="G111" s="168" t="s">
        <v>140</v>
      </c>
      <c r="H111" s="187"/>
      <c r="I111" s="170"/>
      <c r="J111" s="171">
        <f>ROUND(I111*H111,2)</f>
        <v>0</v>
      </c>
      <c r="K111" s="167" t="s">
        <v>112</v>
      </c>
      <c r="L111" s="35"/>
      <c r="M111" s="172" t="s">
        <v>5</v>
      </c>
      <c r="N111" s="173" t="s">
        <v>40</v>
      </c>
      <c r="O111" s="36"/>
      <c r="P111" s="174">
        <f>O111*H111</f>
        <v>0</v>
      </c>
      <c r="Q111" s="174">
        <v>0</v>
      </c>
      <c r="R111" s="174">
        <f>Q111*H111</f>
        <v>0</v>
      </c>
      <c r="S111" s="174">
        <v>0</v>
      </c>
      <c r="T111" s="175">
        <f>S111*H111</f>
        <v>0</v>
      </c>
      <c r="AR111" s="19" t="s">
        <v>126</v>
      </c>
      <c r="AT111" s="19" t="s">
        <v>111</v>
      </c>
      <c r="AU111" s="19" t="s">
        <v>76</v>
      </c>
      <c r="AY111" s="19" t="s">
        <v>108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9" t="s">
        <v>75</v>
      </c>
      <c r="BK111" s="176">
        <f>ROUND(I111*H111,2)</f>
        <v>0</v>
      </c>
      <c r="BL111" s="19" t="s">
        <v>126</v>
      </c>
      <c r="BM111" s="19" t="s">
        <v>246</v>
      </c>
    </row>
    <row r="112" spans="2:63" s="10" customFormat="1" ht="29.85" customHeight="1">
      <c r="B112" s="150"/>
      <c r="D112" s="161" t="s">
        <v>68</v>
      </c>
      <c r="E112" s="162" t="s">
        <v>160</v>
      </c>
      <c r="F112" s="162" t="s">
        <v>161</v>
      </c>
      <c r="I112" s="153"/>
      <c r="J112" s="163">
        <f>BK112</f>
        <v>0</v>
      </c>
      <c r="L112" s="150"/>
      <c r="M112" s="155"/>
      <c r="N112" s="156"/>
      <c r="O112" s="156"/>
      <c r="P112" s="157">
        <f>SUM(P113:P115)</f>
        <v>0</v>
      </c>
      <c r="Q112" s="156"/>
      <c r="R112" s="157">
        <f>SUM(R113:R115)</f>
        <v>0</v>
      </c>
      <c r="S112" s="156"/>
      <c r="T112" s="158">
        <f>SUM(T113:T115)</f>
        <v>0</v>
      </c>
      <c r="AR112" s="151" t="s">
        <v>110</v>
      </c>
      <c r="AT112" s="159" t="s">
        <v>68</v>
      </c>
      <c r="AU112" s="159" t="s">
        <v>75</v>
      </c>
      <c r="AY112" s="151" t="s">
        <v>108</v>
      </c>
      <c r="BK112" s="160">
        <f>SUM(BK113:BK115)</f>
        <v>0</v>
      </c>
    </row>
    <row r="113" spans="2:65" s="1" customFormat="1" ht="22.5" customHeight="1">
      <c r="B113" s="164"/>
      <c r="C113" s="165" t="s">
        <v>134</v>
      </c>
      <c r="D113" s="165" t="s">
        <v>111</v>
      </c>
      <c r="E113" s="166" t="s">
        <v>247</v>
      </c>
      <c r="F113" s="167" t="s">
        <v>248</v>
      </c>
      <c r="G113" s="168" t="s">
        <v>162</v>
      </c>
      <c r="H113" s="169">
        <v>15</v>
      </c>
      <c r="I113" s="170"/>
      <c r="J113" s="171">
        <f>ROUND(I113*H113,2)</f>
        <v>0</v>
      </c>
      <c r="K113" s="167" t="s">
        <v>112</v>
      </c>
      <c r="L113" s="35"/>
      <c r="M113" s="172" t="s">
        <v>5</v>
      </c>
      <c r="N113" s="173" t="s">
        <v>40</v>
      </c>
      <c r="O113" s="36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AR113" s="19" t="s">
        <v>113</v>
      </c>
      <c r="AT113" s="19" t="s">
        <v>111</v>
      </c>
      <c r="AU113" s="19" t="s">
        <v>76</v>
      </c>
      <c r="AY113" s="19" t="s">
        <v>108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9" t="s">
        <v>75</v>
      </c>
      <c r="BK113" s="176">
        <f>ROUND(I113*H113,2)</f>
        <v>0</v>
      </c>
      <c r="BL113" s="19" t="s">
        <v>113</v>
      </c>
      <c r="BM113" s="19" t="s">
        <v>249</v>
      </c>
    </row>
    <row r="114" spans="2:65" s="1" customFormat="1" ht="22.5" customHeight="1">
      <c r="B114" s="164"/>
      <c r="C114" s="165" t="s">
        <v>137</v>
      </c>
      <c r="D114" s="165" t="s">
        <v>111</v>
      </c>
      <c r="E114" s="166" t="s">
        <v>250</v>
      </c>
      <c r="F114" s="167" t="s">
        <v>251</v>
      </c>
      <c r="G114" s="168" t="s">
        <v>162</v>
      </c>
      <c r="H114" s="169">
        <v>22</v>
      </c>
      <c r="I114" s="170"/>
      <c r="J114" s="171">
        <f>ROUND(I114*H114,2)</f>
        <v>0</v>
      </c>
      <c r="K114" s="167" t="s">
        <v>112</v>
      </c>
      <c r="L114" s="35"/>
      <c r="M114" s="172" t="s">
        <v>5</v>
      </c>
      <c r="N114" s="173" t="s">
        <v>40</v>
      </c>
      <c r="O114" s="36"/>
      <c r="P114" s="174">
        <f>O114*H114</f>
        <v>0</v>
      </c>
      <c r="Q114" s="174">
        <v>0</v>
      </c>
      <c r="R114" s="174">
        <f>Q114*H114</f>
        <v>0</v>
      </c>
      <c r="S114" s="174">
        <v>0</v>
      </c>
      <c r="T114" s="175">
        <f>S114*H114</f>
        <v>0</v>
      </c>
      <c r="AR114" s="19" t="s">
        <v>113</v>
      </c>
      <c r="AT114" s="19" t="s">
        <v>111</v>
      </c>
      <c r="AU114" s="19" t="s">
        <v>76</v>
      </c>
      <c r="AY114" s="19" t="s">
        <v>108</v>
      </c>
      <c r="BE114" s="176">
        <f>IF(N114="základní",J114,0)</f>
        <v>0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9" t="s">
        <v>75</v>
      </c>
      <c r="BK114" s="176">
        <f>ROUND(I114*H114,2)</f>
        <v>0</v>
      </c>
      <c r="BL114" s="19" t="s">
        <v>113</v>
      </c>
      <c r="BM114" s="19" t="s">
        <v>252</v>
      </c>
    </row>
    <row r="115" spans="2:65" s="1" customFormat="1" ht="31.5" customHeight="1">
      <c r="B115" s="164"/>
      <c r="C115" s="165" t="s">
        <v>138</v>
      </c>
      <c r="D115" s="165" t="s">
        <v>111</v>
      </c>
      <c r="E115" s="166" t="s">
        <v>163</v>
      </c>
      <c r="F115" s="167" t="s">
        <v>164</v>
      </c>
      <c r="G115" s="168" t="s">
        <v>162</v>
      </c>
      <c r="H115" s="169">
        <v>32</v>
      </c>
      <c r="I115" s="170"/>
      <c r="J115" s="171">
        <f>ROUND(I115*H115,2)</f>
        <v>0</v>
      </c>
      <c r="K115" s="167" t="s">
        <v>112</v>
      </c>
      <c r="L115" s="35"/>
      <c r="M115" s="172" t="s">
        <v>5</v>
      </c>
      <c r="N115" s="173" t="s">
        <v>40</v>
      </c>
      <c r="O115" s="36"/>
      <c r="P115" s="174">
        <f>O115*H115</f>
        <v>0</v>
      </c>
      <c r="Q115" s="174">
        <v>0</v>
      </c>
      <c r="R115" s="174">
        <f>Q115*H115</f>
        <v>0</v>
      </c>
      <c r="S115" s="174">
        <v>0</v>
      </c>
      <c r="T115" s="175">
        <f>S115*H115</f>
        <v>0</v>
      </c>
      <c r="AR115" s="19" t="s">
        <v>113</v>
      </c>
      <c r="AT115" s="19" t="s">
        <v>111</v>
      </c>
      <c r="AU115" s="19" t="s">
        <v>76</v>
      </c>
      <c r="AY115" s="19" t="s">
        <v>108</v>
      </c>
      <c r="BE115" s="176">
        <f>IF(N115="základní",J115,0)</f>
        <v>0</v>
      </c>
      <c r="BF115" s="176">
        <f>IF(N115="snížená",J115,0)</f>
        <v>0</v>
      </c>
      <c r="BG115" s="176">
        <f>IF(N115="zákl. přenesená",J115,0)</f>
        <v>0</v>
      </c>
      <c r="BH115" s="176">
        <f>IF(N115="sníž. přenesená",J115,0)</f>
        <v>0</v>
      </c>
      <c r="BI115" s="176">
        <f>IF(N115="nulová",J115,0)</f>
        <v>0</v>
      </c>
      <c r="BJ115" s="19" t="s">
        <v>75</v>
      </c>
      <c r="BK115" s="176">
        <f>ROUND(I115*H115,2)</f>
        <v>0</v>
      </c>
      <c r="BL115" s="19" t="s">
        <v>113</v>
      </c>
      <c r="BM115" s="19" t="s">
        <v>253</v>
      </c>
    </row>
    <row r="116" spans="2:63" s="10" customFormat="1" ht="29.85" customHeight="1">
      <c r="B116" s="150"/>
      <c r="D116" s="161" t="s">
        <v>68</v>
      </c>
      <c r="E116" s="162" t="s">
        <v>147</v>
      </c>
      <c r="F116" s="162" t="s">
        <v>148</v>
      </c>
      <c r="I116" s="153"/>
      <c r="J116" s="163">
        <f>BK116</f>
        <v>0</v>
      </c>
      <c r="L116" s="150"/>
      <c r="M116" s="155"/>
      <c r="N116" s="156"/>
      <c r="O116" s="156"/>
      <c r="P116" s="157">
        <f>SUM(P117:P121)</f>
        <v>0</v>
      </c>
      <c r="Q116" s="156"/>
      <c r="R116" s="157">
        <f>SUM(R117:R121)</f>
        <v>0</v>
      </c>
      <c r="S116" s="156"/>
      <c r="T116" s="158">
        <f>SUM(T117:T121)</f>
        <v>0</v>
      </c>
      <c r="AR116" s="151" t="s">
        <v>115</v>
      </c>
      <c r="AT116" s="159" t="s">
        <v>68</v>
      </c>
      <c r="AU116" s="159" t="s">
        <v>75</v>
      </c>
      <c r="AY116" s="151" t="s">
        <v>108</v>
      </c>
      <c r="BK116" s="160">
        <f>SUM(BK117:BK121)</f>
        <v>0</v>
      </c>
    </row>
    <row r="117" spans="2:65" s="1" customFormat="1" ht="22.5" customHeight="1">
      <c r="B117" s="164"/>
      <c r="C117" s="165" t="s">
        <v>139</v>
      </c>
      <c r="D117" s="165" t="s">
        <v>111</v>
      </c>
      <c r="E117" s="166" t="s">
        <v>152</v>
      </c>
      <c r="F117" s="167" t="s">
        <v>153</v>
      </c>
      <c r="G117" s="168" t="s">
        <v>140</v>
      </c>
      <c r="H117" s="187"/>
      <c r="I117" s="170"/>
      <c r="J117" s="171">
        <f>ROUND(I117*H117,2)</f>
        <v>0</v>
      </c>
      <c r="K117" s="167" t="s">
        <v>5</v>
      </c>
      <c r="L117" s="35"/>
      <c r="M117" s="172" t="s">
        <v>5</v>
      </c>
      <c r="N117" s="173" t="s">
        <v>40</v>
      </c>
      <c r="O117" s="36"/>
      <c r="P117" s="174">
        <f>O117*H117</f>
        <v>0</v>
      </c>
      <c r="Q117" s="174">
        <v>0</v>
      </c>
      <c r="R117" s="174">
        <f>Q117*H117</f>
        <v>0</v>
      </c>
      <c r="S117" s="174">
        <v>0</v>
      </c>
      <c r="T117" s="175">
        <f>S117*H117</f>
        <v>0</v>
      </c>
      <c r="AR117" s="19" t="s">
        <v>151</v>
      </c>
      <c r="AT117" s="19" t="s">
        <v>111</v>
      </c>
      <c r="AU117" s="19" t="s">
        <v>76</v>
      </c>
      <c r="AY117" s="19" t="s">
        <v>108</v>
      </c>
      <c r="BE117" s="176">
        <f>IF(N117="základní",J117,0)</f>
        <v>0</v>
      </c>
      <c r="BF117" s="176">
        <f>IF(N117="snížená",J117,0)</f>
        <v>0</v>
      </c>
      <c r="BG117" s="176">
        <f>IF(N117="zákl. přenesená",J117,0)</f>
        <v>0</v>
      </c>
      <c r="BH117" s="176">
        <f>IF(N117="sníž. přenesená",J117,0)</f>
        <v>0</v>
      </c>
      <c r="BI117" s="176">
        <f>IF(N117="nulová",J117,0)</f>
        <v>0</v>
      </c>
      <c r="BJ117" s="19" t="s">
        <v>75</v>
      </c>
      <c r="BK117" s="176">
        <f>ROUND(I117*H117,2)</f>
        <v>0</v>
      </c>
      <c r="BL117" s="19" t="s">
        <v>151</v>
      </c>
      <c r="BM117" s="19" t="s">
        <v>254</v>
      </c>
    </row>
    <row r="118" spans="2:65" s="1" customFormat="1" ht="22.5" customHeight="1">
      <c r="B118" s="164"/>
      <c r="C118" s="165" t="s">
        <v>141</v>
      </c>
      <c r="D118" s="165" t="s">
        <v>111</v>
      </c>
      <c r="E118" s="166" t="s">
        <v>149</v>
      </c>
      <c r="F118" s="167" t="s">
        <v>150</v>
      </c>
      <c r="G118" s="168" t="s">
        <v>130</v>
      </c>
      <c r="H118" s="169">
        <v>1</v>
      </c>
      <c r="I118" s="170"/>
      <c r="J118" s="171">
        <f>ROUND(I118*H118,2)</f>
        <v>0</v>
      </c>
      <c r="K118" s="167" t="s">
        <v>112</v>
      </c>
      <c r="L118" s="35"/>
      <c r="M118" s="172" t="s">
        <v>5</v>
      </c>
      <c r="N118" s="173" t="s">
        <v>40</v>
      </c>
      <c r="O118" s="36"/>
      <c r="P118" s="174">
        <f>O118*H118</f>
        <v>0</v>
      </c>
      <c r="Q118" s="174">
        <v>0</v>
      </c>
      <c r="R118" s="174">
        <f>Q118*H118</f>
        <v>0</v>
      </c>
      <c r="S118" s="174">
        <v>0</v>
      </c>
      <c r="T118" s="175">
        <f>S118*H118</f>
        <v>0</v>
      </c>
      <c r="AR118" s="19" t="s">
        <v>151</v>
      </c>
      <c r="AT118" s="19" t="s">
        <v>111</v>
      </c>
      <c r="AU118" s="19" t="s">
        <v>76</v>
      </c>
      <c r="AY118" s="19" t="s">
        <v>108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9" t="s">
        <v>75</v>
      </c>
      <c r="BK118" s="176">
        <f>ROUND(I118*H118,2)</f>
        <v>0</v>
      </c>
      <c r="BL118" s="19" t="s">
        <v>151</v>
      </c>
      <c r="BM118" s="19" t="s">
        <v>255</v>
      </c>
    </row>
    <row r="119" spans="2:65" s="1" customFormat="1" ht="31.5" customHeight="1">
      <c r="B119" s="164"/>
      <c r="C119" s="165" t="s">
        <v>142</v>
      </c>
      <c r="D119" s="165" t="s">
        <v>111</v>
      </c>
      <c r="E119" s="166" t="s">
        <v>154</v>
      </c>
      <c r="F119" s="167" t="s">
        <v>155</v>
      </c>
      <c r="G119" s="168" t="s">
        <v>140</v>
      </c>
      <c r="H119" s="187"/>
      <c r="I119" s="170"/>
      <c r="J119" s="171">
        <f>ROUND(I119*H119,2)</f>
        <v>0</v>
      </c>
      <c r="K119" s="167" t="s">
        <v>112</v>
      </c>
      <c r="L119" s="35"/>
      <c r="M119" s="172" t="s">
        <v>5</v>
      </c>
      <c r="N119" s="173" t="s">
        <v>40</v>
      </c>
      <c r="O119" s="36"/>
      <c r="P119" s="174">
        <f>O119*H119</f>
        <v>0</v>
      </c>
      <c r="Q119" s="174">
        <v>0</v>
      </c>
      <c r="R119" s="174">
        <f>Q119*H119</f>
        <v>0</v>
      </c>
      <c r="S119" s="174">
        <v>0</v>
      </c>
      <c r="T119" s="175">
        <f>S119*H119</f>
        <v>0</v>
      </c>
      <c r="AR119" s="19" t="s">
        <v>151</v>
      </c>
      <c r="AT119" s="19" t="s">
        <v>111</v>
      </c>
      <c r="AU119" s="19" t="s">
        <v>76</v>
      </c>
      <c r="AY119" s="19" t="s">
        <v>108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9" t="s">
        <v>75</v>
      </c>
      <c r="BK119" s="176">
        <f>ROUND(I119*H119,2)</f>
        <v>0</v>
      </c>
      <c r="BL119" s="19" t="s">
        <v>151</v>
      </c>
      <c r="BM119" s="19" t="s">
        <v>256</v>
      </c>
    </row>
    <row r="120" spans="2:65" s="1" customFormat="1" ht="22.5" customHeight="1">
      <c r="B120" s="164"/>
      <c r="C120" s="165" t="s">
        <v>144</v>
      </c>
      <c r="D120" s="165" t="s">
        <v>111</v>
      </c>
      <c r="E120" s="166" t="s">
        <v>158</v>
      </c>
      <c r="F120" s="167" t="s">
        <v>159</v>
      </c>
      <c r="G120" s="168" t="s">
        <v>140</v>
      </c>
      <c r="H120" s="187"/>
      <c r="I120" s="170"/>
      <c r="J120" s="171">
        <f>ROUND(I120*H120,2)</f>
        <v>0</v>
      </c>
      <c r="K120" s="167" t="s">
        <v>112</v>
      </c>
      <c r="L120" s="35"/>
      <c r="M120" s="172" t="s">
        <v>5</v>
      </c>
      <c r="N120" s="173" t="s">
        <v>40</v>
      </c>
      <c r="O120" s="36"/>
      <c r="P120" s="174">
        <f>O120*H120</f>
        <v>0</v>
      </c>
      <c r="Q120" s="174">
        <v>0</v>
      </c>
      <c r="R120" s="174">
        <f>Q120*H120</f>
        <v>0</v>
      </c>
      <c r="S120" s="174">
        <v>0</v>
      </c>
      <c r="T120" s="175">
        <f>S120*H120</f>
        <v>0</v>
      </c>
      <c r="AR120" s="19" t="s">
        <v>151</v>
      </c>
      <c r="AT120" s="19" t="s">
        <v>111</v>
      </c>
      <c r="AU120" s="19" t="s">
        <v>76</v>
      </c>
      <c r="AY120" s="19" t="s">
        <v>108</v>
      </c>
      <c r="BE120" s="176">
        <f>IF(N120="základní",J120,0)</f>
        <v>0</v>
      </c>
      <c r="BF120" s="176">
        <f>IF(N120="snížená",J120,0)</f>
        <v>0</v>
      </c>
      <c r="BG120" s="176">
        <f>IF(N120="zákl. přenesená",J120,0)</f>
        <v>0</v>
      </c>
      <c r="BH120" s="176">
        <f>IF(N120="sníž. přenesená",J120,0)</f>
        <v>0</v>
      </c>
      <c r="BI120" s="176">
        <f>IF(N120="nulová",J120,0)</f>
        <v>0</v>
      </c>
      <c r="BJ120" s="19" t="s">
        <v>75</v>
      </c>
      <c r="BK120" s="176">
        <f>ROUND(I120*H120,2)</f>
        <v>0</v>
      </c>
      <c r="BL120" s="19" t="s">
        <v>151</v>
      </c>
      <c r="BM120" s="19" t="s">
        <v>257</v>
      </c>
    </row>
    <row r="121" spans="2:65" s="1" customFormat="1" ht="31.5" customHeight="1">
      <c r="B121" s="164"/>
      <c r="C121" s="165" t="s">
        <v>145</v>
      </c>
      <c r="D121" s="165" t="s">
        <v>111</v>
      </c>
      <c r="E121" s="166" t="s">
        <v>156</v>
      </c>
      <c r="F121" s="167" t="s">
        <v>157</v>
      </c>
      <c r="G121" s="168" t="s">
        <v>140</v>
      </c>
      <c r="H121" s="187"/>
      <c r="I121" s="170"/>
      <c r="J121" s="171">
        <f>ROUND(I121*H121,2)</f>
        <v>0</v>
      </c>
      <c r="K121" s="167" t="s">
        <v>112</v>
      </c>
      <c r="L121" s="35"/>
      <c r="M121" s="172" t="s">
        <v>5</v>
      </c>
      <c r="N121" s="188" t="s">
        <v>40</v>
      </c>
      <c r="O121" s="189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AR121" s="19" t="s">
        <v>151</v>
      </c>
      <c r="AT121" s="19" t="s">
        <v>111</v>
      </c>
      <c r="AU121" s="19" t="s">
        <v>76</v>
      </c>
      <c r="AY121" s="19" t="s">
        <v>108</v>
      </c>
      <c r="BE121" s="176">
        <f>IF(N121="základní",J121,0)</f>
        <v>0</v>
      </c>
      <c r="BF121" s="176">
        <f>IF(N121="snížená",J121,0)</f>
        <v>0</v>
      </c>
      <c r="BG121" s="176">
        <f>IF(N121="zákl. přenesená",J121,0)</f>
        <v>0</v>
      </c>
      <c r="BH121" s="176">
        <f>IF(N121="sníž. přenesená",J121,0)</f>
        <v>0</v>
      </c>
      <c r="BI121" s="176">
        <f>IF(N121="nulová",J121,0)</f>
        <v>0</v>
      </c>
      <c r="BJ121" s="19" t="s">
        <v>75</v>
      </c>
      <c r="BK121" s="176">
        <f>ROUND(I121*H121,2)</f>
        <v>0</v>
      </c>
      <c r="BL121" s="19" t="s">
        <v>151</v>
      </c>
      <c r="BM121" s="19" t="s">
        <v>258</v>
      </c>
    </row>
    <row r="122" spans="2:12" s="1" customFormat="1" ht="6.9" customHeight="1">
      <c r="B122" s="50"/>
      <c r="C122" s="51"/>
      <c r="D122" s="51"/>
      <c r="E122" s="51"/>
      <c r="F122" s="51"/>
      <c r="G122" s="51"/>
      <c r="H122" s="51"/>
      <c r="I122" s="117"/>
      <c r="J122" s="51"/>
      <c r="K122" s="51"/>
      <c r="L122" s="35"/>
    </row>
  </sheetData>
  <autoFilter ref="C82:K121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PC\Michal</dc:creator>
  <cp:keywords/>
  <dc:description/>
  <cp:lastModifiedBy>Jana Járošiová</cp:lastModifiedBy>
  <dcterms:created xsi:type="dcterms:W3CDTF">2018-10-19T10:37:48Z</dcterms:created>
  <dcterms:modified xsi:type="dcterms:W3CDTF">2018-10-23T12:13:27Z</dcterms:modified>
  <cp:category/>
  <cp:version/>
  <cp:contentType/>
  <cp:contentStatus/>
</cp:coreProperties>
</file>