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630" yWindow="570" windowWidth="23520" windowHeight="13740" tabRatio="848" activeTab="0"/>
  </bookViews>
  <sheets>
    <sheet name="Rekapitulace stavby" sheetId="1" r:id="rId1"/>
    <sheet name="33-2018-D-s - Bourací a s..." sheetId="2" r:id="rId2"/>
    <sheet name="33-2018-DVz - Vzduchotech..." sheetId="3" r:id="rId3"/>
    <sheet name="33-2018-Pr - Provedení do..." sheetId="4" r:id="rId4"/>
    <sheet name="33-2018-Ne - Vzduchotechn..." sheetId="5" r:id="rId5"/>
  </sheets>
  <definedNames>
    <definedName name="_xlnm._FilterDatabase" localSheetId="1" hidden="1">'33-2018-D-s - Bourací a s...'!$C$108:$K$230</definedName>
    <definedName name="_xlnm._FilterDatabase" localSheetId="2" hidden="1">'33-2018-DVz - Vzduchotech...'!$C$91:$K$144</definedName>
    <definedName name="_xlnm._FilterDatabase" localSheetId="4" hidden="1">'33-2018-Ne - Vzduchotechn...'!$C$109:$K$304</definedName>
    <definedName name="_xlnm._FilterDatabase" localSheetId="3" hidden="1">'33-2018-Pr - Provedení do...'!$C$92:$K$96</definedName>
    <definedName name="_xlnm.Print_Area" localSheetId="1">'33-2018-D-s - Bourací a s...'!$C$4:$J$41,'33-2018-D-s - Bourací a s...'!$C$47:$J$90,'33-2018-D-s - Bourací a s...'!$C$96:$K$230</definedName>
    <definedName name="_xlnm.Print_Area" localSheetId="2">'33-2018-DVz - Vzduchotech...'!$C$4:$J$41,'33-2018-DVz - Vzduchotech...'!$C$47:$J$73,'33-2018-DVz - Vzduchotech...'!$C$79:$K$144</definedName>
    <definedName name="_xlnm.Print_Area" localSheetId="4">'33-2018-Ne - Vzduchotechn...'!$C$4:$J$41,'33-2018-Ne - Vzduchotechn...'!$C$47:$J$91,'33-2018-Ne - Vzduchotechn...'!$C$97:$K$304</definedName>
    <definedName name="_xlnm.Print_Area" localSheetId="3">'33-2018-Pr - Provedení do...'!$C$4:$J$41,'33-2018-Pr - Provedení do...'!$C$47:$J$74,'33-2018-Pr - Provedení do...'!$C$80:$K$96</definedName>
    <definedName name="_xlnm.Print_Area" localSheetId="0">'Rekapitulace stavby'!$D$4:$AO$39,'Rekapitulace stavby'!$C$45:$AQ$69</definedName>
    <definedName name="_xlnm.Print_Titles" localSheetId="0">'Rekapitulace stavby'!$55:$55</definedName>
    <definedName name="_xlnm.Print_Titles" localSheetId="1">'33-2018-D-s - Bourací a s...'!$108:$108</definedName>
    <definedName name="_xlnm.Print_Titles" localSheetId="2">'33-2018-DVz - Vzduchotech...'!$91:$91</definedName>
    <definedName name="_xlnm.Print_Titles" localSheetId="3">'33-2018-Pr - Provedení do...'!$92:$92</definedName>
    <definedName name="_xlnm.Print_Titles" localSheetId="4">'33-2018-Ne - Vzduchotechn...'!$109:$109</definedName>
  </definedNames>
  <calcPr calcId="124519"/>
</workbook>
</file>

<file path=xl/sharedStrings.xml><?xml version="1.0" encoding="utf-8"?>
<sst xmlns="http://schemas.openxmlformats.org/spreadsheetml/2006/main" count="4957" uniqueCount="682">
  <si>
    <t>Export Komplet</t>
  </si>
  <si>
    <t/>
  </si>
  <si>
    <t>2.0</t>
  </si>
  <si>
    <t>ZAMOK</t>
  </si>
  <si>
    <t>False</t>
  </si>
  <si>
    <t>{f5b4873d-c72a-4038-8564-446804d54555}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</si>
  <si>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</si>
  <si>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</si>
  <si>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</si>
  <si>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</si>
  <si>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</si>
  <si>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</si>
  <si>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</si>
  <si>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</si>
  <si>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33/2018/CH1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</si>
  <si>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</si>
  <si>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</si>
  <si>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Dílčí energetická renovace objektu ZŠ Chvaletická - objekt SO1,Praha 14</t>
  </si>
  <si>
    <t>KSO:</t>
  </si>
  <si>
    <t>CC-CZ:</t>
  </si>
  <si>
    <t>Místo:</t>
  </si>
  <si>
    <t>Chvaletická 918,198 00Praha 14</t>
  </si>
  <si>
    <t>Datum:</t>
  </si>
  <si>
    <t>21. 11. 2018</t>
  </si>
  <si>
    <t>Zadavatel:</t>
  </si>
  <si>
    <t>IČ:</t>
  </si>
  <si>
    <t>00231312</t>
  </si>
  <si>
    <t>Městská část Praha 14</t>
  </si>
  <si>
    <t>DIČ:</t>
  </si>
  <si>
    <t>Uchazeč:</t>
  </si>
  <si>
    <t>Vyplň údaj</t>
  </si>
  <si>
    <t>Projektant:</t>
  </si>
  <si>
    <t>24164500</t>
  </si>
  <si>
    <t>a3atelier s.r.o.</t>
  </si>
  <si>
    <t>True</t>
  </si>
  <si>
    <t>Zpracovatel:</t>
  </si>
  <si>
    <t>46061410</t>
  </si>
  <si>
    <t>Ing.Myšík Petr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</si>
  <si>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</si>
  <si>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</si>
  <si>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</si>
  <si>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</si>
  <si>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</si>
  <si>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</si>
  <si>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</si>
  <si>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</si>
  <si>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</si>
  <si>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</si>
  <si>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</si>
  <si>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</si>
  <si>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</si>
  <si>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</si>
  <si>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</si>
  <si>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</si>
  <si>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</si>
  <si>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</si>
  <si>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</si>
  <si>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</si>
  <si>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</si>
  <si>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</si>
  <si>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</si>
  <si>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</si>
  <si>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</si>
  <si>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</si>
  <si>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</si>
  <si>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</si>
  <si>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</si>
  <si>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</si>
  <si>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</si>
  <si>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</si>
  <si>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</si>
  <si>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</si>
  <si>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</si>
  <si>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</si>
  <si>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</si>
  <si>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</si>
  <si>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</si>
  <si>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</si>
  <si>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</si>
  <si>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</si>
  <si>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33/2018/D-s</t>
  </si>
  <si>
    <t>Bourací a stavební práce</t>
  </si>
  <si>
    <t>STA</t>
  </si>
  <si>
    <t>1</t>
  </si>
  <si>
    <t>{a9326ef3-74ba-4b05-9978-0f36cd3095b5}</t>
  </si>
  <si>
    <t>2</t>
  </si>
  <si>
    <t>33/2018/DVz</t>
  </si>
  <si>
    <t>Vzduchotechnika</t>
  </si>
  <si>
    <t>{623a5ddc-8425-4eff-97c4-97b5ecd362c9}</t>
  </si>
  <si>
    <t>33/2018/Pr</t>
  </si>
  <si>
    <t>Provedení dokumentace skutečného stavu</t>
  </si>
  <si>
    <t>{98af2b2a-b9cd-4643-9c58-a1f6cb9ffafe}</t>
  </si>
  <si>
    <t>33/2018/Ne</t>
  </si>
  <si>
    <t>Vzduchotechnika a stavební práce - neuznatelné položky</t>
  </si>
  <si>
    <t>{abcd945f-9fa7-47b0-8f76-9da44f466089}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</si>
  <si>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</si>
  <si>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</si>
  <si>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</si>
  <si>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</si>
  <si>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</si>
  <si>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</si>
  <si>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</si>
  <si>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</si>
  <si>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</si>
  <si>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d1</t>
  </si>
  <si>
    <t>díra vnější</t>
  </si>
  <si>
    <t>ks</t>
  </si>
  <si>
    <t>34</t>
  </si>
  <si>
    <t>d2</t>
  </si>
  <si>
    <t>díra vnitřní</t>
  </si>
  <si>
    <t>m2</t>
  </si>
  <si>
    <t>14</t>
  </si>
  <si>
    <t>KRYCÍ LIST SOUPISU PRACÍ</t>
  </si>
  <si>
    <t>SDk1</t>
  </si>
  <si>
    <t>sádrokartony</t>
  </si>
  <si>
    <t>259,62</t>
  </si>
  <si>
    <t>Objekt:</t>
  </si>
  <si>
    <t>33/2018/D-s - Bourací a stavební práce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</si>
  <si>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</si>
  <si>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</si>
  <si>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</si>
  <si>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</si>
  <si>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</si>
  <si>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</si>
  <si>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</si>
  <si>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0 - Ostatní konstrukce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</si>
  <si>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</si>
  <si>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</si>
  <si>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</si>
  <si>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</si>
  <si>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</si>
  <si>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997 - Přesun sutě</t>
  </si>
  <si>
    <t xml:space="preserve">    998 - Přesun hmot</t>
  </si>
  <si>
    <t>PSV - Práce a dodávky PSV</t>
  </si>
  <si>
    <t xml:space="preserve">    733 - Ústřední vytápění - rozvodné potrubí</t>
  </si>
  <si>
    <t xml:space="preserve">    735 - Ústřední vytápění - otopná tělesa</t>
  </si>
  <si>
    <t xml:space="preserve">    740 - Elektromontáže - zkoušky a revize</t>
  </si>
  <si>
    <t xml:space="preserve">    742 - Elektromontáže - rozvodný systém</t>
  </si>
  <si>
    <t xml:space="preserve">    763 - Konstrukce suché výstavby</t>
  </si>
  <si>
    <t xml:space="preserve">    766 - Konstrukce truhlářské</t>
  </si>
  <si>
    <t xml:space="preserve">    784 - Dokončovací práce - malby a tapety</t>
  </si>
  <si>
    <t xml:space="preserve">    786 - Dokončovací práce - čalounické úpravy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</si>
  <si>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</si>
  <si>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</si>
  <si>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</si>
  <si>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</si>
  <si>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</si>
  <si>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</si>
  <si>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</si>
  <si>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</si>
  <si>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</si>
  <si>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</si>
  <si>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</si>
  <si>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</si>
  <si>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</si>
  <si>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</si>
  <si>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</si>
  <si>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</si>
  <si>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</si>
  <si>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</si>
  <si>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</si>
  <si>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</si>
  <si>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</si>
  <si>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</si>
  <si>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</si>
  <si>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</si>
  <si>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</si>
  <si>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Ostatní konstrukce</t>
  </si>
  <si>
    <t>K</t>
  </si>
  <si>
    <t>000001</t>
  </si>
  <si>
    <t>Použití jistících a kotvících pomůcek pro práce ve výškách</t>
  </si>
  <si>
    <t>kpl</t>
  </si>
  <si>
    <t>4</t>
  </si>
  <si>
    <t>159834290</t>
  </si>
  <si>
    <t>VV</t>
  </si>
  <si>
    <t>začištění otvorů pomocí horolezeckou technikou cca polovina otvorů</t>
  </si>
  <si>
    <t>000002</t>
  </si>
  <si>
    <t>Tmelení PU tmely</t>
  </si>
  <si>
    <t>384635914</t>
  </si>
  <si>
    <t>dotmelení krytiny,klempířských konstrukcí</t>
  </si>
  <si>
    <t>102</t>
  </si>
  <si>
    <t>3</t>
  </si>
  <si>
    <t>000003</t>
  </si>
  <si>
    <t>Přemístění nábytku a vybavení(skříně,police,stoly,nástěnky..)</t>
  </si>
  <si>
    <t>-33272086</t>
  </si>
  <si>
    <t>17</t>
  </si>
  <si>
    <t>Svislé a kompletní konstrukce</t>
  </si>
  <si>
    <t>346234321</t>
  </si>
  <si>
    <t>Doplnění otvorů maltou - cihlami  po montáži vzduchotechnických zařízení - oboustranné</t>
  </si>
  <si>
    <t>CS ÚRS 2016 01</t>
  </si>
  <si>
    <t>-1841137652</t>
  </si>
  <si>
    <t>d1+d2</t>
  </si>
  <si>
    <t>6</t>
  </si>
  <si>
    <t>Úpravy povrchů, podlahy a osazování výplní</t>
  </si>
  <si>
    <t>5</t>
  </si>
  <si>
    <t>619991001</t>
  </si>
  <si>
    <t>Zakrytí podlah proti poškození před padající sutí</t>
  </si>
  <si>
    <t>1976623030</t>
  </si>
  <si>
    <t>619991011</t>
  </si>
  <si>
    <t xml:space="preserve">Obalení konstrukcí a prvků fólií přilepenou lepící páskou </t>
  </si>
  <si>
    <t>-704420530</t>
  </si>
  <si>
    <t>7</t>
  </si>
  <si>
    <t>622135001Vll</t>
  </si>
  <si>
    <t>Začištění onítek okolo otvorů - vnější vnitřní</t>
  </si>
  <si>
    <t>-2119802627</t>
  </si>
  <si>
    <t>(d1+d2)</t>
  </si>
  <si>
    <t>8</t>
  </si>
  <si>
    <t>623135001Vl</t>
  </si>
  <si>
    <t>Začištění omítek okolo vyvrtaných děr pro kabeláž</t>
  </si>
  <si>
    <t>-581199522</t>
  </si>
  <si>
    <t>(17+12)*2</t>
  </si>
  <si>
    <t>9</t>
  </si>
  <si>
    <t>Ostatní konstrukce a práce, bourání</t>
  </si>
  <si>
    <t>94</t>
  </si>
  <si>
    <t>Lešení a stavební výtahy</t>
  </si>
  <si>
    <t>946112112</t>
  </si>
  <si>
    <t>Montáž pojízdných věží trubkových/dílcových š do 1,6 m dl do 3,2 m v do 2,5 m</t>
  </si>
  <si>
    <t>kus</t>
  </si>
  <si>
    <t>-759843125</t>
  </si>
  <si>
    <t>10</t>
  </si>
  <si>
    <t>946112113</t>
  </si>
  <si>
    <t>Montáž pojízdných věží trubkových/dílcových š do 1,6 m dl do 3,2 m v do 10 m - vně budovy</t>
  </si>
  <si>
    <t>-586239196</t>
  </si>
  <si>
    <t>11</t>
  </si>
  <si>
    <t>946112212</t>
  </si>
  <si>
    <t>Příplatek k pojízdným věžím š do 1,6 m dl do 3,2 m v do 2,5 m za první a ZKD den použití</t>
  </si>
  <si>
    <t>720562627</t>
  </si>
  <si>
    <t>12</t>
  </si>
  <si>
    <t>946112213</t>
  </si>
  <si>
    <t>Příplatek k pojízdným věžím š do 1,6 m dl do 3,2 m v do 10 m za první a ZKD den použití - vně budovy</t>
  </si>
  <si>
    <t>-1978909403</t>
  </si>
  <si>
    <t>13</t>
  </si>
  <si>
    <t>946112813</t>
  </si>
  <si>
    <t>Demontáž pojízdných věží trubkových/dílcových š do 1,2 m dl do 3,2 m v do 3,5 m</t>
  </si>
  <si>
    <t>-2118205267</t>
  </si>
  <si>
    <t>95</t>
  </si>
  <si>
    <t>Různé dokončovací konstrukce a práce pozemních staveb</t>
  </si>
  <si>
    <t>952901114</t>
  </si>
  <si>
    <t>Vyčištění budov bytové a občanské výstavby při výšce podlaží přes 3 m -hrubý úklid</t>
  </si>
  <si>
    <t>1193582093</t>
  </si>
  <si>
    <t>Rozumí se zametení podlah a vytření na hrubo v průběhu a po ukončení prací</t>
  </si>
  <si>
    <t>Je myšlen průběžný každodenní úklid na čisto vždy po ukončení prací</t>
  </si>
  <si>
    <t>Předpokládaná cena</t>
  </si>
  <si>
    <t>977151111</t>
  </si>
  <si>
    <t>Jádrové vrty diamantovými korunkami do D 35 mm do stavebních materiálů</t>
  </si>
  <si>
    <t>m</t>
  </si>
  <si>
    <t>CS ÚRS 2018 01</t>
  </si>
  <si>
    <t>1208934222</t>
  </si>
  <si>
    <t>provrtání děr pro kabeláže</t>
  </si>
  <si>
    <t>34*0,45</t>
  </si>
  <si>
    <t>Součet</t>
  </si>
  <si>
    <t>16</t>
  </si>
  <si>
    <t>977151128</t>
  </si>
  <si>
    <t>Jádrové vrty diamantovými korunkami do D 300 mm do stavebních materiálů</t>
  </si>
  <si>
    <t>1970778302</t>
  </si>
  <si>
    <t>(12+2)*0,15</t>
  </si>
  <si>
    <t>34*0,37</t>
  </si>
  <si>
    <t>971033331</t>
  </si>
  <si>
    <t>Vybourání otvorů ve zdivu cihelném pl do 0,09 m2 na MVC nebo MV tl do 150 mm</t>
  </si>
  <si>
    <t>892780742</t>
  </si>
  <si>
    <t>2+12</t>
  </si>
  <si>
    <t>18</t>
  </si>
  <si>
    <t>971033341</t>
  </si>
  <si>
    <t>Vybourání otvorů ve zdivu cihelném pl do 0,09 m2 na MVC nebo MV tl 300 mm - vnější zdivo</t>
  </si>
  <si>
    <t>1648970346</t>
  </si>
  <si>
    <t>997</t>
  </si>
  <si>
    <t>Přesun sutě</t>
  </si>
  <si>
    <t>19</t>
  </si>
  <si>
    <t>997013112</t>
  </si>
  <si>
    <t>Vnitrostaveništní doprava suti a vybouraných hmot pro budovy v do 9 m s použitím mechanizace</t>
  </si>
  <si>
    <t>t</t>
  </si>
  <si>
    <t>-1775538445</t>
  </si>
  <si>
    <t>20</t>
  </si>
  <si>
    <t>997013212</t>
  </si>
  <si>
    <t>Vnitrostaveništní doprava suti a vybouraných hmot pro budovy v do 9 m ručně</t>
  </si>
  <si>
    <t>1454852964</t>
  </si>
  <si>
    <t>997013501</t>
  </si>
  <si>
    <t>Odvoz suti a vybouraných hmot na skládku nebo meziskládku do 1 km se složením</t>
  </si>
  <si>
    <t>-585920264</t>
  </si>
  <si>
    <t>22</t>
  </si>
  <si>
    <t>997013509</t>
  </si>
  <si>
    <t>Příplatek k odvozu suti a vybouraných hmot na skládku ZKD 1 km přes 1 km</t>
  </si>
  <si>
    <t>-606628948</t>
  </si>
  <si>
    <t>7,082*25 'Přepočtené koeficientem množství</t>
  </si>
  <si>
    <t>23</t>
  </si>
  <si>
    <t>997013801</t>
  </si>
  <si>
    <t>Poplatek za uložení stavebního  odpadu na skládce (skládkovné)</t>
  </si>
  <si>
    <t>-1067914235</t>
  </si>
  <si>
    <t>998</t>
  </si>
  <si>
    <t>Přesun hmot</t>
  </si>
  <si>
    <t>24</t>
  </si>
  <si>
    <t>998011003</t>
  </si>
  <si>
    <t>Přesun hmot pro budovy zděné v do 12-24 m</t>
  </si>
  <si>
    <t>717584112</t>
  </si>
  <si>
    <t>25</t>
  </si>
  <si>
    <t>998011014</t>
  </si>
  <si>
    <t>Příplatek k přesunu hmot pro budovy zděné za zvětšený přesun do 500 m</t>
  </si>
  <si>
    <t>-414056663</t>
  </si>
  <si>
    <t>PSV</t>
  </si>
  <si>
    <t>Práce a dodávky PSV</t>
  </si>
  <si>
    <t>733</t>
  </si>
  <si>
    <t>Ústřední vytápění - rozvodné potrubí</t>
  </si>
  <si>
    <t>26</t>
  </si>
  <si>
    <t>733191905</t>
  </si>
  <si>
    <t>Posunutí tělěs topení pro montáž VZT</t>
  </si>
  <si>
    <t>-1835238791</t>
  </si>
  <si>
    <t>735</t>
  </si>
  <si>
    <t>Ústřední vytápění - otopná tělesa</t>
  </si>
  <si>
    <t>27</t>
  </si>
  <si>
    <t>735000912</t>
  </si>
  <si>
    <t>Vyregulování ventilu nebo kohoutu dvojregulačního s termostatickým ovládáním - budov</t>
  </si>
  <si>
    <t>-463603430</t>
  </si>
  <si>
    <t>740</t>
  </si>
  <si>
    <t>Elektromontáže - zkoušky a revize</t>
  </si>
  <si>
    <t>28</t>
  </si>
  <si>
    <t>740991100</t>
  </si>
  <si>
    <t>Celková prohlídka elektrického rozvodu a zařízení do 100 000,- Kč</t>
  </si>
  <si>
    <t>932437981</t>
  </si>
  <si>
    <t>742</t>
  </si>
  <si>
    <t>Elektromontáže - rozvodný systém</t>
  </si>
  <si>
    <t>29</t>
  </si>
  <si>
    <t>7420001</t>
  </si>
  <si>
    <t>Elektromontážní práce - ostatní</t>
  </si>
  <si>
    <t>-182603770</t>
  </si>
  <si>
    <t>kompletace</t>
  </si>
  <si>
    <t>případné vysekání otvoru a zednické začištění okolo rozvaděče</t>
  </si>
  <si>
    <t>přeložení světel v učebnách - 25ks</t>
  </si>
  <si>
    <t>přeložení zásuvek do SDK -13ks</t>
  </si>
  <si>
    <t>30</t>
  </si>
  <si>
    <t>742291100</t>
  </si>
  <si>
    <t>Montáž v rozváděčích se zapojení vodičů unistorů typ B</t>
  </si>
  <si>
    <t>1094138121</t>
  </si>
  <si>
    <t>montáž rozvodnice na stěnu vedle stávajících rozvaděčů na chodbách</t>
  </si>
  <si>
    <t>připojení k el.síti</t>
  </si>
  <si>
    <t>zapojení kabeláže VZT</t>
  </si>
  <si>
    <t>Montáž jističů</t>
  </si>
  <si>
    <t>31</t>
  </si>
  <si>
    <t>M</t>
  </si>
  <si>
    <t>35713103</t>
  </si>
  <si>
    <t>rozvodnice nástěnná, neprůhledné dveře, 2 řady, šířka 14 modulárních jednotek</t>
  </si>
  <si>
    <t>-620979372</t>
  </si>
  <si>
    <t>rozvodnice</t>
  </si>
  <si>
    <t>pomocný materiál</t>
  </si>
  <si>
    <t>32</t>
  </si>
  <si>
    <t>35717001</t>
  </si>
  <si>
    <t>697014775</t>
  </si>
  <si>
    <t>763</t>
  </si>
  <si>
    <t>Konstrukce suché výstavby</t>
  </si>
  <si>
    <t>33</t>
  </si>
  <si>
    <t>763164556</t>
  </si>
  <si>
    <t>SDK obklad spiro potrubí desky 1xDF 15 - kastlík</t>
  </si>
  <si>
    <t>1908093064</t>
  </si>
  <si>
    <t>Přesné rozměry a potřeba kastlíků budou určeny na místě</t>
  </si>
  <si>
    <t>konstrukce CD,UD profil</t>
  </si>
  <si>
    <t>ochrana rohu profil Al</t>
  </si>
  <si>
    <t>napojení na stěby</t>
  </si>
  <si>
    <t>203,62+56</t>
  </si>
  <si>
    <t>763111718</t>
  </si>
  <si>
    <t>SDK - acrylování styku SDK konstrukce stěny</t>
  </si>
  <si>
    <t>-55156194</t>
  </si>
  <si>
    <t>35</t>
  </si>
  <si>
    <t>998763303</t>
  </si>
  <si>
    <t>Přesun hmot tonážní pro sádrokartonové konstrukce v objektech v do 24 m</t>
  </si>
  <si>
    <t>-782203845</t>
  </si>
  <si>
    <t>36</t>
  </si>
  <si>
    <t>998763381</t>
  </si>
  <si>
    <t>Příplatek k přesunu hmot tonážní 763 SDK prováděný bez použití mechanizace</t>
  </si>
  <si>
    <t>1231854857</t>
  </si>
  <si>
    <t>37</t>
  </si>
  <si>
    <t>998763391</t>
  </si>
  <si>
    <t>Příplatek k přesunu hmot tonážní 763 SDK za zvětšený přesun do 100 m</t>
  </si>
  <si>
    <t>385738986</t>
  </si>
  <si>
    <t>766</t>
  </si>
  <si>
    <t>Konstrukce truhlářské</t>
  </si>
  <si>
    <t>38</t>
  </si>
  <si>
    <t>766694123</t>
  </si>
  <si>
    <t>Montáž parapetních dřevěných nebo plastových šířky přes 30 cm délky do 2,6 m</t>
  </si>
  <si>
    <t>1255727315</t>
  </si>
  <si>
    <t>39</t>
  </si>
  <si>
    <t>60794109</t>
  </si>
  <si>
    <t>deska parapetní -atypická</t>
  </si>
  <si>
    <t>238505566</t>
  </si>
  <si>
    <t>13,66</t>
  </si>
  <si>
    <t>40</t>
  </si>
  <si>
    <t>998766103</t>
  </si>
  <si>
    <t>Přesun hmot tonážní pro konstrukce truhlářské v objektech v do 24 m</t>
  </si>
  <si>
    <t>-2034876701</t>
  </si>
  <si>
    <t>784</t>
  </si>
  <si>
    <t>Dokončovací práce - malby a tapety</t>
  </si>
  <si>
    <t>41</t>
  </si>
  <si>
    <t>784111001</t>
  </si>
  <si>
    <t>Oprášení (ometení ) podkladu v místnostech výšky do 3,80 m</t>
  </si>
  <si>
    <t>1803313086</t>
  </si>
  <si>
    <t>Předpoklad - přesný rozsah prací bude upřesněn po provední bouracích prací</t>
  </si>
  <si>
    <t>ometení,stěn v místnostech provádění prací</t>
  </si>
  <si>
    <t>m1</t>
  </si>
  <si>
    <t>16000</t>
  </si>
  <si>
    <t>42</t>
  </si>
  <si>
    <t>784171001</t>
  </si>
  <si>
    <t>Olepování vnitřních ploch páskou v místnostech výšky do 3,80 m</t>
  </si>
  <si>
    <t>1073740773</t>
  </si>
  <si>
    <t>250</t>
  </si>
  <si>
    <t>43</t>
  </si>
  <si>
    <t>58124838</t>
  </si>
  <si>
    <t>páska maskovací krepová pro malířské potřeby š 50mm</t>
  </si>
  <si>
    <t>-281269759</t>
  </si>
  <si>
    <t>250*1,05 'Přepočtené koeficientem množství</t>
  </si>
  <si>
    <t>44</t>
  </si>
  <si>
    <t>784181121</t>
  </si>
  <si>
    <t>Hloubková jednonásobná penetrace podkladu v místnostech výšky do 3,80 m</t>
  </si>
  <si>
    <t>-1681491579</t>
  </si>
  <si>
    <t>malba nových konstrukcí</t>
  </si>
  <si>
    <t>SDK1</t>
  </si>
  <si>
    <t>45</t>
  </si>
  <si>
    <t>784221101</t>
  </si>
  <si>
    <t>Dvojnásobné bílé malby  ze směsí za sucha dobře otěruvzdorných v místnostech do 3,80 m - částečné vymalování výměra odhadem</t>
  </si>
  <si>
    <t>1911479537</t>
  </si>
  <si>
    <t>malování malých ploch</t>
  </si>
  <si>
    <t>786</t>
  </si>
  <si>
    <t>Dokončovací práce - čalounické úpravy</t>
  </si>
  <si>
    <t>46</t>
  </si>
  <si>
    <t>786626111</t>
  </si>
  <si>
    <t>Očištění lamel al žaluzií</t>
  </si>
  <si>
    <t>-167559218</t>
  </si>
  <si>
    <t>očištění</t>
  </si>
  <si>
    <t>(64)*2,4*5,1</t>
  </si>
  <si>
    <t>33/2018/DVz - Vzduchotechnika</t>
  </si>
  <si>
    <t>0 - Část vzduchotechnika</t>
  </si>
  <si>
    <t>Část vzduchotechnika</t>
  </si>
  <si>
    <t>205</t>
  </si>
  <si>
    <t>VZT kompaktní jednotka, vzduch. množství 870 m3/h, suchá účinnost ZZT 90%, komfortní ovládání, IR senzor CO2, dohřev vzduchu</t>
  </si>
  <si>
    <t>-236366190</t>
  </si>
  <si>
    <t>206</t>
  </si>
  <si>
    <t>VZT kompaktní jednotka, vzduch. množství 870 m3/h, suchá účinnost ZZT 90%, komfortní ovládání, IR senzor CO2,  dohřev vzduchu, možnost přídavného komponentu chlazení</t>
  </si>
  <si>
    <t>-1729031455</t>
  </si>
  <si>
    <t>208</t>
  </si>
  <si>
    <t>Odvod kondezátu</t>
  </si>
  <si>
    <t>-1769060249</t>
  </si>
  <si>
    <t>0.1</t>
  </si>
  <si>
    <t>Trubka Spiro DN 250</t>
  </si>
  <si>
    <t>1265851881</t>
  </si>
  <si>
    <t>Tr1</t>
  </si>
  <si>
    <t>222+9,5</t>
  </si>
  <si>
    <t>0.111</t>
  </si>
  <si>
    <t>Trubka spiro 315</t>
  </si>
  <si>
    <t>-69194609</t>
  </si>
  <si>
    <t>7+1</t>
  </si>
  <si>
    <t>0.2</t>
  </si>
  <si>
    <t>OS koleno DN 250/90°</t>
  </si>
  <si>
    <t>1264799080</t>
  </si>
  <si>
    <t>kol90</t>
  </si>
  <si>
    <t>76+4</t>
  </si>
  <si>
    <t>0.3</t>
  </si>
  <si>
    <t>OS koleno DN 250/45°</t>
  </si>
  <si>
    <t>1472867222</t>
  </si>
  <si>
    <t>kol45</t>
  </si>
  <si>
    <t>56+2</t>
  </si>
  <si>
    <t>0.4</t>
  </si>
  <si>
    <t>OS koleno DN 315/90°</t>
  </si>
  <si>
    <t>1983638377</t>
  </si>
  <si>
    <t>28+4</t>
  </si>
  <si>
    <t>0.5</t>
  </si>
  <si>
    <t>DN 300mm - sací žaluzie směrovatelná elox hliník</t>
  </si>
  <si>
    <t>964771986</t>
  </si>
  <si>
    <t>0.6</t>
  </si>
  <si>
    <t>Sání přechod směrovatelný DN250 na žaluzii DN 300mm</t>
  </si>
  <si>
    <t>1038881975</t>
  </si>
  <si>
    <t>0.7</t>
  </si>
  <si>
    <t>DN 300mm - výfuková žaluzie směrovatelná elox hliník</t>
  </si>
  <si>
    <t>-1864481557</t>
  </si>
  <si>
    <t>0.8</t>
  </si>
  <si>
    <t>Výfukový přechod směrovatelný DN 250 na žaluzii DN 300 mm</t>
  </si>
  <si>
    <t>1882134158</t>
  </si>
  <si>
    <t>0.9</t>
  </si>
  <si>
    <t>Redukce z DN 315 na DN 250 u napojení mezi VZT jednotkou a napojovaným potrubím (sání,výfuk)</t>
  </si>
  <si>
    <t>499823952</t>
  </si>
  <si>
    <t>0.10</t>
  </si>
  <si>
    <t>Zpětná klapka DN 250</t>
  </si>
  <si>
    <t>-1871146572</t>
  </si>
  <si>
    <t>0.11</t>
  </si>
  <si>
    <t>Spojka vnější SN 250-315</t>
  </si>
  <si>
    <t>-1424048730</t>
  </si>
  <si>
    <t>150</t>
  </si>
  <si>
    <t>0.12</t>
  </si>
  <si>
    <t>Lepicí páska univerzální š. 50 mm, L=50 m</t>
  </si>
  <si>
    <t>-1412630425</t>
  </si>
  <si>
    <t>60</t>
  </si>
  <si>
    <t>0.13</t>
  </si>
  <si>
    <t>Lepicí páska hliníková š. 50 mm, L=50 m</t>
  </si>
  <si>
    <t>-132756589</t>
  </si>
  <si>
    <t>0.14</t>
  </si>
  <si>
    <t>metr</t>
  </si>
  <si>
    <t>-1053561987</t>
  </si>
  <si>
    <t>222</t>
  </si>
  <si>
    <t>0.23</t>
  </si>
  <si>
    <t>Kabelové propojení k VZT, CYKY 3x2,5,včetně lištování</t>
  </si>
  <si>
    <t>-1984409935</t>
  </si>
  <si>
    <t>Kabelové propojení včetně elektrolišt</t>
  </si>
  <si>
    <t>17*40</t>
  </si>
  <si>
    <t>0.24</t>
  </si>
  <si>
    <t>Montáž VZT komplet</t>
  </si>
  <si>
    <t>-1154286413</t>
  </si>
  <si>
    <t>montáž jednotek vzt ,včetně přídavného klimatizačního zařízení</t>
  </si>
  <si>
    <t>provrtání otvoru pro závitové tyče krz stropní konstrukci</t>
  </si>
  <si>
    <t>vyříznití PVC krytiny v místě otvoru,vysekání betonu pro uložení platlí(hloubka cca 4-5cm)</t>
  </si>
  <si>
    <t>montáž platlí,kontramatek a závitových tyčí</t>
  </si>
  <si>
    <t>vyrovnání podlahy v místě kotvení stěrkou,nalepení PVC krytiny</t>
  </si>
  <si>
    <t>montáž a kompletace potrubí</t>
  </si>
  <si>
    <t>montáž mřížek</t>
  </si>
  <si>
    <t>uvedení do provozu</t>
  </si>
  <si>
    <t>připojení k regulaci</t>
  </si>
  <si>
    <t>0.25</t>
  </si>
  <si>
    <t>Reguace kompatních jednotek</t>
  </si>
  <si>
    <t>-923257094</t>
  </si>
  <si>
    <t>napojení VZT na diagnostický systám</t>
  </si>
  <si>
    <t>pult regulace ovládání jednotek</t>
  </si>
  <si>
    <t>0.26</t>
  </si>
  <si>
    <t>Datová kabeláž pro připojení k regulaci včetně zalištování</t>
  </si>
  <si>
    <t>-156688150</t>
  </si>
  <si>
    <t>roztažení kabeláže</t>
  </si>
  <si>
    <t>zalištování</t>
  </si>
  <si>
    <t>průchodky stropem a stěnami</t>
  </si>
  <si>
    <t>1296</t>
  </si>
  <si>
    <t>33/2018/Pr - Provedení dokumentace skutečného stavu</t>
  </si>
  <si>
    <t>VRN - Vedlejší rozpočtové náklady</t>
  </si>
  <si>
    <t xml:space="preserve">    VRN1 - Průzkumné, geodetické a projektové práce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</si>
  <si>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</si>
  <si>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</si>
  <si>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</si>
  <si>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</si>
  <si>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</si>
  <si>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Kpl</t>
  </si>
  <si>
    <t>CS ÚRS 2016 02</t>
  </si>
  <si>
    <t>1024</t>
  </si>
  <si>
    <t>1500525655</t>
  </si>
  <si>
    <t>metry trubek</t>
  </si>
  <si>
    <t>55</t>
  </si>
  <si>
    <t>koleno 90st</t>
  </si>
  <si>
    <t>kolena 45st</t>
  </si>
  <si>
    <t>33/2018/Ne - Vzduchotechnika a stavební práce - neuznatelné položky</t>
  </si>
  <si>
    <t>N00 - Vzduchotechnika</t>
  </si>
  <si>
    <t>-1559625643</t>
  </si>
  <si>
    <t>-1395919668</t>
  </si>
  <si>
    <t>-1091537331</t>
  </si>
  <si>
    <t>-1546698713</t>
  </si>
  <si>
    <t>-1069153480</t>
  </si>
  <si>
    <t>-77330056</t>
  </si>
  <si>
    <t>-1291688919</t>
  </si>
  <si>
    <t>-1525634398</t>
  </si>
  <si>
    <t>(5+12)*2</t>
  </si>
  <si>
    <t>-2097245374</t>
  </si>
  <si>
    <t>-1351497385</t>
  </si>
  <si>
    <t>557984171</t>
  </si>
  <si>
    <t>-618223783</t>
  </si>
  <si>
    <t>332551563</t>
  </si>
  <si>
    <t>-1703573553</t>
  </si>
  <si>
    <t>515683367</t>
  </si>
  <si>
    <t>-1967036941</t>
  </si>
  <si>
    <t>-225053800</t>
  </si>
  <si>
    <t>2*0,45</t>
  </si>
  <si>
    <t>90793579</t>
  </si>
  <si>
    <t>6*0,15</t>
  </si>
  <si>
    <t>2*0,37</t>
  </si>
  <si>
    <t>-1451135750</t>
  </si>
  <si>
    <t>-1925466947</t>
  </si>
  <si>
    <t>1656687762</t>
  </si>
  <si>
    <t>-1987905088</t>
  </si>
  <si>
    <t>549942316</t>
  </si>
  <si>
    <t>-1591019431</t>
  </si>
  <si>
    <t>267926092</t>
  </si>
  <si>
    <t>204184363</t>
  </si>
  <si>
    <t>vypuštění soustavy</t>
  </si>
  <si>
    <t>odříznutí tělesa</t>
  </si>
  <si>
    <t>navaření napojení</t>
  </si>
  <si>
    <t>znovu napojení tělesa</t>
  </si>
  <si>
    <t>posunutí těleasa s montáží</t>
  </si>
  <si>
    <t>napuštění soustavy,odvzdušnění</t>
  </si>
  <si>
    <t>propláchnutí</t>
  </si>
  <si>
    <t>610481555</t>
  </si>
  <si>
    <t>-1380723073</t>
  </si>
  <si>
    <t>-1217317562</t>
  </si>
  <si>
    <t>992743819</t>
  </si>
  <si>
    <t>1982576373</t>
  </si>
  <si>
    <t>jistič 16A</t>
  </si>
  <si>
    <t>-500296171</t>
  </si>
  <si>
    <t>-465747241</t>
  </si>
  <si>
    <t>Acrylování,včetně páskování spár</t>
  </si>
  <si>
    <t>100</t>
  </si>
  <si>
    <t>1251115055</t>
  </si>
  <si>
    <t>949646966</t>
  </si>
  <si>
    <t>863873516</t>
  </si>
  <si>
    <t>-1413250774</t>
  </si>
  <si>
    <t>-1561555231</t>
  </si>
  <si>
    <t>1874277624</t>
  </si>
  <si>
    <t>1,5</t>
  </si>
  <si>
    <t>-1406667284</t>
  </si>
  <si>
    <t>1386219474</t>
  </si>
  <si>
    <t>2500</t>
  </si>
  <si>
    <t>-1555456275</t>
  </si>
  <si>
    <t>1464018466</t>
  </si>
  <si>
    <t>-1437053667</t>
  </si>
  <si>
    <t>1803777423</t>
  </si>
  <si>
    <t>-2130458702</t>
  </si>
  <si>
    <t>(11)*2,4*5,1</t>
  </si>
  <si>
    <t>N00</t>
  </si>
  <si>
    <t>47</t>
  </si>
  <si>
    <t>-1805711010</t>
  </si>
  <si>
    <t>48</t>
  </si>
  <si>
    <t>207</t>
  </si>
  <si>
    <t>Přídavný komponent chlazení pro  VZT kompaktní  jednotku, vzduch. množství 870m3/h</t>
  </si>
  <si>
    <t>1055700158</t>
  </si>
  <si>
    <t>49</t>
  </si>
  <si>
    <t>2089724201</t>
  </si>
  <si>
    <t>50</t>
  </si>
  <si>
    <t>318536255</t>
  </si>
  <si>
    <t>51</t>
  </si>
  <si>
    <t>Trubka spiro DN 315</t>
  </si>
  <si>
    <t>-435147393</t>
  </si>
  <si>
    <t>52</t>
  </si>
  <si>
    <t>-207495792</t>
  </si>
  <si>
    <t>53</t>
  </si>
  <si>
    <t>834524437</t>
  </si>
  <si>
    <t>54</t>
  </si>
  <si>
    <t>1559524451</t>
  </si>
  <si>
    <t>DN 250mm - sací žaluzie směrovatelná elox hliník</t>
  </si>
  <si>
    <t>1040443052</t>
  </si>
  <si>
    <t>56</t>
  </si>
  <si>
    <t>-1267921657</t>
  </si>
  <si>
    <t>57</t>
  </si>
  <si>
    <t>-843742746</t>
  </si>
  <si>
    <t>58</t>
  </si>
  <si>
    <t>478398503</t>
  </si>
  <si>
    <t>59</t>
  </si>
  <si>
    <t>630394131</t>
  </si>
  <si>
    <t>1675920055</t>
  </si>
  <si>
    <t>61</t>
  </si>
  <si>
    <t>-177968608</t>
  </si>
  <si>
    <t>62</t>
  </si>
  <si>
    <t>1821244116</t>
  </si>
  <si>
    <t>63</t>
  </si>
  <si>
    <t>1616671048</t>
  </si>
  <si>
    <t>64</t>
  </si>
  <si>
    <t>1033621946</t>
  </si>
  <si>
    <t>Tr1+1+(kol90*0,05+kol45*0,3)</t>
  </si>
  <si>
    <t>65</t>
  </si>
  <si>
    <t>0.15</t>
  </si>
  <si>
    <t>Mřížka výfuk interiér 625*75</t>
  </si>
  <si>
    <t>210892206</t>
  </si>
  <si>
    <t>66</t>
  </si>
  <si>
    <t>0.16</t>
  </si>
  <si>
    <t>Mřížka výfuk interiér 525*75</t>
  </si>
  <si>
    <t>-342228241</t>
  </si>
  <si>
    <t>67</t>
  </si>
  <si>
    <t>0.17</t>
  </si>
  <si>
    <t>T kus 250/250</t>
  </si>
  <si>
    <t>103964664</t>
  </si>
  <si>
    <t>68</t>
  </si>
  <si>
    <t>0.18</t>
  </si>
  <si>
    <t>T kus 315/315</t>
  </si>
  <si>
    <t>690715853</t>
  </si>
  <si>
    <t>69</t>
  </si>
  <si>
    <t>0.19</t>
  </si>
  <si>
    <t>Dýza interiérová</t>
  </si>
  <si>
    <t>129687194</t>
  </si>
  <si>
    <t>70</t>
  </si>
  <si>
    <t>0.21</t>
  </si>
  <si>
    <t>Tlumič 250</t>
  </si>
  <si>
    <t>96244313</t>
  </si>
  <si>
    <t>71</t>
  </si>
  <si>
    <t>0.22</t>
  </si>
  <si>
    <t>Tlumič 315</t>
  </si>
  <si>
    <t>-1653477778</t>
  </si>
  <si>
    <t>72</t>
  </si>
  <si>
    <t>927720744</t>
  </si>
  <si>
    <t>1*50</t>
  </si>
  <si>
    <t>73</t>
  </si>
  <si>
    <t>-1910146330</t>
  </si>
  <si>
    <t>74</t>
  </si>
  <si>
    <t>-547864625</t>
  </si>
  <si>
    <t>75</t>
  </si>
  <si>
    <t>805365633</t>
  </si>
  <si>
    <t>Tepelná izolace - kaučuková, pro kruhové potrubí, tl. 20 mm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</si>
</sst>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969696"/>
      <name val="Arial CE"/>
      <family val="2"/>
    </font>
    <font>
      <sz val="8"/>
      <color rgb="FF000000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1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4" fontId="7" fillId="2" borderId="0" xfId="0" applyNumberFormat="1" applyFont="1" applyFill="1" applyAlignment="1" applyProtection="1">
      <alignment vertical="center"/>
      <protection locked="0"/>
    </xf>
    <xf numFmtId="164" fontId="30" fillId="2" borderId="17" xfId="0" applyNumberFormat="1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Border="1" applyAlignment="1" applyProtection="1">
      <alignment horizontal="center" vertical="center"/>
      <protection locked="0"/>
    </xf>
    <xf numFmtId="4" fontId="30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30" fillId="2" borderId="18" xfId="0" applyNumberFormat="1" applyFont="1" applyFill="1" applyBorder="1" applyAlignment="1" applyProtection="1">
      <alignment horizontal="center" vertical="center"/>
      <protection locked="0"/>
    </xf>
    <xf numFmtId="0" fontId="30" fillId="2" borderId="19" xfId="0" applyFont="1" applyFill="1" applyBorder="1" applyAlignment="1" applyProtection="1">
      <alignment horizontal="center" vertical="center"/>
      <protection locked="0"/>
    </xf>
    <xf numFmtId="4" fontId="30" fillId="0" borderId="20" xfId="0" applyNumberFormat="1" applyFont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4" fillId="4" borderId="0" xfId="0" applyNumberFormat="1" applyFont="1" applyFill="1" applyAlignment="1" applyProtection="1">
      <alignment vertical="center"/>
      <protection/>
    </xf>
    <xf numFmtId="0" fontId="0" fillId="0" borderId="0" xfId="0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4" fontId="32" fillId="0" borderId="0" xfId="0" applyNumberFormat="1" applyFont="1" applyAlignment="1" applyProtection="1">
      <alignment vertical="center"/>
      <protection/>
    </xf>
    <xf numFmtId="0" fontId="23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20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3" xfId="0" applyFont="1" applyBorder="1" applyAlignment="1" applyProtection="1">
      <alignment horizontal="center" vertical="center"/>
      <protection/>
    </xf>
    <xf numFmtId="49" fontId="0" fillId="0" borderId="23" xfId="0" applyNumberFormat="1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167" fontId="0" fillId="0" borderId="23" xfId="0" applyNumberFormat="1" applyFont="1" applyBorder="1" applyAlignment="1" applyProtection="1">
      <alignment vertical="center"/>
      <protection/>
    </xf>
    <xf numFmtId="4" fontId="0" fillId="2" borderId="23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  <protection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3" xfId="0" applyFont="1" applyBorder="1" applyAlignment="1" applyProtection="1">
      <alignment horizontal="center" vertical="center"/>
      <protection/>
    </xf>
    <xf numFmtId="49" fontId="35" fillId="0" borderId="23" xfId="0" applyNumberFormat="1" applyFont="1" applyBorder="1" applyAlignment="1" applyProtection="1">
      <alignment horizontal="left" vertical="center" wrapText="1"/>
      <protection/>
    </xf>
    <xf numFmtId="0" fontId="35" fillId="0" borderId="23" xfId="0" applyFont="1" applyBorder="1" applyAlignment="1" applyProtection="1">
      <alignment horizontal="left" vertical="center" wrapText="1"/>
      <protection/>
    </xf>
    <xf numFmtId="0" fontId="35" fillId="0" borderId="23" xfId="0" applyFont="1" applyBorder="1" applyAlignment="1" applyProtection="1">
      <alignment horizontal="center" vertical="center" wrapText="1"/>
      <protection/>
    </xf>
    <xf numFmtId="167" fontId="35" fillId="0" borderId="23" xfId="0" applyNumberFormat="1" applyFont="1" applyBorder="1" applyAlignment="1" applyProtection="1">
      <alignment vertical="center"/>
      <protection/>
    </xf>
    <xf numFmtId="4" fontId="35" fillId="2" borderId="23" xfId="0" applyNumberFormat="1" applyFont="1" applyFill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0" fontId="0" fillId="0" borderId="0" xfId="0"/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22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4" fontId="7" fillId="2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 applyProtection="1">
      <alignment vertical="center"/>
      <protection/>
    </xf>
    <xf numFmtId="4" fontId="24" fillId="4" borderId="0" xfId="0" applyNumberFormat="1" applyFont="1" applyFill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16" fillId="0" borderId="0" xfId="0" applyNumberFormat="1" applyFont="1" applyAlignment="1" applyProtection="1">
      <alignment vertical="center"/>
      <protection/>
    </xf>
    <xf numFmtId="4" fontId="18" fillId="0" borderId="0" xfId="0" applyNumberFormat="1" applyFont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22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23" xfId="0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0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78" t="s">
        <v>14</v>
      </c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0"/>
      <c r="AQ5" s="20"/>
      <c r="AR5" s="18"/>
      <c r="BE5" s="259" t="s">
        <v>15</v>
      </c>
      <c r="BS5" s="15" t="s">
        <v>6</v>
      </c>
    </row>
    <row r="6" spans="2:71" ht="36.95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80" t="s">
        <v>17</v>
      </c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0"/>
      <c r="AQ6" s="20"/>
      <c r="AR6" s="18"/>
      <c r="BE6" s="260"/>
      <c r="BS6" s="15" t="s">
        <v>6</v>
      </c>
    </row>
    <row r="7" spans="2:7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</v>
      </c>
      <c r="AO7" s="20"/>
      <c r="AP7" s="20"/>
      <c r="AQ7" s="20"/>
      <c r="AR7" s="18"/>
      <c r="BE7" s="260"/>
      <c r="BS7" s="15" t="s">
        <v>6</v>
      </c>
    </row>
    <row r="8" spans="2:71" ht="12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 t="s">
        <v>23</v>
      </c>
      <c r="AO8" s="20"/>
      <c r="AP8" s="20"/>
      <c r="AQ8" s="20"/>
      <c r="AR8" s="18"/>
      <c r="BE8" s="260"/>
      <c r="BS8" s="15" t="s">
        <v>6</v>
      </c>
    </row>
    <row r="9" spans="2:7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60"/>
      <c r="BS9" s="15" t="s">
        <v>6</v>
      </c>
    </row>
    <row r="10" spans="2:71" ht="12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26</v>
      </c>
      <c r="AO10" s="20"/>
      <c r="AP10" s="20"/>
      <c r="AQ10" s="20"/>
      <c r="AR10" s="18"/>
      <c r="BE10" s="260"/>
      <c r="BS10" s="15" t="s">
        <v>6</v>
      </c>
    </row>
    <row r="11" spans="2:71" ht="18.4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28</v>
      </c>
      <c r="AL11" s="20"/>
      <c r="AM11" s="20"/>
      <c r="AN11" s="25" t="s">
        <v>1</v>
      </c>
      <c r="AO11" s="20"/>
      <c r="AP11" s="20"/>
      <c r="AQ11" s="20"/>
      <c r="AR11" s="18"/>
      <c r="BE11" s="260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60"/>
      <c r="BS12" s="15" t="s">
        <v>6</v>
      </c>
    </row>
    <row r="13" spans="2:71" ht="12" customHeight="1">
      <c r="B13" s="19"/>
      <c r="C13" s="20"/>
      <c r="D13" s="27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9" t="s">
        <v>30</v>
      </c>
      <c r="AO13" s="20"/>
      <c r="AP13" s="20"/>
      <c r="AQ13" s="20"/>
      <c r="AR13" s="18"/>
      <c r="BE13" s="260"/>
      <c r="BS13" s="15" t="s">
        <v>6</v>
      </c>
    </row>
    <row r="14" spans="2:71" ht="12">
      <c r="B14" s="19"/>
      <c r="C14" s="20"/>
      <c r="D14" s="20"/>
      <c r="E14" s="281" t="s">
        <v>30</v>
      </c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7" t="s">
        <v>28</v>
      </c>
      <c r="AL14" s="20"/>
      <c r="AM14" s="20"/>
      <c r="AN14" s="29" t="s">
        <v>30</v>
      </c>
      <c r="AO14" s="20"/>
      <c r="AP14" s="20"/>
      <c r="AQ14" s="20"/>
      <c r="AR14" s="18"/>
      <c r="BE14" s="260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60"/>
      <c r="BS15" s="15" t="s">
        <v>4</v>
      </c>
    </row>
    <row r="16" spans="2:71" ht="12" customHeight="1">
      <c r="B16" s="19"/>
      <c r="C16" s="20"/>
      <c r="D16" s="27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32</v>
      </c>
      <c r="AO16" s="20"/>
      <c r="AP16" s="20"/>
      <c r="AQ16" s="20"/>
      <c r="AR16" s="18"/>
      <c r="BE16" s="260"/>
      <c r="BS16" s="15" t="s">
        <v>4</v>
      </c>
    </row>
    <row r="17" spans="2:71" ht="18.4" customHeight="1">
      <c r="B17" s="19"/>
      <c r="C17" s="20"/>
      <c r="D17" s="20"/>
      <c r="E17" s="25" t="s">
        <v>33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28</v>
      </c>
      <c r="AL17" s="20"/>
      <c r="AM17" s="20"/>
      <c r="AN17" s="25" t="s">
        <v>1</v>
      </c>
      <c r="AO17" s="20"/>
      <c r="AP17" s="20"/>
      <c r="AQ17" s="20"/>
      <c r="AR17" s="18"/>
      <c r="BE17" s="260"/>
      <c r="BS17" s="15" t="s">
        <v>34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60"/>
      <c r="BS18" s="15" t="s">
        <v>6</v>
      </c>
    </row>
    <row r="19" spans="2:71" ht="12" customHeight="1">
      <c r="B19" s="19"/>
      <c r="C19" s="20"/>
      <c r="D19" s="27" t="s">
        <v>35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36</v>
      </c>
      <c r="AO19" s="20"/>
      <c r="AP19" s="20"/>
      <c r="AQ19" s="20"/>
      <c r="AR19" s="18"/>
      <c r="BE19" s="260"/>
      <c r="BS19" s="15" t="s">
        <v>6</v>
      </c>
    </row>
    <row r="20" spans="2:71" ht="18.4" customHeight="1">
      <c r="B20" s="19"/>
      <c r="C20" s="20"/>
      <c r="D20" s="20"/>
      <c r="E20" s="25" t="s">
        <v>37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28</v>
      </c>
      <c r="AL20" s="20"/>
      <c r="AM20" s="20"/>
      <c r="AN20" s="25" t="s">
        <v>1</v>
      </c>
      <c r="AO20" s="20"/>
      <c r="AP20" s="20"/>
      <c r="AQ20" s="20"/>
      <c r="AR20" s="18"/>
      <c r="BE20" s="260"/>
      <c r="BS20" s="15" t="s">
        <v>34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60"/>
    </row>
    <row r="22" spans="2:57" ht="12" customHeight="1">
      <c r="B22" s="19"/>
      <c r="C22" s="20"/>
      <c r="D22" s="27" t="s">
        <v>38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60"/>
    </row>
    <row r="23" spans="2:57" ht="16.5" customHeight="1">
      <c r="B23" s="19"/>
      <c r="C23" s="20"/>
      <c r="D23" s="20"/>
      <c r="E23" s="283" t="s">
        <v>1</v>
      </c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0"/>
      <c r="AP23" s="20"/>
      <c r="AQ23" s="20"/>
      <c r="AR23" s="18"/>
      <c r="BE23" s="260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60"/>
    </row>
    <row r="25" spans="2:57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60"/>
    </row>
    <row r="26" spans="2:57" ht="14.45" customHeight="1">
      <c r="B26" s="19"/>
      <c r="C26" s="20"/>
      <c r="D26" s="32" t="s">
        <v>39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99">
        <f>ROUND(AG57,2)</f>
        <v>0</v>
      </c>
      <c r="AL26" s="279"/>
      <c r="AM26" s="279"/>
      <c r="AN26" s="279"/>
      <c r="AO26" s="279"/>
      <c r="AP26" s="20"/>
      <c r="AQ26" s="20"/>
      <c r="AR26" s="18"/>
      <c r="BE26" s="260"/>
    </row>
    <row r="27" spans="2:57" ht="14.45" customHeight="1">
      <c r="B27" s="19"/>
      <c r="C27" s="20"/>
      <c r="D27" s="32" t="s">
        <v>40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99">
        <f>ROUND(AG63,2)</f>
        <v>0</v>
      </c>
      <c r="AL27" s="299"/>
      <c r="AM27" s="299"/>
      <c r="AN27" s="299"/>
      <c r="AO27" s="299"/>
      <c r="AP27" s="20"/>
      <c r="AQ27" s="20"/>
      <c r="AR27" s="18"/>
      <c r="BE27" s="260"/>
    </row>
    <row r="28" spans="2:57" s="1" customFormat="1" ht="6.95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5"/>
      <c r="BE28" s="260"/>
    </row>
    <row r="29" spans="2:57" s="1" customFormat="1" ht="25.9" customHeight="1">
      <c r="B29" s="33"/>
      <c r="C29" s="34"/>
      <c r="D29" s="36" t="s">
        <v>41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00">
        <f>ROUND(AK26+AK27,2)</f>
        <v>0</v>
      </c>
      <c r="AL29" s="301"/>
      <c r="AM29" s="301"/>
      <c r="AN29" s="301"/>
      <c r="AO29" s="301"/>
      <c r="AP29" s="34"/>
      <c r="AQ29" s="34"/>
      <c r="AR29" s="35"/>
      <c r="BE29" s="260"/>
    </row>
    <row r="30" spans="2:57" s="1" customFormat="1" ht="6.95" customHeight="1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5"/>
      <c r="BE30" s="260"/>
    </row>
    <row r="31" spans="2:57" s="1" customFormat="1" ht="12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284" t="s">
        <v>42</v>
      </c>
      <c r="M31" s="284"/>
      <c r="N31" s="284"/>
      <c r="O31" s="284"/>
      <c r="P31" s="284"/>
      <c r="Q31" s="34"/>
      <c r="R31" s="34"/>
      <c r="S31" s="34"/>
      <c r="T31" s="34"/>
      <c r="U31" s="34"/>
      <c r="V31" s="34"/>
      <c r="W31" s="284" t="s">
        <v>43</v>
      </c>
      <c r="X31" s="284"/>
      <c r="Y31" s="284"/>
      <c r="Z31" s="284"/>
      <c r="AA31" s="284"/>
      <c r="AB31" s="284"/>
      <c r="AC31" s="284"/>
      <c r="AD31" s="284"/>
      <c r="AE31" s="284"/>
      <c r="AF31" s="34"/>
      <c r="AG31" s="34"/>
      <c r="AH31" s="34"/>
      <c r="AI31" s="34"/>
      <c r="AJ31" s="34"/>
      <c r="AK31" s="284" t="s">
        <v>44</v>
      </c>
      <c r="AL31" s="284"/>
      <c r="AM31" s="284"/>
      <c r="AN31" s="284"/>
      <c r="AO31" s="284"/>
      <c r="AP31" s="34"/>
      <c r="AQ31" s="34"/>
      <c r="AR31" s="35"/>
      <c r="BE31" s="260"/>
    </row>
    <row r="32" spans="2:57" s="2" customFormat="1" ht="14.45" customHeight="1">
      <c r="B32" s="38"/>
      <c r="C32" s="39"/>
      <c r="D32" s="27" t="s">
        <v>45</v>
      </c>
      <c r="E32" s="39"/>
      <c r="F32" s="27" t="s">
        <v>46</v>
      </c>
      <c r="G32" s="39"/>
      <c r="H32" s="39"/>
      <c r="I32" s="39"/>
      <c r="J32" s="39"/>
      <c r="K32" s="39"/>
      <c r="L32" s="276">
        <v>0.21</v>
      </c>
      <c r="M32" s="277"/>
      <c r="N32" s="277"/>
      <c r="O32" s="277"/>
      <c r="P32" s="277"/>
      <c r="Q32" s="39"/>
      <c r="R32" s="39"/>
      <c r="S32" s="39"/>
      <c r="T32" s="39"/>
      <c r="U32" s="39"/>
      <c r="V32" s="39"/>
      <c r="W32" s="298">
        <f>ROUND(AZ57+SUM(CD63:CD67),2)</f>
        <v>0</v>
      </c>
      <c r="X32" s="277"/>
      <c r="Y32" s="277"/>
      <c r="Z32" s="277"/>
      <c r="AA32" s="277"/>
      <c r="AB32" s="277"/>
      <c r="AC32" s="277"/>
      <c r="AD32" s="277"/>
      <c r="AE32" s="277"/>
      <c r="AF32" s="39"/>
      <c r="AG32" s="39"/>
      <c r="AH32" s="39"/>
      <c r="AI32" s="39"/>
      <c r="AJ32" s="39"/>
      <c r="AK32" s="298">
        <f>ROUND(AV57+SUM(BY63:BY67),2)</f>
        <v>0</v>
      </c>
      <c r="AL32" s="277"/>
      <c r="AM32" s="277"/>
      <c r="AN32" s="277"/>
      <c r="AO32" s="277"/>
      <c r="AP32" s="39"/>
      <c r="AQ32" s="39"/>
      <c r="AR32" s="40"/>
      <c r="BE32" s="260"/>
    </row>
    <row r="33" spans="2:57" s="2" customFormat="1" ht="14.45" customHeight="1">
      <c r="B33" s="38"/>
      <c r="C33" s="39"/>
      <c r="D33" s="39"/>
      <c r="E33" s="39"/>
      <c r="F33" s="27" t="s">
        <v>47</v>
      </c>
      <c r="G33" s="39"/>
      <c r="H33" s="39"/>
      <c r="I33" s="39"/>
      <c r="J33" s="39"/>
      <c r="K33" s="39"/>
      <c r="L33" s="276">
        <v>0.15</v>
      </c>
      <c r="M33" s="277"/>
      <c r="N33" s="277"/>
      <c r="O33" s="277"/>
      <c r="P33" s="277"/>
      <c r="Q33" s="39"/>
      <c r="R33" s="39"/>
      <c r="S33" s="39"/>
      <c r="T33" s="39"/>
      <c r="U33" s="39"/>
      <c r="V33" s="39"/>
      <c r="W33" s="298">
        <f>ROUND(BA57+SUM(CE63:CE67),2)</f>
        <v>0</v>
      </c>
      <c r="X33" s="277"/>
      <c r="Y33" s="277"/>
      <c r="Z33" s="277"/>
      <c r="AA33" s="277"/>
      <c r="AB33" s="277"/>
      <c r="AC33" s="277"/>
      <c r="AD33" s="277"/>
      <c r="AE33" s="277"/>
      <c r="AF33" s="39"/>
      <c r="AG33" s="39"/>
      <c r="AH33" s="39"/>
      <c r="AI33" s="39"/>
      <c r="AJ33" s="39"/>
      <c r="AK33" s="298">
        <f>ROUND(AW57+SUM(BZ63:BZ67),2)</f>
        <v>0</v>
      </c>
      <c r="AL33" s="277"/>
      <c r="AM33" s="277"/>
      <c r="AN33" s="277"/>
      <c r="AO33" s="277"/>
      <c r="AP33" s="39"/>
      <c r="AQ33" s="39"/>
      <c r="AR33" s="40"/>
      <c r="BE33" s="260"/>
    </row>
    <row r="34" spans="2:57" s="2" customFormat="1" ht="14.45" customHeight="1" hidden="1">
      <c r="B34" s="38"/>
      <c r="C34" s="39"/>
      <c r="D34" s="39"/>
      <c r="E34" s="39"/>
      <c r="F34" s="27" t="s">
        <v>48</v>
      </c>
      <c r="G34" s="39"/>
      <c r="H34" s="39"/>
      <c r="I34" s="39"/>
      <c r="J34" s="39"/>
      <c r="K34" s="39"/>
      <c r="L34" s="276">
        <v>0.21</v>
      </c>
      <c r="M34" s="277"/>
      <c r="N34" s="277"/>
      <c r="O34" s="277"/>
      <c r="P34" s="277"/>
      <c r="Q34" s="39"/>
      <c r="R34" s="39"/>
      <c r="S34" s="39"/>
      <c r="T34" s="39"/>
      <c r="U34" s="39"/>
      <c r="V34" s="39"/>
      <c r="W34" s="298">
        <f>ROUND(BB57+SUM(CF63:CF67),2)</f>
        <v>0</v>
      </c>
      <c r="X34" s="277"/>
      <c r="Y34" s="277"/>
      <c r="Z34" s="277"/>
      <c r="AA34" s="277"/>
      <c r="AB34" s="277"/>
      <c r="AC34" s="277"/>
      <c r="AD34" s="277"/>
      <c r="AE34" s="277"/>
      <c r="AF34" s="39"/>
      <c r="AG34" s="39"/>
      <c r="AH34" s="39"/>
      <c r="AI34" s="39"/>
      <c r="AJ34" s="39"/>
      <c r="AK34" s="298">
        <v>0</v>
      </c>
      <c r="AL34" s="277"/>
      <c r="AM34" s="277"/>
      <c r="AN34" s="277"/>
      <c r="AO34" s="277"/>
      <c r="AP34" s="39"/>
      <c r="AQ34" s="39"/>
      <c r="AR34" s="40"/>
      <c r="BE34" s="260"/>
    </row>
    <row r="35" spans="2:44" s="2" customFormat="1" ht="14.45" customHeight="1" hidden="1">
      <c r="B35" s="38"/>
      <c r="C35" s="39"/>
      <c r="D35" s="39"/>
      <c r="E35" s="39"/>
      <c r="F35" s="27" t="s">
        <v>49</v>
      </c>
      <c r="G35" s="39"/>
      <c r="H35" s="39"/>
      <c r="I35" s="39"/>
      <c r="J35" s="39"/>
      <c r="K35" s="39"/>
      <c r="L35" s="276">
        <v>0.15</v>
      </c>
      <c r="M35" s="277"/>
      <c r="N35" s="277"/>
      <c r="O35" s="277"/>
      <c r="P35" s="277"/>
      <c r="Q35" s="39"/>
      <c r="R35" s="39"/>
      <c r="S35" s="39"/>
      <c r="T35" s="39"/>
      <c r="U35" s="39"/>
      <c r="V35" s="39"/>
      <c r="W35" s="298">
        <f>ROUND(BC57+SUM(CG63:CG67),2)</f>
        <v>0</v>
      </c>
      <c r="X35" s="277"/>
      <c r="Y35" s="277"/>
      <c r="Z35" s="277"/>
      <c r="AA35" s="277"/>
      <c r="AB35" s="277"/>
      <c r="AC35" s="277"/>
      <c r="AD35" s="277"/>
      <c r="AE35" s="277"/>
      <c r="AF35" s="39"/>
      <c r="AG35" s="39"/>
      <c r="AH35" s="39"/>
      <c r="AI35" s="39"/>
      <c r="AJ35" s="39"/>
      <c r="AK35" s="298">
        <v>0</v>
      </c>
      <c r="AL35" s="277"/>
      <c r="AM35" s="277"/>
      <c r="AN35" s="277"/>
      <c r="AO35" s="277"/>
      <c r="AP35" s="39"/>
      <c r="AQ35" s="39"/>
      <c r="AR35" s="40"/>
    </row>
    <row r="36" spans="2:44" s="2" customFormat="1" ht="14.45" customHeight="1" hidden="1">
      <c r="B36" s="38"/>
      <c r="C36" s="39"/>
      <c r="D36" s="39"/>
      <c r="E36" s="39"/>
      <c r="F36" s="27" t="s">
        <v>50</v>
      </c>
      <c r="G36" s="39"/>
      <c r="H36" s="39"/>
      <c r="I36" s="39"/>
      <c r="J36" s="39"/>
      <c r="K36" s="39"/>
      <c r="L36" s="276">
        <v>0</v>
      </c>
      <c r="M36" s="277"/>
      <c r="N36" s="277"/>
      <c r="O36" s="277"/>
      <c r="P36" s="277"/>
      <c r="Q36" s="39"/>
      <c r="R36" s="39"/>
      <c r="S36" s="39"/>
      <c r="T36" s="39"/>
      <c r="U36" s="39"/>
      <c r="V36" s="39"/>
      <c r="W36" s="298">
        <f>ROUND(BD57+SUM(CH63:CH67),2)</f>
        <v>0</v>
      </c>
      <c r="X36" s="277"/>
      <c r="Y36" s="277"/>
      <c r="Z36" s="277"/>
      <c r="AA36" s="277"/>
      <c r="AB36" s="277"/>
      <c r="AC36" s="277"/>
      <c r="AD36" s="277"/>
      <c r="AE36" s="277"/>
      <c r="AF36" s="39"/>
      <c r="AG36" s="39"/>
      <c r="AH36" s="39"/>
      <c r="AI36" s="39"/>
      <c r="AJ36" s="39"/>
      <c r="AK36" s="298">
        <v>0</v>
      </c>
      <c r="AL36" s="277"/>
      <c r="AM36" s="277"/>
      <c r="AN36" s="277"/>
      <c r="AO36" s="277"/>
      <c r="AP36" s="39"/>
      <c r="AQ36" s="39"/>
      <c r="AR36" s="40"/>
    </row>
    <row r="37" spans="2:44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</row>
    <row r="38" spans="2:44" s="1" customFormat="1" ht="25.9" customHeight="1">
      <c r="B38" s="33"/>
      <c r="C38" s="41"/>
      <c r="D38" s="42" t="s">
        <v>51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4" t="s">
        <v>52</v>
      </c>
      <c r="U38" s="43"/>
      <c r="V38" s="43"/>
      <c r="W38" s="43"/>
      <c r="X38" s="296" t="s">
        <v>53</v>
      </c>
      <c r="Y38" s="297"/>
      <c r="Z38" s="297"/>
      <c r="AA38" s="297"/>
      <c r="AB38" s="297"/>
      <c r="AC38" s="43"/>
      <c r="AD38" s="43"/>
      <c r="AE38" s="43"/>
      <c r="AF38" s="43"/>
      <c r="AG38" s="43"/>
      <c r="AH38" s="43"/>
      <c r="AI38" s="43"/>
      <c r="AJ38" s="43"/>
      <c r="AK38" s="302">
        <f>SUM(AK29:AK36)</f>
        <v>0</v>
      </c>
      <c r="AL38" s="297"/>
      <c r="AM38" s="297"/>
      <c r="AN38" s="297"/>
      <c r="AO38" s="303"/>
      <c r="AP38" s="41"/>
      <c r="AQ38" s="41"/>
      <c r="AR38" s="35"/>
    </row>
    <row r="39" spans="2:44" s="1" customFormat="1" ht="6.9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5"/>
    </row>
    <row r="40" spans="2:44" s="1" customFormat="1" ht="6.95" customHeight="1"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35"/>
    </row>
    <row r="44" spans="2:44" s="1" customFormat="1" ht="6.95" customHeight="1">
      <c r="B44" s="47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35"/>
    </row>
    <row r="45" spans="2:44" s="1" customFormat="1" ht="24.95" customHeight="1">
      <c r="B45" s="33"/>
      <c r="C45" s="21" t="s">
        <v>54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5"/>
    </row>
    <row r="46" spans="2:44" s="1" customFormat="1" ht="6.95" customHeight="1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5"/>
    </row>
    <row r="47" spans="2:44" s="1" customFormat="1" ht="12" customHeight="1">
      <c r="B47" s="33"/>
      <c r="C47" s="27" t="s">
        <v>13</v>
      </c>
      <c r="D47" s="34"/>
      <c r="E47" s="34"/>
      <c r="F47" s="34"/>
      <c r="G47" s="34"/>
      <c r="H47" s="34"/>
      <c r="I47" s="34"/>
      <c r="J47" s="34"/>
      <c r="K47" s="34"/>
      <c r="L47" s="34" t="str">
        <f>K5</f>
        <v>33/2018/CH1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5"/>
    </row>
    <row r="48" spans="2:44" s="3" customFormat="1" ht="36.95" customHeight="1">
      <c r="B48" s="49"/>
      <c r="C48" s="50" t="s">
        <v>16</v>
      </c>
      <c r="D48" s="51"/>
      <c r="E48" s="51"/>
      <c r="F48" s="51"/>
      <c r="G48" s="51"/>
      <c r="H48" s="51"/>
      <c r="I48" s="51"/>
      <c r="J48" s="51"/>
      <c r="K48" s="51"/>
      <c r="L48" s="293" t="str">
        <f>K6</f>
        <v>Dílčí energetická renovace objektu ZŠ Chvaletická - objekt SO1,Praha 14</v>
      </c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4"/>
      <c r="AO48" s="294"/>
      <c r="AP48" s="51"/>
      <c r="AQ48" s="51"/>
      <c r="AR48" s="52"/>
    </row>
    <row r="49" spans="2:44" s="1" customFormat="1" ht="6.95" customHeight="1"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5"/>
    </row>
    <row r="50" spans="2:44" s="1" customFormat="1" ht="12" customHeight="1">
      <c r="B50" s="33"/>
      <c r="C50" s="27" t="s">
        <v>20</v>
      </c>
      <c r="D50" s="34"/>
      <c r="E50" s="34"/>
      <c r="F50" s="34"/>
      <c r="G50" s="34"/>
      <c r="H50" s="34"/>
      <c r="I50" s="34"/>
      <c r="J50" s="34"/>
      <c r="K50" s="34"/>
      <c r="L50" s="53" t="str">
        <f>IF(K8="","",K8)</f>
        <v>Chvaletická 918,198 00Praha 14</v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7" t="s">
        <v>22</v>
      </c>
      <c r="AJ50" s="34"/>
      <c r="AK50" s="34"/>
      <c r="AL50" s="34"/>
      <c r="AM50" s="295" t="str">
        <f>IF(AN8="","",AN8)</f>
        <v>21. 11. 2018</v>
      </c>
      <c r="AN50" s="295"/>
      <c r="AO50" s="34"/>
      <c r="AP50" s="34"/>
      <c r="AQ50" s="34"/>
      <c r="AR50" s="35"/>
    </row>
    <row r="51" spans="2:44" s="1" customFormat="1" ht="6.95" customHeight="1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5"/>
    </row>
    <row r="52" spans="2:56" s="1" customFormat="1" ht="13.7" customHeight="1">
      <c r="B52" s="33"/>
      <c r="C52" s="27" t="s">
        <v>24</v>
      </c>
      <c r="D52" s="34"/>
      <c r="E52" s="34"/>
      <c r="F52" s="34"/>
      <c r="G52" s="34"/>
      <c r="H52" s="34"/>
      <c r="I52" s="34"/>
      <c r="J52" s="34"/>
      <c r="K52" s="34"/>
      <c r="L52" s="34" t="str">
        <f>IF(E11="","",E11)</f>
        <v>Městská část Praha 14</v>
      </c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27" t="s">
        <v>31</v>
      </c>
      <c r="AJ52" s="34"/>
      <c r="AK52" s="34"/>
      <c r="AL52" s="34"/>
      <c r="AM52" s="291" t="str">
        <f>IF(E17="","",E17)</f>
        <v>a3atelier s.r.o.</v>
      </c>
      <c r="AN52" s="292"/>
      <c r="AO52" s="292"/>
      <c r="AP52" s="292"/>
      <c r="AQ52" s="34"/>
      <c r="AR52" s="35"/>
      <c r="AS52" s="285" t="s">
        <v>55</v>
      </c>
      <c r="AT52" s="286"/>
      <c r="AU52" s="55"/>
      <c r="AV52" s="55"/>
      <c r="AW52" s="55"/>
      <c r="AX52" s="55"/>
      <c r="AY52" s="55"/>
      <c r="AZ52" s="55"/>
      <c r="BA52" s="55"/>
      <c r="BB52" s="55"/>
      <c r="BC52" s="55"/>
      <c r="BD52" s="56"/>
    </row>
    <row r="53" spans="2:56" s="1" customFormat="1" ht="13.7" customHeight="1">
      <c r="B53" s="33"/>
      <c r="C53" s="27" t="s">
        <v>29</v>
      </c>
      <c r="D53" s="34"/>
      <c r="E53" s="34"/>
      <c r="F53" s="34"/>
      <c r="G53" s="34"/>
      <c r="H53" s="34"/>
      <c r="I53" s="34"/>
      <c r="J53" s="34"/>
      <c r="K53" s="34"/>
      <c r="L53" s="34" t="str">
        <f>IF(E14="Vyplň údaj","",E14)</f>
        <v/>
      </c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27" t="s">
        <v>35</v>
      </c>
      <c r="AJ53" s="34"/>
      <c r="AK53" s="34"/>
      <c r="AL53" s="34"/>
      <c r="AM53" s="291" t="str">
        <f>IF(E20="","",E20)</f>
        <v>Ing.Myšík Petr</v>
      </c>
      <c r="AN53" s="292"/>
      <c r="AO53" s="292"/>
      <c r="AP53" s="292"/>
      <c r="AQ53" s="34"/>
      <c r="AR53" s="35"/>
      <c r="AS53" s="287"/>
      <c r="AT53" s="288"/>
      <c r="AU53" s="57"/>
      <c r="AV53" s="57"/>
      <c r="AW53" s="57"/>
      <c r="AX53" s="57"/>
      <c r="AY53" s="57"/>
      <c r="AZ53" s="57"/>
      <c r="BA53" s="57"/>
      <c r="BB53" s="57"/>
      <c r="BC53" s="57"/>
      <c r="BD53" s="58"/>
    </row>
    <row r="54" spans="2:56" s="1" customFormat="1" ht="10.9" customHeight="1"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5"/>
      <c r="AS54" s="289"/>
      <c r="AT54" s="290"/>
      <c r="AU54" s="59"/>
      <c r="AV54" s="59"/>
      <c r="AW54" s="59"/>
      <c r="AX54" s="59"/>
      <c r="AY54" s="59"/>
      <c r="AZ54" s="59"/>
      <c r="BA54" s="59"/>
      <c r="BB54" s="59"/>
      <c r="BC54" s="59"/>
      <c r="BD54" s="60"/>
    </row>
    <row r="55" spans="2:56" s="1" customFormat="1" ht="29.25" customHeight="1">
      <c r="B55" s="33"/>
      <c r="C55" s="272" t="s">
        <v>56</v>
      </c>
      <c r="D55" s="264"/>
      <c r="E55" s="264"/>
      <c r="F55" s="264"/>
      <c r="G55" s="264"/>
      <c r="H55" s="61"/>
      <c r="I55" s="263" t="s">
        <v>57</v>
      </c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6" t="s">
        <v>58</v>
      </c>
      <c r="AH55" s="264"/>
      <c r="AI55" s="264"/>
      <c r="AJ55" s="264"/>
      <c r="AK55" s="264"/>
      <c r="AL55" s="264"/>
      <c r="AM55" s="264"/>
      <c r="AN55" s="263" t="s">
        <v>59</v>
      </c>
      <c r="AO55" s="264"/>
      <c r="AP55" s="265"/>
      <c r="AQ55" s="62" t="s">
        <v>60</v>
      </c>
      <c r="AR55" s="35"/>
      <c r="AS55" s="63" t="s">
        <v>61</v>
      </c>
      <c r="AT55" s="64" t="s">
        <v>62</v>
      </c>
      <c r="AU55" s="64" t="s">
        <v>63</v>
      </c>
      <c r="AV55" s="64" t="s">
        <v>64</v>
      </c>
      <c r="AW55" s="64" t="s">
        <v>65</v>
      </c>
      <c r="AX55" s="64" t="s">
        <v>66</v>
      </c>
      <c r="AY55" s="64" t="s">
        <v>67</v>
      </c>
      <c r="AZ55" s="64" t="s">
        <v>68</v>
      </c>
      <c r="BA55" s="64" t="s">
        <v>69</v>
      </c>
      <c r="BB55" s="64" t="s">
        <v>70</v>
      </c>
      <c r="BC55" s="64" t="s">
        <v>71</v>
      </c>
      <c r="BD55" s="65" t="s">
        <v>72</v>
      </c>
    </row>
    <row r="56" spans="2:56" s="1" customFormat="1" ht="10.9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5"/>
      <c r="AS56" s="66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8"/>
    </row>
    <row r="57" spans="2:90" s="4" customFormat="1" ht="32.45" customHeight="1">
      <c r="B57" s="69"/>
      <c r="C57" s="70" t="s">
        <v>73</v>
      </c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269">
        <f>ROUND(SUM(AG58:AG61),2)</f>
        <v>0</v>
      </c>
      <c r="AH57" s="269"/>
      <c r="AI57" s="269"/>
      <c r="AJ57" s="269"/>
      <c r="AK57" s="269"/>
      <c r="AL57" s="269"/>
      <c r="AM57" s="269"/>
      <c r="AN57" s="270">
        <f>SUM(AG57,AT57)</f>
        <v>0</v>
      </c>
      <c r="AO57" s="270"/>
      <c r="AP57" s="270"/>
      <c r="AQ57" s="73" t="s">
        <v>1</v>
      </c>
      <c r="AR57" s="74"/>
      <c r="AS57" s="75">
        <f>ROUND(SUM(AS58:AS61),2)</f>
        <v>0</v>
      </c>
      <c r="AT57" s="76">
        <f>ROUND(SUM(AV57:AW57),2)</f>
        <v>0</v>
      </c>
      <c r="AU57" s="77">
        <f>ROUND(SUM(AU58:AU61),5)</f>
        <v>0</v>
      </c>
      <c r="AV57" s="76">
        <f>ROUND(AZ57*L32,2)</f>
        <v>0</v>
      </c>
      <c r="AW57" s="76">
        <f>ROUND(BA57*L33,2)</f>
        <v>0</v>
      </c>
      <c r="AX57" s="76">
        <f>ROUND(BB57*L32,2)</f>
        <v>0</v>
      </c>
      <c r="AY57" s="76">
        <f>ROUND(BC57*L33,2)</f>
        <v>0</v>
      </c>
      <c r="AZ57" s="76">
        <f>ROUND(SUM(AZ58:AZ61),2)</f>
        <v>0</v>
      </c>
      <c r="BA57" s="76">
        <f>ROUND(SUM(BA58:BA61),2)</f>
        <v>0</v>
      </c>
      <c r="BB57" s="76">
        <f>ROUND(SUM(BB58:BB61),2)</f>
        <v>0</v>
      </c>
      <c r="BC57" s="76">
        <f>ROUND(SUM(BC58:BC61),2)</f>
        <v>0</v>
      </c>
      <c r="BD57" s="78">
        <f>ROUND(SUM(BD58:BD61),2)</f>
        <v>0</v>
      </c>
      <c r="BS57" s="79" t="s">
        <v>74</v>
      </c>
      <c r="BT57" s="79" t="s">
        <v>75</v>
      </c>
      <c r="BU57" s="80" t="s">
        <v>76</v>
      </c>
      <c r="BV57" s="79" t="s">
        <v>77</v>
      </c>
      <c r="BW57" s="79" t="s">
        <v>5</v>
      </c>
      <c r="BX57" s="79" t="s">
        <v>78</v>
      </c>
      <c r="CL57" s="79" t="s">
        <v>1</v>
      </c>
    </row>
    <row r="58" spans="1:91" s="5" customFormat="1" ht="27" customHeight="1">
      <c r="A58" s="81" t="s">
        <v>79</v>
      </c>
      <c r="B58" s="82"/>
      <c r="C58" s="83"/>
      <c r="D58" s="271" t="s">
        <v>80</v>
      </c>
      <c r="E58" s="271"/>
      <c r="F58" s="271"/>
      <c r="G58" s="271"/>
      <c r="H58" s="271"/>
      <c r="I58" s="84"/>
      <c r="J58" s="271" t="s">
        <v>81</v>
      </c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67">
        <f>'33-2018-D-s - Bourací a s...'!J32</f>
        <v>0</v>
      </c>
      <c r="AH58" s="268"/>
      <c r="AI58" s="268"/>
      <c r="AJ58" s="268"/>
      <c r="AK58" s="268"/>
      <c r="AL58" s="268"/>
      <c r="AM58" s="268"/>
      <c r="AN58" s="267">
        <f>SUM(AG58,AT58)</f>
        <v>0</v>
      </c>
      <c r="AO58" s="268"/>
      <c r="AP58" s="268"/>
      <c r="AQ58" s="85" t="s">
        <v>82</v>
      </c>
      <c r="AR58" s="86"/>
      <c r="AS58" s="87">
        <v>0</v>
      </c>
      <c r="AT58" s="88">
        <f>ROUND(SUM(AV58:AW58),2)</f>
        <v>0</v>
      </c>
      <c r="AU58" s="89">
        <f>'33-2018-D-s - Bourací a s...'!P109</f>
        <v>0</v>
      </c>
      <c r="AV58" s="88">
        <f>'33-2018-D-s - Bourací a s...'!J35</f>
        <v>0</v>
      </c>
      <c r="AW58" s="88">
        <f>'33-2018-D-s - Bourací a s...'!J36</f>
        <v>0</v>
      </c>
      <c r="AX58" s="88">
        <f>'33-2018-D-s - Bourací a s...'!J37</f>
        <v>0</v>
      </c>
      <c r="AY58" s="88">
        <f>'33-2018-D-s - Bourací a s...'!J38</f>
        <v>0</v>
      </c>
      <c r="AZ58" s="88">
        <f>'33-2018-D-s - Bourací a s...'!F35</f>
        <v>0</v>
      </c>
      <c r="BA58" s="88">
        <f>'33-2018-D-s - Bourací a s...'!F36</f>
        <v>0</v>
      </c>
      <c r="BB58" s="88">
        <f>'33-2018-D-s - Bourací a s...'!F37</f>
        <v>0</v>
      </c>
      <c r="BC58" s="88">
        <f>'33-2018-D-s - Bourací a s...'!F38</f>
        <v>0</v>
      </c>
      <c r="BD58" s="90">
        <f>'33-2018-D-s - Bourací a s...'!F39</f>
        <v>0</v>
      </c>
      <c r="BT58" s="91" t="s">
        <v>83</v>
      </c>
      <c r="BV58" s="91" t="s">
        <v>77</v>
      </c>
      <c r="BW58" s="91" t="s">
        <v>84</v>
      </c>
      <c r="BX58" s="91" t="s">
        <v>5</v>
      </c>
      <c r="CL58" s="91" t="s">
        <v>1</v>
      </c>
      <c r="CM58" s="91" t="s">
        <v>85</v>
      </c>
    </row>
    <row r="59" spans="1:91" s="5" customFormat="1" ht="27" customHeight="1">
      <c r="A59" s="81" t="s">
        <v>79</v>
      </c>
      <c r="B59" s="82"/>
      <c r="C59" s="83"/>
      <c r="D59" s="271" t="s">
        <v>86</v>
      </c>
      <c r="E59" s="271"/>
      <c r="F59" s="271"/>
      <c r="G59" s="271"/>
      <c r="H59" s="271"/>
      <c r="I59" s="84"/>
      <c r="J59" s="271" t="s">
        <v>87</v>
      </c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1"/>
      <c r="AC59" s="271"/>
      <c r="AD59" s="271"/>
      <c r="AE59" s="271"/>
      <c r="AF59" s="271"/>
      <c r="AG59" s="267">
        <f>'33-2018-DVz - Vzduchotech...'!J32</f>
        <v>0</v>
      </c>
      <c r="AH59" s="268"/>
      <c r="AI59" s="268"/>
      <c r="AJ59" s="268"/>
      <c r="AK59" s="268"/>
      <c r="AL59" s="268"/>
      <c r="AM59" s="268"/>
      <c r="AN59" s="267">
        <f>SUM(AG59,AT59)</f>
        <v>0</v>
      </c>
      <c r="AO59" s="268"/>
      <c r="AP59" s="268"/>
      <c r="AQ59" s="85" t="s">
        <v>82</v>
      </c>
      <c r="AR59" s="86"/>
      <c r="AS59" s="87">
        <v>0</v>
      </c>
      <c r="AT59" s="88">
        <f>ROUND(SUM(AV59:AW59),2)</f>
        <v>0</v>
      </c>
      <c r="AU59" s="89">
        <f>'33-2018-DVz - Vzduchotech...'!P92</f>
        <v>0</v>
      </c>
      <c r="AV59" s="88">
        <f>'33-2018-DVz - Vzduchotech...'!J35</f>
        <v>0</v>
      </c>
      <c r="AW59" s="88">
        <f>'33-2018-DVz - Vzduchotech...'!J36</f>
        <v>0</v>
      </c>
      <c r="AX59" s="88">
        <f>'33-2018-DVz - Vzduchotech...'!J37</f>
        <v>0</v>
      </c>
      <c r="AY59" s="88">
        <f>'33-2018-DVz - Vzduchotech...'!J38</f>
        <v>0</v>
      </c>
      <c r="AZ59" s="88">
        <f>'33-2018-DVz - Vzduchotech...'!F35</f>
        <v>0</v>
      </c>
      <c r="BA59" s="88">
        <f>'33-2018-DVz - Vzduchotech...'!F36</f>
        <v>0</v>
      </c>
      <c r="BB59" s="88">
        <f>'33-2018-DVz - Vzduchotech...'!F37</f>
        <v>0</v>
      </c>
      <c r="BC59" s="88">
        <f>'33-2018-DVz - Vzduchotech...'!F38</f>
        <v>0</v>
      </c>
      <c r="BD59" s="90">
        <f>'33-2018-DVz - Vzduchotech...'!F39</f>
        <v>0</v>
      </c>
      <c r="BT59" s="91" t="s">
        <v>83</v>
      </c>
      <c r="BV59" s="91" t="s">
        <v>77</v>
      </c>
      <c r="BW59" s="91" t="s">
        <v>88</v>
      </c>
      <c r="BX59" s="91" t="s">
        <v>5</v>
      </c>
      <c r="CL59" s="91" t="s">
        <v>1</v>
      </c>
      <c r="CM59" s="91" t="s">
        <v>85</v>
      </c>
    </row>
    <row r="60" spans="1:91" s="5" customFormat="1" ht="27" customHeight="1">
      <c r="A60" s="81" t="s">
        <v>79</v>
      </c>
      <c r="B60" s="82"/>
      <c r="C60" s="83"/>
      <c r="D60" s="271" t="s">
        <v>89</v>
      </c>
      <c r="E60" s="271"/>
      <c r="F60" s="271"/>
      <c r="G60" s="271"/>
      <c r="H60" s="271"/>
      <c r="I60" s="84"/>
      <c r="J60" s="271" t="s">
        <v>90</v>
      </c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67">
        <f>'33-2018-Pr - Provedení do...'!J32</f>
        <v>0</v>
      </c>
      <c r="AH60" s="268"/>
      <c r="AI60" s="268"/>
      <c r="AJ60" s="268"/>
      <c r="AK60" s="268"/>
      <c r="AL60" s="268"/>
      <c r="AM60" s="268"/>
      <c r="AN60" s="267">
        <f>SUM(AG60,AT60)</f>
        <v>0</v>
      </c>
      <c r="AO60" s="268"/>
      <c r="AP60" s="268"/>
      <c r="AQ60" s="85" t="s">
        <v>82</v>
      </c>
      <c r="AR60" s="86"/>
      <c r="AS60" s="87">
        <v>0</v>
      </c>
      <c r="AT60" s="88">
        <f>ROUND(SUM(AV60:AW60),2)</f>
        <v>0</v>
      </c>
      <c r="AU60" s="89">
        <f>'33-2018-Pr - Provedení do...'!P93</f>
        <v>0</v>
      </c>
      <c r="AV60" s="88">
        <f>'33-2018-Pr - Provedení do...'!J35</f>
        <v>0</v>
      </c>
      <c r="AW60" s="88">
        <f>'33-2018-Pr - Provedení do...'!J36</f>
        <v>0</v>
      </c>
      <c r="AX60" s="88">
        <f>'33-2018-Pr - Provedení do...'!J37</f>
        <v>0</v>
      </c>
      <c r="AY60" s="88">
        <f>'33-2018-Pr - Provedení do...'!J38</f>
        <v>0</v>
      </c>
      <c r="AZ60" s="88">
        <f>'33-2018-Pr - Provedení do...'!F35</f>
        <v>0</v>
      </c>
      <c r="BA60" s="88">
        <f>'33-2018-Pr - Provedení do...'!F36</f>
        <v>0</v>
      </c>
      <c r="BB60" s="88">
        <f>'33-2018-Pr - Provedení do...'!F37</f>
        <v>0</v>
      </c>
      <c r="BC60" s="88">
        <f>'33-2018-Pr - Provedení do...'!F38</f>
        <v>0</v>
      </c>
      <c r="BD60" s="90">
        <f>'33-2018-Pr - Provedení do...'!F39</f>
        <v>0</v>
      </c>
      <c r="BT60" s="91" t="s">
        <v>83</v>
      </c>
      <c r="BV60" s="91" t="s">
        <v>77</v>
      </c>
      <c r="BW60" s="91" t="s">
        <v>91</v>
      </c>
      <c r="BX60" s="91" t="s">
        <v>5</v>
      </c>
      <c r="CL60" s="91" t="s">
        <v>1</v>
      </c>
      <c r="CM60" s="91" t="s">
        <v>85</v>
      </c>
    </row>
    <row r="61" spans="1:91" s="5" customFormat="1" ht="27" customHeight="1">
      <c r="A61" s="81" t="s">
        <v>79</v>
      </c>
      <c r="B61" s="82"/>
      <c r="C61" s="83"/>
      <c r="D61" s="271" t="s">
        <v>92</v>
      </c>
      <c r="E61" s="271"/>
      <c r="F61" s="271"/>
      <c r="G61" s="271"/>
      <c r="H61" s="271"/>
      <c r="I61" s="84"/>
      <c r="J61" s="271" t="s">
        <v>93</v>
      </c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71"/>
      <c r="AA61" s="271"/>
      <c r="AB61" s="271"/>
      <c r="AC61" s="271"/>
      <c r="AD61" s="271"/>
      <c r="AE61" s="271"/>
      <c r="AF61" s="271"/>
      <c r="AG61" s="267">
        <f>'33-2018-Ne - Vzduchotechn...'!J32</f>
        <v>0</v>
      </c>
      <c r="AH61" s="268"/>
      <c r="AI61" s="268"/>
      <c r="AJ61" s="268"/>
      <c r="AK61" s="268"/>
      <c r="AL61" s="268"/>
      <c r="AM61" s="268"/>
      <c r="AN61" s="267">
        <f>SUM(AG61,AT61)</f>
        <v>0</v>
      </c>
      <c r="AO61" s="268"/>
      <c r="AP61" s="268"/>
      <c r="AQ61" s="85" t="s">
        <v>82</v>
      </c>
      <c r="AR61" s="86"/>
      <c r="AS61" s="92">
        <v>0</v>
      </c>
      <c r="AT61" s="93">
        <f>ROUND(SUM(AV61:AW61),2)</f>
        <v>0</v>
      </c>
      <c r="AU61" s="94">
        <f>'33-2018-Ne - Vzduchotechn...'!P110</f>
        <v>0</v>
      </c>
      <c r="AV61" s="93">
        <f>'33-2018-Ne - Vzduchotechn...'!J35</f>
        <v>0</v>
      </c>
      <c r="AW61" s="93">
        <f>'33-2018-Ne - Vzduchotechn...'!J36</f>
        <v>0</v>
      </c>
      <c r="AX61" s="93">
        <f>'33-2018-Ne - Vzduchotechn...'!J37</f>
        <v>0</v>
      </c>
      <c r="AY61" s="93">
        <f>'33-2018-Ne - Vzduchotechn...'!J38</f>
        <v>0</v>
      </c>
      <c r="AZ61" s="93">
        <f>'33-2018-Ne - Vzduchotechn...'!F35</f>
        <v>0</v>
      </c>
      <c r="BA61" s="93">
        <f>'33-2018-Ne - Vzduchotechn...'!F36</f>
        <v>0</v>
      </c>
      <c r="BB61" s="93">
        <f>'33-2018-Ne - Vzduchotechn...'!F37</f>
        <v>0</v>
      </c>
      <c r="BC61" s="93">
        <f>'33-2018-Ne - Vzduchotechn...'!F38</f>
        <v>0</v>
      </c>
      <c r="BD61" s="95">
        <f>'33-2018-Ne - Vzduchotechn...'!F39</f>
        <v>0</v>
      </c>
      <c r="BT61" s="91" t="s">
        <v>83</v>
      </c>
      <c r="BV61" s="91" t="s">
        <v>77</v>
      </c>
      <c r="BW61" s="91" t="s">
        <v>94</v>
      </c>
      <c r="BX61" s="91" t="s">
        <v>5</v>
      </c>
      <c r="CL61" s="91" t="s">
        <v>1</v>
      </c>
      <c r="CM61" s="91" t="s">
        <v>85</v>
      </c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8" s="1" customFormat="1" ht="30" customHeight="1">
      <c r="B63" s="33"/>
      <c r="C63" s="70" t="s">
        <v>95</v>
      </c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270">
        <f>ROUND(SUM(AG64:AG67),2)</f>
        <v>0</v>
      </c>
      <c r="AH63" s="270"/>
      <c r="AI63" s="270"/>
      <c r="AJ63" s="270"/>
      <c r="AK63" s="270"/>
      <c r="AL63" s="270"/>
      <c r="AM63" s="270"/>
      <c r="AN63" s="270">
        <f>ROUND(SUM(AN64:AN67),2)</f>
        <v>0</v>
      </c>
      <c r="AO63" s="270"/>
      <c r="AP63" s="270"/>
      <c r="AQ63" s="96"/>
      <c r="AR63" s="35"/>
      <c r="AS63" s="63" t="s">
        <v>96</v>
      </c>
      <c r="AT63" s="64" t="s">
        <v>97</v>
      </c>
      <c r="AU63" s="64" t="s">
        <v>45</v>
      </c>
      <c r="AV63" s="65" t="s">
        <v>62</v>
      </c>
    </row>
    <row r="64" spans="2:89" s="1" customFormat="1" ht="19.9" customHeight="1">
      <c r="B64" s="33"/>
      <c r="C64" s="34"/>
      <c r="D64" s="262" t="s">
        <v>98</v>
      </c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34"/>
      <c r="AD64" s="34"/>
      <c r="AE64" s="34"/>
      <c r="AF64" s="34"/>
      <c r="AG64" s="273">
        <f>ROUND(AG57*AS64,2)</f>
        <v>0</v>
      </c>
      <c r="AH64" s="274"/>
      <c r="AI64" s="274"/>
      <c r="AJ64" s="274"/>
      <c r="AK64" s="274"/>
      <c r="AL64" s="274"/>
      <c r="AM64" s="274"/>
      <c r="AN64" s="274">
        <f>ROUND(AG64+AV64,2)</f>
        <v>0</v>
      </c>
      <c r="AO64" s="274"/>
      <c r="AP64" s="274"/>
      <c r="AQ64" s="34"/>
      <c r="AR64" s="35"/>
      <c r="AS64" s="99">
        <v>0</v>
      </c>
      <c r="AT64" s="100" t="s">
        <v>99</v>
      </c>
      <c r="AU64" s="100" t="s">
        <v>46</v>
      </c>
      <c r="AV64" s="101">
        <f>ROUND(IF(AU64="základní",AG64*L32,IF(AU64="snížená",AG64*L33,0)),2)</f>
        <v>0</v>
      </c>
      <c r="BV64" s="15" t="s">
        <v>100</v>
      </c>
      <c r="BY64" s="102">
        <f>IF(AU64="základní",AV64,0)</f>
        <v>0</v>
      </c>
      <c r="BZ64" s="102">
        <f>IF(AU64="snížená",AV64,0)</f>
        <v>0</v>
      </c>
      <c r="CA64" s="102">
        <v>0</v>
      </c>
      <c r="CB64" s="102">
        <v>0</v>
      </c>
      <c r="CC64" s="102">
        <v>0</v>
      </c>
      <c r="CD64" s="102">
        <f>IF(AU64="základní",AG64,0)</f>
        <v>0</v>
      </c>
      <c r="CE64" s="102">
        <f>IF(AU64="snížená",AG64,0)</f>
        <v>0</v>
      </c>
      <c r="CF64" s="102">
        <f>IF(AU64="zákl. přenesená",AG64,0)</f>
        <v>0</v>
      </c>
      <c r="CG64" s="102">
        <f>IF(AU64="sníž. přenesená",AG64,0)</f>
        <v>0</v>
      </c>
      <c r="CH64" s="102">
        <f>IF(AU64="nulová",AG64,0)</f>
        <v>0</v>
      </c>
      <c r="CI64" s="15">
        <f>IF(AU64="základní",1,IF(AU64="snížená",2,IF(AU64="zákl. přenesená",4,IF(AU64="sníž. přenesená",5,3))))</f>
        <v>1</v>
      </c>
      <c r="CJ64" s="15">
        <f>IF(AT64="stavební čast",1,IF(AT64="investiční čast",2,3))</f>
        <v>1</v>
      </c>
      <c r="CK64" s="15" t="str">
        <f>IF(D64="Vyplň vlastní","","x")</f>
        <v>x</v>
      </c>
    </row>
    <row r="65" spans="2:89" s="1" customFormat="1" ht="19.9" customHeight="1">
      <c r="B65" s="33"/>
      <c r="C65" s="34"/>
      <c r="D65" s="261" t="s">
        <v>101</v>
      </c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262"/>
      <c r="AA65" s="262"/>
      <c r="AB65" s="262"/>
      <c r="AC65" s="34"/>
      <c r="AD65" s="34"/>
      <c r="AE65" s="34"/>
      <c r="AF65" s="34"/>
      <c r="AG65" s="273">
        <f>ROUND(AG57*AS65,2)</f>
        <v>0</v>
      </c>
      <c r="AH65" s="274"/>
      <c r="AI65" s="274"/>
      <c r="AJ65" s="274"/>
      <c r="AK65" s="274"/>
      <c r="AL65" s="274"/>
      <c r="AM65" s="274"/>
      <c r="AN65" s="274">
        <f>ROUND(AG65+AV65,2)</f>
        <v>0</v>
      </c>
      <c r="AO65" s="274"/>
      <c r="AP65" s="274"/>
      <c r="AQ65" s="34"/>
      <c r="AR65" s="35"/>
      <c r="AS65" s="99">
        <v>0</v>
      </c>
      <c r="AT65" s="100" t="s">
        <v>99</v>
      </c>
      <c r="AU65" s="100" t="s">
        <v>46</v>
      </c>
      <c r="AV65" s="101">
        <f>ROUND(IF(AU65="základní",AG65*L32,IF(AU65="snížená",AG65*L33,0)),2)</f>
        <v>0</v>
      </c>
      <c r="BV65" s="15" t="s">
        <v>102</v>
      </c>
      <c r="BY65" s="102">
        <f>IF(AU65="základní",AV65,0)</f>
        <v>0</v>
      </c>
      <c r="BZ65" s="102">
        <f>IF(AU65="snížená",AV65,0)</f>
        <v>0</v>
      </c>
      <c r="CA65" s="102">
        <v>0</v>
      </c>
      <c r="CB65" s="102">
        <v>0</v>
      </c>
      <c r="CC65" s="102">
        <v>0</v>
      </c>
      <c r="CD65" s="102">
        <f>IF(AU65="základní",AG65,0)</f>
        <v>0</v>
      </c>
      <c r="CE65" s="102">
        <f>IF(AU65="snížená",AG65,0)</f>
        <v>0</v>
      </c>
      <c r="CF65" s="102">
        <f>IF(AU65="zákl. přenesená",AG65,0)</f>
        <v>0</v>
      </c>
      <c r="CG65" s="102">
        <f>IF(AU65="sníž. přenesená",AG65,0)</f>
        <v>0</v>
      </c>
      <c r="CH65" s="102">
        <f>IF(AU65="nulová",AG65,0)</f>
        <v>0</v>
      </c>
      <c r="CI65" s="15">
        <f>IF(AU65="základní",1,IF(AU65="snížená",2,IF(AU65="zákl. přenesená",4,IF(AU65="sníž. přenesená",5,3))))</f>
        <v>1</v>
      </c>
      <c r="CJ65" s="15">
        <f>IF(AT65="stavební čast",1,IF(AT65="investiční čast",2,3))</f>
        <v>1</v>
      </c>
      <c r="CK65" s="15" t="str">
        <f>IF(D65="Vyplň vlastní","","x")</f>
        <v/>
      </c>
    </row>
    <row r="66" spans="2:89" s="1" customFormat="1" ht="19.9" customHeight="1">
      <c r="B66" s="33"/>
      <c r="C66" s="34"/>
      <c r="D66" s="261" t="s">
        <v>101</v>
      </c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  <c r="AA66" s="262"/>
      <c r="AB66" s="262"/>
      <c r="AC66" s="34"/>
      <c r="AD66" s="34"/>
      <c r="AE66" s="34"/>
      <c r="AF66" s="34"/>
      <c r="AG66" s="273">
        <f>ROUND(AG57*AS66,2)</f>
        <v>0</v>
      </c>
      <c r="AH66" s="274"/>
      <c r="AI66" s="274"/>
      <c r="AJ66" s="274"/>
      <c r="AK66" s="274"/>
      <c r="AL66" s="274"/>
      <c r="AM66" s="274"/>
      <c r="AN66" s="274">
        <f>ROUND(AG66+AV66,2)</f>
        <v>0</v>
      </c>
      <c r="AO66" s="274"/>
      <c r="AP66" s="274"/>
      <c r="AQ66" s="34"/>
      <c r="AR66" s="35"/>
      <c r="AS66" s="99">
        <v>0</v>
      </c>
      <c r="AT66" s="100" t="s">
        <v>99</v>
      </c>
      <c r="AU66" s="100" t="s">
        <v>46</v>
      </c>
      <c r="AV66" s="101">
        <f>ROUND(IF(AU66="základní",AG66*L32,IF(AU66="snížená",AG66*L33,0)),2)</f>
        <v>0</v>
      </c>
      <c r="BV66" s="15" t="s">
        <v>102</v>
      </c>
      <c r="BY66" s="102">
        <f>IF(AU66="základní",AV66,0)</f>
        <v>0</v>
      </c>
      <c r="BZ66" s="102">
        <f>IF(AU66="snížená",AV66,0)</f>
        <v>0</v>
      </c>
      <c r="CA66" s="102">
        <v>0</v>
      </c>
      <c r="CB66" s="102">
        <v>0</v>
      </c>
      <c r="CC66" s="102">
        <v>0</v>
      </c>
      <c r="CD66" s="102">
        <f>IF(AU66="základní",AG66,0)</f>
        <v>0</v>
      </c>
      <c r="CE66" s="102">
        <f>IF(AU66="snížená",AG66,0)</f>
        <v>0</v>
      </c>
      <c r="CF66" s="102">
        <f>IF(AU66="zákl. přenesená",AG66,0)</f>
        <v>0</v>
      </c>
      <c r="CG66" s="102">
        <f>IF(AU66="sníž. přenesená",AG66,0)</f>
        <v>0</v>
      </c>
      <c r="CH66" s="102">
        <f>IF(AU66="nulová",AG66,0)</f>
        <v>0</v>
      </c>
      <c r="CI66" s="15">
        <f>IF(AU66="základní",1,IF(AU66="snížená",2,IF(AU66="zákl. přenesená",4,IF(AU66="sníž. přenesená",5,3))))</f>
        <v>1</v>
      </c>
      <c r="CJ66" s="15">
        <f>IF(AT66="stavební čast",1,IF(AT66="investiční čast",2,3))</f>
        <v>1</v>
      </c>
      <c r="CK66" s="15" t="str">
        <f>IF(D66="Vyplň vlastní","","x")</f>
        <v/>
      </c>
    </row>
    <row r="67" spans="2:89" s="1" customFormat="1" ht="19.9" customHeight="1">
      <c r="B67" s="33"/>
      <c r="C67" s="34"/>
      <c r="D67" s="261" t="s">
        <v>101</v>
      </c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62"/>
      <c r="X67" s="262"/>
      <c r="Y67" s="262"/>
      <c r="Z67" s="262"/>
      <c r="AA67" s="262"/>
      <c r="AB67" s="262"/>
      <c r="AC67" s="34"/>
      <c r="AD67" s="34"/>
      <c r="AE67" s="34"/>
      <c r="AF67" s="34"/>
      <c r="AG67" s="273">
        <f>ROUND(AG57*AS67,2)</f>
        <v>0</v>
      </c>
      <c r="AH67" s="274"/>
      <c r="AI67" s="274"/>
      <c r="AJ67" s="274"/>
      <c r="AK67" s="274"/>
      <c r="AL67" s="274"/>
      <c r="AM67" s="274"/>
      <c r="AN67" s="274">
        <f>ROUND(AG67+AV67,2)</f>
        <v>0</v>
      </c>
      <c r="AO67" s="274"/>
      <c r="AP67" s="274"/>
      <c r="AQ67" s="34"/>
      <c r="AR67" s="35"/>
      <c r="AS67" s="103">
        <v>0</v>
      </c>
      <c r="AT67" s="104" t="s">
        <v>99</v>
      </c>
      <c r="AU67" s="104" t="s">
        <v>46</v>
      </c>
      <c r="AV67" s="105">
        <f>ROUND(IF(AU67="základní",AG67*L32,IF(AU67="snížená",AG67*L33,0)),2)</f>
        <v>0</v>
      </c>
      <c r="BV67" s="15" t="s">
        <v>102</v>
      </c>
      <c r="BY67" s="102">
        <f>IF(AU67="základní",AV67,0)</f>
        <v>0</v>
      </c>
      <c r="BZ67" s="102">
        <f>IF(AU67="snížená",AV67,0)</f>
        <v>0</v>
      </c>
      <c r="CA67" s="102">
        <v>0</v>
      </c>
      <c r="CB67" s="102">
        <v>0</v>
      </c>
      <c r="CC67" s="102">
        <v>0</v>
      </c>
      <c r="CD67" s="102">
        <f>IF(AU67="základní",AG67,0)</f>
        <v>0</v>
      </c>
      <c r="CE67" s="102">
        <f>IF(AU67="snížená",AG67,0)</f>
        <v>0</v>
      </c>
      <c r="CF67" s="102">
        <f>IF(AU67="zákl. přenesená",AG67,0)</f>
        <v>0</v>
      </c>
      <c r="CG67" s="102">
        <f>IF(AU67="sníž. přenesená",AG67,0)</f>
        <v>0</v>
      </c>
      <c r="CH67" s="102">
        <f>IF(AU67="nulová",AG67,0)</f>
        <v>0</v>
      </c>
      <c r="CI67" s="15">
        <f>IF(AU67="základní",1,IF(AU67="snížená",2,IF(AU67="zákl. přenesená",4,IF(AU67="sníž. přenesená",5,3))))</f>
        <v>1</v>
      </c>
      <c r="CJ67" s="15">
        <f>IF(AT67="stavební čast",1,IF(AT67="investiční čast",2,3))</f>
        <v>1</v>
      </c>
      <c r="CK67" s="15" t="str">
        <f>IF(D67="Vyplň vlastní","","x")</f>
        <v/>
      </c>
    </row>
    <row r="68" spans="2:44" s="1" customFormat="1" ht="10.9" customHeight="1">
      <c r="B68" s="33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5"/>
    </row>
    <row r="69" spans="2:44" s="1" customFormat="1" ht="30" customHeight="1">
      <c r="B69" s="33"/>
      <c r="C69" s="106" t="s">
        <v>103</v>
      </c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275">
        <f>ROUND(AG57+AG63,2)</f>
        <v>0</v>
      </c>
      <c r="AH69" s="275"/>
      <c r="AI69" s="275"/>
      <c r="AJ69" s="275"/>
      <c r="AK69" s="275"/>
      <c r="AL69" s="275"/>
      <c r="AM69" s="275"/>
      <c r="AN69" s="275">
        <f>ROUND(AN57+AN63,2)</f>
        <v>0</v>
      </c>
      <c r="AO69" s="275"/>
      <c r="AP69" s="275"/>
      <c r="AQ69" s="107"/>
      <c r="AR69" s="35"/>
    </row>
    <row r="70" spans="2:44" s="1" customFormat="1" ht="6.95" customHeight="1"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35"/>
    </row>
  </sheetData>
  <sheetProtection sheet="1" objects="1" scenarios="1" formatColumns="0" formatRows="0"/>
  <mergeCells count="72">
    <mergeCell ref="X38:AB38"/>
    <mergeCell ref="W33:AE33"/>
    <mergeCell ref="AK26:AO26"/>
    <mergeCell ref="AK27:AO27"/>
    <mergeCell ref="AK29:AO29"/>
    <mergeCell ref="W32:AE32"/>
    <mergeCell ref="AK32:AO32"/>
    <mergeCell ref="AK33:AO33"/>
    <mergeCell ref="W34:AE34"/>
    <mergeCell ref="AK34:AO34"/>
    <mergeCell ref="W35:AE35"/>
    <mergeCell ref="AK35:AO35"/>
    <mergeCell ref="W36:AE36"/>
    <mergeCell ref="AK36:AO36"/>
    <mergeCell ref="AK38:AO38"/>
    <mergeCell ref="AS52:AT54"/>
    <mergeCell ref="AM53:AP53"/>
    <mergeCell ref="L48:AO48"/>
    <mergeCell ref="AM50:AN50"/>
    <mergeCell ref="AM52:AP52"/>
    <mergeCell ref="K5:AO5"/>
    <mergeCell ref="K6:AO6"/>
    <mergeCell ref="E14:AJ14"/>
    <mergeCell ref="E23:AN23"/>
    <mergeCell ref="L31:P31"/>
    <mergeCell ref="W31:AE31"/>
    <mergeCell ref="AK31:AO31"/>
    <mergeCell ref="L32:P32"/>
    <mergeCell ref="L33:P33"/>
    <mergeCell ref="L34:P34"/>
    <mergeCell ref="L35:P35"/>
    <mergeCell ref="L36:P36"/>
    <mergeCell ref="AG67:AM67"/>
    <mergeCell ref="AN67:AP67"/>
    <mergeCell ref="AG63:AM63"/>
    <mergeCell ref="AN63:AP63"/>
    <mergeCell ref="AG69:AM69"/>
    <mergeCell ref="AN69:AP69"/>
    <mergeCell ref="AG66:AM66"/>
    <mergeCell ref="AG64:AM64"/>
    <mergeCell ref="AN64:AP64"/>
    <mergeCell ref="AG65:AM65"/>
    <mergeCell ref="AN65:AP65"/>
    <mergeCell ref="AN66:AP66"/>
    <mergeCell ref="D64:AB64"/>
    <mergeCell ref="C55:G55"/>
    <mergeCell ref="I55:AF55"/>
    <mergeCell ref="D58:H58"/>
    <mergeCell ref="J58:AF58"/>
    <mergeCell ref="D59:H59"/>
    <mergeCell ref="J59:AF59"/>
    <mergeCell ref="AN57:AP57"/>
    <mergeCell ref="D60:H60"/>
    <mergeCell ref="J60:AF60"/>
    <mergeCell ref="D61:H61"/>
    <mergeCell ref="J61:AF61"/>
    <mergeCell ref="AR2:BE2"/>
    <mergeCell ref="BE5:BE34"/>
    <mergeCell ref="D65:AB65"/>
    <mergeCell ref="D66:AB66"/>
    <mergeCell ref="D67:AB67"/>
    <mergeCell ref="AN55:AP55"/>
    <mergeCell ref="AG55:AM55"/>
    <mergeCell ref="AN58:AP58"/>
    <mergeCell ref="AG58:AM58"/>
    <mergeCell ref="AN59:AP59"/>
    <mergeCell ref="AG59:AM59"/>
    <mergeCell ref="AN60:AP60"/>
    <mergeCell ref="AG60:AM60"/>
    <mergeCell ref="AN61:AP61"/>
    <mergeCell ref="AG61:AM61"/>
    <mergeCell ref="AG57:AM57"/>
  </mergeCells>
  <dataValidations count="2">
    <dataValidation type="list" allowBlank="1" showInputMessage="1" showErrorMessage="1" error="Povoleny jsou hodnoty základní, snížená, zákl. přenesená, sníž. přenesená, nulová." sqref="AU63:AU67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63:AT67">
      <formula1>"stavební čast, technologická čast, investiční čast"</formula1>
    </dataValidation>
  </dataValidations>
  <hyperlinks>
    <hyperlink ref="A58" location="'33-2018-D-s - Bourací a s...'!C2" display="/"/>
    <hyperlink ref="A59" location="'33-2018-DVz - Vzduchotech...'!C2" display="/"/>
    <hyperlink ref="A60" location="'33-2018-Pr - Provedení do...'!C2" display="/"/>
    <hyperlink ref="A61" location="'33-2018-Ne - Vzduchotech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3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9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AT2" s="15" t="s">
        <v>84</v>
      </c>
      <c r="AZ2" s="110" t="s">
        <v>104</v>
      </c>
      <c r="BA2" s="110" t="s">
        <v>105</v>
      </c>
      <c r="BB2" s="110" t="s">
        <v>106</v>
      </c>
      <c r="BC2" s="110" t="s">
        <v>107</v>
      </c>
      <c r="BD2" s="110" t="s">
        <v>85</v>
      </c>
    </row>
    <row r="3" spans="2:56" ht="6.95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18"/>
      <c r="AT3" s="15" t="s">
        <v>85</v>
      </c>
      <c r="AZ3" s="110" t="s">
        <v>108</v>
      </c>
      <c r="BA3" s="110" t="s">
        <v>109</v>
      </c>
      <c r="BB3" s="110" t="s">
        <v>110</v>
      </c>
      <c r="BC3" s="110" t="s">
        <v>111</v>
      </c>
      <c r="BD3" s="110" t="s">
        <v>85</v>
      </c>
    </row>
    <row r="4" spans="2:56" ht="24.95" customHeight="1">
      <c r="B4" s="18"/>
      <c r="D4" s="114" t="s">
        <v>112</v>
      </c>
      <c r="L4" s="18"/>
      <c r="M4" s="22" t="s">
        <v>10</v>
      </c>
      <c r="AT4" s="15" t="s">
        <v>4</v>
      </c>
      <c r="AZ4" s="110" t="s">
        <v>113</v>
      </c>
      <c r="BA4" s="110" t="s">
        <v>114</v>
      </c>
      <c r="BB4" s="110" t="s">
        <v>110</v>
      </c>
      <c r="BC4" s="110" t="s">
        <v>115</v>
      </c>
      <c r="BD4" s="110" t="s">
        <v>85</v>
      </c>
    </row>
    <row r="5" spans="2:12" ht="6.95" customHeight="1">
      <c r="B5" s="18"/>
      <c r="L5" s="18"/>
    </row>
    <row r="6" spans="2:12" ht="12" customHeight="1">
      <c r="B6" s="18"/>
      <c r="D6" s="115" t="s">
        <v>16</v>
      </c>
      <c r="L6" s="18"/>
    </row>
    <row r="7" spans="2:12" ht="16.5" customHeight="1">
      <c r="B7" s="18"/>
      <c r="E7" s="306" t="str">
        <f>'Rekapitulace stavby'!K6</f>
        <v>Dílčí energetická renovace objektu ZŠ Chvaletická - objekt SO1,Praha 14</v>
      </c>
      <c r="F7" s="307"/>
      <c r="G7" s="307"/>
      <c r="H7" s="307"/>
      <c r="L7" s="18"/>
    </row>
    <row r="8" spans="2:12" s="1" customFormat="1" ht="12" customHeight="1">
      <c r="B8" s="35"/>
      <c r="D8" s="115" t="s">
        <v>116</v>
      </c>
      <c r="I8" s="116"/>
      <c r="L8" s="35"/>
    </row>
    <row r="9" spans="2:12" s="1" customFormat="1" ht="36.95" customHeight="1">
      <c r="B9" s="35"/>
      <c r="E9" s="308" t="s">
        <v>117</v>
      </c>
      <c r="F9" s="309"/>
      <c r="G9" s="309"/>
      <c r="H9" s="309"/>
      <c r="I9" s="116"/>
      <c r="L9" s="35"/>
    </row>
    <row r="10" spans="2:12" s="1" customFormat="1" ht="12">
      <c r="B10" s="35"/>
      <c r="I10" s="116"/>
      <c r="L10" s="35"/>
    </row>
    <row r="11" spans="2:12" s="1" customFormat="1" ht="12" customHeight="1">
      <c r="B11" s="35"/>
      <c r="D11" s="115" t="s">
        <v>18</v>
      </c>
      <c r="F11" s="15" t="s">
        <v>1</v>
      </c>
      <c r="I11" s="117" t="s">
        <v>19</v>
      </c>
      <c r="J11" s="15" t="s">
        <v>1</v>
      </c>
      <c r="L11" s="35"/>
    </row>
    <row r="12" spans="2:12" s="1" customFormat="1" ht="12" customHeight="1">
      <c r="B12" s="35"/>
      <c r="D12" s="115" t="s">
        <v>20</v>
      </c>
      <c r="F12" s="15" t="s">
        <v>21</v>
      </c>
      <c r="I12" s="117" t="s">
        <v>22</v>
      </c>
      <c r="J12" s="118" t="str">
        <f>'Rekapitulace stavby'!AN8</f>
        <v>21. 11. 2018</v>
      </c>
      <c r="L12" s="35"/>
    </row>
    <row r="13" spans="2:12" s="1" customFormat="1" ht="10.9" customHeight="1">
      <c r="B13" s="35"/>
      <c r="I13" s="116"/>
      <c r="L13" s="35"/>
    </row>
    <row r="14" spans="2:12" s="1" customFormat="1" ht="12" customHeight="1">
      <c r="B14" s="35"/>
      <c r="D14" s="115" t="s">
        <v>24</v>
      </c>
      <c r="I14" s="117" t="s">
        <v>25</v>
      </c>
      <c r="J14" s="15" t="s">
        <v>26</v>
      </c>
      <c r="L14" s="35"/>
    </row>
    <row r="15" spans="2:12" s="1" customFormat="1" ht="18" customHeight="1">
      <c r="B15" s="35"/>
      <c r="E15" s="15" t="s">
        <v>27</v>
      </c>
      <c r="I15" s="117" t="s">
        <v>28</v>
      </c>
      <c r="J15" s="15" t="s">
        <v>1</v>
      </c>
      <c r="L15" s="35"/>
    </row>
    <row r="16" spans="2:12" s="1" customFormat="1" ht="6.95" customHeight="1">
      <c r="B16" s="35"/>
      <c r="I16" s="116"/>
      <c r="L16" s="35"/>
    </row>
    <row r="17" spans="2:12" s="1" customFormat="1" ht="12" customHeight="1">
      <c r="B17" s="35"/>
      <c r="D17" s="115" t="s">
        <v>29</v>
      </c>
      <c r="I17" s="117" t="s">
        <v>25</v>
      </c>
      <c r="J17" s="28" t="str">
        <f>'Rekapitulace stavby'!AN13</f>
        <v>Vyplň údaj</v>
      </c>
      <c r="L17" s="35"/>
    </row>
    <row r="18" spans="2:12" s="1" customFormat="1" ht="18" customHeight="1">
      <c r="B18" s="35"/>
      <c r="E18" s="310" t="str">
        <f>'Rekapitulace stavby'!E14</f>
        <v>Vyplň údaj</v>
      </c>
      <c r="F18" s="311"/>
      <c r="G18" s="311"/>
      <c r="H18" s="311"/>
      <c r="I18" s="117" t="s">
        <v>28</v>
      </c>
      <c r="J18" s="28" t="str">
        <f>'Rekapitulace stavby'!AN14</f>
        <v>Vyplň údaj</v>
      </c>
      <c r="L18" s="35"/>
    </row>
    <row r="19" spans="2:12" s="1" customFormat="1" ht="6.95" customHeight="1">
      <c r="B19" s="35"/>
      <c r="I19" s="116"/>
      <c r="L19" s="35"/>
    </row>
    <row r="20" spans="2:12" s="1" customFormat="1" ht="12" customHeight="1">
      <c r="B20" s="35"/>
      <c r="D20" s="115" t="s">
        <v>31</v>
      </c>
      <c r="I20" s="117" t="s">
        <v>25</v>
      </c>
      <c r="J20" s="15" t="s">
        <v>32</v>
      </c>
      <c r="L20" s="35"/>
    </row>
    <row r="21" spans="2:12" s="1" customFormat="1" ht="18" customHeight="1">
      <c r="B21" s="35"/>
      <c r="E21" s="15" t="s">
        <v>33</v>
      </c>
      <c r="I21" s="117" t="s">
        <v>28</v>
      </c>
      <c r="J21" s="15" t="s">
        <v>1</v>
      </c>
      <c r="L21" s="35"/>
    </row>
    <row r="22" spans="2:12" s="1" customFormat="1" ht="6.95" customHeight="1">
      <c r="B22" s="35"/>
      <c r="I22" s="116"/>
      <c r="L22" s="35"/>
    </row>
    <row r="23" spans="2:12" s="1" customFormat="1" ht="12" customHeight="1">
      <c r="B23" s="35"/>
      <c r="D23" s="115" t="s">
        <v>35</v>
      </c>
      <c r="I23" s="117" t="s">
        <v>25</v>
      </c>
      <c r="J23" s="15" t="s">
        <v>36</v>
      </c>
      <c r="L23" s="35"/>
    </row>
    <row r="24" spans="2:12" s="1" customFormat="1" ht="18" customHeight="1">
      <c r="B24" s="35"/>
      <c r="E24" s="15" t="s">
        <v>37</v>
      </c>
      <c r="I24" s="117" t="s">
        <v>28</v>
      </c>
      <c r="J24" s="15" t="s">
        <v>1</v>
      </c>
      <c r="L24" s="35"/>
    </row>
    <row r="25" spans="2:12" s="1" customFormat="1" ht="6.95" customHeight="1">
      <c r="B25" s="35"/>
      <c r="I25" s="116"/>
      <c r="L25" s="35"/>
    </row>
    <row r="26" spans="2:12" s="1" customFormat="1" ht="12" customHeight="1">
      <c r="B26" s="35"/>
      <c r="D26" s="115" t="s">
        <v>38</v>
      </c>
      <c r="I26" s="116"/>
      <c r="L26" s="35"/>
    </row>
    <row r="27" spans="2:12" s="6" customFormat="1" ht="16.5" customHeight="1">
      <c r="B27" s="119"/>
      <c r="E27" s="312" t="s">
        <v>1</v>
      </c>
      <c r="F27" s="312"/>
      <c r="G27" s="312"/>
      <c r="H27" s="312"/>
      <c r="I27" s="120"/>
      <c r="L27" s="119"/>
    </row>
    <row r="28" spans="2:12" s="1" customFormat="1" ht="6.95" customHeight="1">
      <c r="B28" s="35"/>
      <c r="I28" s="116"/>
      <c r="L28" s="35"/>
    </row>
    <row r="29" spans="2:12" s="1" customFormat="1" ht="6.95" customHeight="1">
      <c r="B29" s="35"/>
      <c r="D29" s="55"/>
      <c r="E29" s="55"/>
      <c r="F29" s="55"/>
      <c r="G29" s="55"/>
      <c r="H29" s="55"/>
      <c r="I29" s="121"/>
      <c r="J29" s="55"/>
      <c r="K29" s="55"/>
      <c r="L29" s="35"/>
    </row>
    <row r="30" spans="2:12" s="1" customFormat="1" ht="14.45" customHeight="1">
      <c r="B30" s="35"/>
      <c r="D30" s="122" t="s">
        <v>118</v>
      </c>
      <c r="I30" s="116"/>
      <c r="J30" s="123">
        <f>J61</f>
        <v>0</v>
      </c>
      <c r="L30" s="35"/>
    </row>
    <row r="31" spans="2:12" s="1" customFormat="1" ht="14.45" customHeight="1">
      <c r="B31" s="35"/>
      <c r="D31" s="124" t="s">
        <v>98</v>
      </c>
      <c r="I31" s="116"/>
      <c r="J31" s="123">
        <f>J82</f>
        <v>0</v>
      </c>
      <c r="L31" s="35"/>
    </row>
    <row r="32" spans="2:12" s="1" customFormat="1" ht="25.35" customHeight="1">
      <c r="B32" s="35"/>
      <c r="D32" s="125" t="s">
        <v>41</v>
      </c>
      <c r="I32" s="116"/>
      <c r="J32" s="126">
        <f>ROUND(J30+J31,2)</f>
        <v>0</v>
      </c>
      <c r="L32" s="35"/>
    </row>
    <row r="33" spans="2:12" s="1" customFormat="1" ht="6.95" customHeight="1">
      <c r="B33" s="35"/>
      <c r="D33" s="55"/>
      <c r="E33" s="55"/>
      <c r="F33" s="55"/>
      <c r="G33" s="55"/>
      <c r="H33" s="55"/>
      <c r="I33" s="121"/>
      <c r="J33" s="55"/>
      <c r="K33" s="55"/>
      <c r="L33" s="35"/>
    </row>
    <row r="34" spans="2:12" s="1" customFormat="1" ht="14.45" customHeight="1">
      <c r="B34" s="35"/>
      <c r="F34" s="127" t="s">
        <v>43</v>
      </c>
      <c r="I34" s="128" t="s">
        <v>42</v>
      </c>
      <c r="J34" s="127" t="s">
        <v>44</v>
      </c>
      <c r="L34" s="35"/>
    </row>
    <row r="35" spans="2:12" s="1" customFormat="1" ht="14.45" customHeight="1">
      <c r="B35" s="35"/>
      <c r="D35" s="115" t="s">
        <v>45</v>
      </c>
      <c r="E35" s="115" t="s">
        <v>46</v>
      </c>
      <c r="F35" s="129">
        <f>ROUND((SUM(BE82:BE89)+SUM(BE109:BE230)),2)</f>
        <v>0</v>
      </c>
      <c r="I35" s="130">
        <v>0.21</v>
      </c>
      <c r="J35" s="129">
        <f>ROUND(((SUM(BE82:BE89)+SUM(BE109:BE230))*I35),2)</f>
        <v>0</v>
      </c>
      <c r="L35" s="35"/>
    </row>
    <row r="36" spans="2:12" s="1" customFormat="1" ht="14.45" customHeight="1">
      <c r="B36" s="35"/>
      <c r="E36" s="115" t="s">
        <v>47</v>
      </c>
      <c r="F36" s="129">
        <f>ROUND((SUM(BF82:BF89)+SUM(BF109:BF230)),2)</f>
        <v>0</v>
      </c>
      <c r="I36" s="130">
        <v>0.15</v>
      </c>
      <c r="J36" s="129">
        <f>ROUND(((SUM(BF82:BF89)+SUM(BF109:BF230))*I36),2)</f>
        <v>0</v>
      </c>
      <c r="L36" s="35"/>
    </row>
    <row r="37" spans="2:12" s="1" customFormat="1" ht="14.45" customHeight="1" hidden="1">
      <c r="B37" s="35"/>
      <c r="E37" s="115" t="s">
        <v>48</v>
      </c>
      <c r="F37" s="129">
        <f>ROUND((SUM(BG82:BG89)+SUM(BG109:BG230)),2)</f>
        <v>0</v>
      </c>
      <c r="I37" s="130">
        <v>0.21</v>
      </c>
      <c r="J37" s="129">
        <f>0</f>
        <v>0</v>
      </c>
      <c r="L37" s="35"/>
    </row>
    <row r="38" spans="2:12" s="1" customFormat="1" ht="14.45" customHeight="1" hidden="1">
      <c r="B38" s="35"/>
      <c r="E38" s="115" t="s">
        <v>49</v>
      </c>
      <c r="F38" s="129">
        <f>ROUND((SUM(BH82:BH89)+SUM(BH109:BH230)),2)</f>
        <v>0</v>
      </c>
      <c r="I38" s="130">
        <v>0.15</v>
      </c>
      <c r="J38" s="129">
        <f>0</f>
        <v>0</v>
      </c>
      <c r="L38" s="35"/>
    </row>
    <row r="39" spans="2:12" s="1" customFormat="1" ht="14.45" customHeight="1" hidden="1">
      <c r="B39" s="35"/>
      <c r="E39" s="115" t="s">
        <v>50</v>
      </c>
      <c r="F39" s="129">
        <f>ROUND((SUM(BI82:BI89)+SUM(BI109:BI230)),2)</f>
        <v>0</v>
      </c>
      <c r="I39" s="130">
        <v>0</v>
      </c>
      <c r="J39" s="129">
        <f>0</f>
        <v>0</v>
      </c>
      <c r="L39" s="35"/>
    </row>
    <row r="40" spans="2:12" s="1" customFormat="1" ht="6.95" customHeight="1">
      <c r="B40" s="35"/>
      <c r="I40" s="116"/>
      <c r="L40" s="35"/>
    </row>
    <row r="41" spans="2:12" s="1" customFormat="1" ht="25.35" customHeight="1">
      <c r="B41" s="35"/>
      <c r="C41" s="131"/>
      <c r="D41" s="132" t="s">
        <v>51</v>
      </c>
      <c r="E41" s="133"/>
      <c r="F41" s="133"/>
      <c r="G41" s="134" t="s">
        <v>52</v>
      </c>
      <c r="H41" s="135" t="s">
        <v>53</v>
      </c>
      <c r="I41" s="136"/>
      <c r="J41" s="137">
        <f>SUM(J32:J39)</f>
        <v>0</v>
      </c>
      <c r="K41" s="138"/>
      <c r="L41" s="35"/>
    </row>
    <row r="42" spans="2:12" s="1" customFormat="1" ht="14.45" customHeight="1">
      <c r="B42" s="139"/>
      <c r="C42" s="140"/>
      <c r="D42" s="140"/>
      <c r="E42" s="140"/>
      <c r="F42" s="140"/>
      <c r="G42" s="140"/>
      <c r="H42" s="140"/>
      <c r="I42" s="141"/>
      <c r="J42" s="140"/>
      <c r="K42" s="140"/>
      <c r="L42" s="35"/>
    </row>
    <row r="46" spans="2:12" s="1" customFormat="1" ht="6.95" customHeight="1">
      <c r="B46" s="142"/>
      <c r="C46" s="143"/>
      <c r="D46" s="143"/>
      <c r="E46" s="143"/>
      <c r="F46" s="143"/>
      <c r="G46" s="143"/>
      <c r="H46" s="143"/>
      <c r="I46" s="144"/>
      <c r="J46" s="143"/>
      <c r="K46" s="143"/>
      <c r="L46" s="35"/>
    </row>
    <row r="47" spans="2:12" s="1" customFormat="1" ht="24.95" customHeight="1">
      <c r="B47" s="33"/>
      <c r="C47" s="21" t="s">
        <v>119</v>
      </c>
      <c r="D47" s="34"/>
      <c r="E47" s="34"/>
      <c r="F47" s="34"/>
      <c r="G47" s="34"/>
      <c r="H47" s="34"/>
      <c r="I47" s="116"/>
      <c r="J47" s="34"/>
      <c r="K47" s="34"/>
      <c r="L47" s="35"/>
    </row>
    <row r="48" spans="2:12" s="1" customFormat="1" ht="6.95" customHeight="1">
      <c r="B48" s="33"/>
      <c r="C48" s="34"/>
      <c r="D48" s="34"/>
      <c r="E48" s="34"/>
      <c r="F48" s="34"/>
      <c r="G48" s="34"/>
      <c r="H48" s="34"/>
      <c r="I48" s="116"/>
      <c r="J48" s="34"/>
      <c r="K48" s="34"/>
      <c r="L48" s="35"/>
    </row>
    <row r="49" spans="2:12" s="1" customFormat="1" ht="12" customHeight="1">
      <c r="B49" s="33"/>
      <c r="C49" s="27" t="s">
        <v>16</v>
      </c>
      <c r="D49" s="34"/>
      <c r="E49" s="34"/>
      <c r="F49" s="34"/>
      <c r="G49" s="34"/>
      <c r="H49" s="34"/>
      <c r="I49" s="116"/>
      <c r="J49" s="34"/>
      <c r="K49" s="34"/>
      <c r="L49" s="35"/>
    </row>
    <row r="50" spans="2:12" s="1" customFormat="1" ht="16.5" customHeight="1">
      <c r="B50" s="33"/>
      <c r="C50" s="34"/>
      <c r="D50" s="34"/>
      <c r="E50" s="304" t="str">
        <f>E7</f>
        <v>Dílčí energetická renovace objektu ZŠ Chvaletická - objekt SO1,Praha 14</v>
      </c>
      <c r="F50" s="305"/>
      <c r="G50" s="305"/>
      <c r="H50" s="305"/>
      <c r="I50" s="116"/>
      <c r="J50" s="34"/>
      <c r="K50" s="34"/>
      <c r="L50" s="35"/>
    </row>
    <row r="51" spans="2:12" s="1" customFormat="1" ht="12" customHeight="1">
      <c r="B51" s="33"/>
      <c r="C51" s="27" t="s">
        <v>116</v>
      </c>
      <c r="D51" s="34"/>
      <c r="E51" s="34"/>
      <c r="F51" s="34"/>
      <c r="G51" s="34"/>
      <c r="H51" s="34"/>
      <c r="I51" s="116"/>
      <c r="J51" s="34"/>
      <c r="K51" s="34"/>
      <c r="L51" s="35"/>
    </row>
    <row r="52" spans="2:12" s="1" customFormat="1" ht="16.5" customHeight="1">
      <c r="B52" s="33"/>
      <c r="C52" s="34"/>
      <c r="D52" s="34"/>
      <c r="E52" s="293" t="str">
        <f>E9</f>
        <v>33/2018/D-s - Bourací a stavební práce</v>
      </c>
      <c r="F52" s="292"/>
      <c r="G52" s="292"/>
      <c r="H52" s="292"/>
      <c r="I52" s="116"/>
      <c r="J52" s="34"/>
      <c r="K52" s="34"/>
      <c r="L52" s="35"/>
    </row>
    <row r="53" spans="2:12" s="1" customFormat="1" ht="6.95" customHeight="1">
      <c r="B53" s="33"/>
      <c r="C53" s="34"/>
      <c r="D53" s="34"/>
      <c r="E53" s="34"/>
      <c r="F53" s="34"/>
      <c r="G53" s="34"/>
      <c r="H53" s="34"/>
      <c r="I53" s="116"/>
      <c r="J53" s="34"/>
      <c r="K53" s="34"/>
      <c r="L53" s="35"/>
    </row>
    <row r="54" spans="2:12" s="1" customFormat="1" ht="12" customHeight="1">
      <c r="B54" s="33"/>
      <c r="C54" s="27" t="s">
        <v>20</v>
      </c>
      <c r="D54" s="34"/>
      <c r="E54" s="34"/>
      <c r="F54" s="25" t="str">
        <f>F12</f>
        <v>Chvaletická 918,198 00Praha 14</v>
      </c>
      <c r="G54" s="34"/>
      <c r="H54" s="34"/>
      <c r="I54" s="117" t="s">
        <v>22</v>
      </c>
      <c r="J54" s="54" t="str">
        <f>IF(J12="","",J12)</f>
        <v>21. 11. 2018</v>
      </c>
      <c r="K54" s="34"/>
      <c r="L54" s="35"/>
    </row>
    <row r="55" spans="2:12" s="1" customFormat="1" ht="6.95" customHeight="1">
      <c r="B55" s="33"/>
      <c r="C55" s="34"/>
      <c r="D55" s="34"/>
      <c r="E55" s="34"/>
      <c r="F55" s="34"/>
      <c r="G55" s="34"/>
      <c r="H55" s="34"/>
      <c r="I55" s="116"/>
      <c r="J55" s="34"/>
      <c r="K55" s="34"/>
      <c r="L55" s="35"/>
    </row>
    <row r="56" spans="2:12" s="1" customFormat="1" ht="13.7" customHeight="1">
      <c r="B56" s="33"/>
      <c r="C56" s="27" t="s">
        <v>24</v>
      </c>
      <c r="D56" s="34"/>
      <c r="E56" s="34"/>
      <c r="F56" s="25" t="str">
        <f>E15</f>
        <v>Městská část Praha 14</v>
      </c>
      <c r="G56" s="34"/>
      <c r="H56" s="34"/>
      <c r="I56" s="117" t="s">
        <v>31</v>
      </c>
      <c r="J56" s="30" t="str">
        <f>E21</f>
        <v>a3atelier s.r.o.</v>
      </c>
      <c r="K56" s="34"/>
      <c r="L56" s="35"/>
    </row>
    <row r="57" spans="2:12" s="1" customFormat="1" ht="13.7" customHeight="1">
      <c r="B57" s="33"/>
      <c r="C57" s="27" t="s">
        <v>29</v>
      </c>
      <c r="D57" s="34"/>
      <c r="E57" s="34"/>
      <c r="F57" s="25" t="str">
        <f>IF(E18="","",E18)</f>
        <v>Vyplň údaj</v>
      </c>
      <c r="G57" s="34"/>
      <c r="H57" s="34"/>
      <c r="I57" s="117" t="s">
        <v>35</v>
      </c>
      <c r="J57" s="30" t="str">
        <f>E24</f>
        <v>Ing.Myšík Petr</v>
      </c>
      <c r="K57" s="34"/>
      <c r="L57" s="35"/>
    </row>
    <row r="58" spans="2:12" s="1" customFormat="1" ht="10.35" customHeight="1">
      <c r="B58" s="33"/>
      <c r="C58" s="34"/>
      <c r="D58" s="34"/>
      <c r="E58" s="34"/>
      <c r="F58" s="34"/>
      <c r="G58" s="34"/>
      <c r="H58" s="34"/>
      <c r="I58" s="116"/>
      <c r="J58" s="34"/>
      <c r="K58" s="34"/>
      <c r="L58" s="35"/>
    </row>
    <row r="59" spans="2:12" s="1" customFormat="1" ht="29.25" customHeight="1">
      <c r="B59" s="33"/>
      <c r="C59" s="145" t="s">
        <v>120</v>
      </c>
      <c r="D59" s="107"/>
      <c r="E59" s="107"/>
      <c r="F59" s="107"/>
      <c r="G59" s="107"/>
      <c r="H59" s="107"/>
      <c r="I59" s="146"/>
      <c r="J59" s="147" t="s">
        <v>121</v>
      </c>
      <c r="K59" s="107"/>
      <c r="L59" s="35"/>
    </row>
    <row r="60" spans="2:12" s="1" customFormat="1" ht="10.35" customHeight="1">
      <c r="B60" s="33"/>
      <c r="C60" s="34"/>
      <c r="D60" s="34"/>
      <c r="E60" s="34"/>
      <c r="F60" s="34"/>
      <c r="G60" s="34"/>
      <c r="H60" s="34"/>
      <c r="I60" s="116"/>
      <c r="J60" s="34"/>
      <c r="K60" s="34"/>
      <c r="L60" s="35"/>
    </row>
    <row r="61" spans="2:47" s="1" customFormat="1" ht="22.9" customHeight="1">
      <c r="B61" s="33"/>
      <c r="C61" s="148" t="s">
        <v>122</v>
      </c>
      <c r="D61" s="34"/>
      <c r="E61" s="34"/>
      <c r="F61" s="34"/>
      <c r="G61" s="34"/>
      <c r="H61" s="34"/>
      <c r="I61" s="116"/>
      <c r="J61" s="72">
        <f>J109</f>
        <v>0</v>
      </c>
      <c r="K61" s="34"/>
      <c r="L61" s="35"/>
      <c r="AU61" s="15" t="s">
        <v>123</v>
      </c>
    </row>
    <row r="62" spans="2:12" s="7" customFormat="1" ht="24.95" customHeight="1">
      <c r="B62" s="149"/>
      <c r="C62" s="150"/>
      <c r="D62" s="151" t="s">
        <v>124</v>
      </c>
      <c r="E62" s="152"/>
      <c r="F62" s="152"/>
      <c r="G62" s="152"/>
      <c r="H62" s="152"/>
      <c r="I62" s="153"/>
      <c r="J62" s="154">
        <f>J110</f>
        <v>0</v>
      </c>
      <c r="K62" s="150"/>
      <c r="L62" s="155"/>
    </row>
    <row r="63" spans="2:12" s="8" customFormat="1" ht="19.9" customHeight="1">
      <c r="B63" s="156"/>
      <c r="C63" s="157"/>
      <c r="D63" s="158" t="s">
        <v>125</v>
      </c>
      <c r="E63" s="159"/>
      <c r="F63" s="159"/>
      <c r="G63" s="159"/>
      <c r="H63" s="159"/>
      <c r="I63" s="160"/>
      <c r="J63" s="161">
        <f>J111</f>
        <v>0</v>
      </c>
      <c r="K63" s="157"/>
      <c r="L63" s="162"/>
    </row>
    <row r="64" spans="2:12" s="8" customFormat="1" ht="19.9" customHeight="1">
      <c r="B64" s="156"/>
      <c r="C64" s="157"/>
      <c r="D64" s="158" t="s">
        <v>126</v>
      </c>
      <c r="E64" s="159"/>
      <c r="F64" s="159"/>
      <c r="G64" s="159"/>
      <c r="H64" s="159"/>
      <c r="I64" s="160"/>
      <c r="J64" s="161">
        <f>J120</f>
        <v>0</v>
      </c>
      <c r="K64" s="157"/>
      <c r="L64" s="162"/>
    </row>
    <row r="65" spans="2:12" s="8" customFormat="1" ht="19.9" customHeight="1">
      <c r="B65" s="156"/>
      <c r="C65" s="157"/>
      <c r="D65" s="158" t="s">
        <v>127</v>
      </c>
      <c r="E65" s="159"/>
      <c r="F65" s="159"/>
      <c r="G65" s="159"/>
      <c r="H65" s="159"/>
      <c r="I65" s="160"/>
      <c r="J65" s="161">
        <f>J123</f>
        <v>0</v>
      </c>
      <c r="K65" s="157"/>
      <c r="L65" s="162"/>
    </row>
    <row r="66" spans="2:12" s="8" customFormat="1" ht="19.9" customHeight="1">
      <c r="B66" s="156"/>
      <c r="C66" s="157"/>
      <c r="D66" s="158" t="s">
        <v>128</v>
      </c>
      <c r="E66" s="159"/>
      <c r="F66" s="159"/>
      <c r="G66" s="159"/>
      <c r="H66" s="159"/>
      <c r="I66" s="160"/>
      <c r="J66" s="161">
        <f>J131</f>
        <v>0</v>
      </c>
      <c r="K66" s="157"/>
      <c r="L66" s="162"/>
    </row>
    <row r="67" spans="2:12" s="8" customFormat="1" ht="14.85" customHeight="1">
      <c r="B67" s="156"/>
      <c r="C67" s="157"/>
      <c r="D67" s="158" t="s">
        <v>129</v>
      </c>
      <c r="E67" s="159"/>
      <c r="F67" s="159"/>
      <c r="G67" s="159"/>
      <c r="H67" s="159"/>
      <c r="I67" s="160"/>
      <c r="J67" s="161">
        <f>J132</f>
        <v>0</v>
      </c>
      <c r="K67" s="157"/>
      <c r="L67" s="162"/>
    </row>
    <row r="68" spans="2:12" s="8" customFormat="1" ht="14.85" customHeight="1">
      <c r="B68" s="156"/>
      <c r="C68" s="157"/>
      <c r="D68" s="158" t="s">
        <v>130</v>
      </c>
      <c r="E68" s="159"/>
      <c r="F68" s="159"/>
      <c r="G68" s="159"/>
      <c r="H68" s="159"/>
      <c r="I68" s="160"/>
      <c r="J68" s="161">
        <f>J139</f>
        <v>0</v>
      </c>
      <c r="K68" s="157"/>
      <c r="L68" s="162"/>
    </row>
    <row r="69" spans="2:12" s="8" customFormat="1" ht="19.9" customHeight="1">
      <c r="B69" s="156"/>
      <c r="C69" s="157"/>
      <c r="D69" s="158" t="s">
        <v>131</v>
      </c>
      <c r="E69" s="159"/>
      <c r="F69" s="159"/>
      <c r="G69" s="159"/>
      <c r="H69" s="159"/>
      <c r="I69" s="160"/>
      <c r="J69" s="161">
        <f>J159</f>
        <v>0</v>
      </c>
      <c r="K69" s="157"/>
      <c r="L69" s="162"/>
    </row>
    <row r="70" spans="2:12" s="8" customFormat="1" ht="19.9" customHeight="1">
      <c r="B70" s="156"/>
      <c r="C70" s="157"/>
      <c r="D70" s="158" t="s">
        <v>132</v>
      </c>
      <c r="E70" s="159"/>
      <c r="F70" s="159"/>
      <c r="G70" s="159"/>
      <c r="H70" s="159"/>
      <c r="I70" s="160"/>
      <c r="J70" s="161">
        <f>J166</f>
        <v>0</v>
      </c>
      <c r="K70" s="157"/>
      <c r="L70" s="162"/>
    </row>
    <row r="71" spans="2:12" s="7" customFormat="1" ht="24.95" customHeight="1">
      <c r="B71" s="149"/>
      <c r="C71" s="150"/>
      <c r="D71" s="151" t="s">
        <v>133</v>
      </c>
      <c r="E71" s="152"/>
      <c r="F71" s="152"/>
      <c r="G71" s="152"/>
      <c r="H71" s="152"/>
      <c r="I71" s="153"/>
      <c r="J71" s="154">
        <f>J169</f>
        <v>0</v>
      </c>
      <c r="K71" s="150"/>
      <c r="L71" s="155"/>
    </row>
    <row r="72" spans="2:12" s="8" customFormat="1" ht="19.9" customHeight="1">
      <c r="B72" s="156"/>
      <c r="C72" s="157"/>
      <c r="D72" s="158" t="s">
        <v>134</v>
      </c>
      <c r="E72" s="159"/>
      <c r="F72" s="159"/>
      <c r="G72" s="159"/>
      <c r="H72" s="159"/>
      <c r="I72" s="160"/>
      <c r="J72" s="161">
        <f>J170</f>
        <v>0</v>
      </c>
      <c r="K72" s="157"/>
      <c r="L72" s="162"/>
    </row>
    <row r="73" spans="2:12" s="8" customFormat="1" ht="19.9" customHeight="1">
      <c r="B73" s="156"/>
      <c r="C73" s="157"/>
      <c r="D73" s="158" t="s">
        <v>135</v>
      </c>
      <c r="E73" s="159"/>
      <c r="F73" s="159"/>
      <c r="G73" s="159"/>
      <c r="H73" s="159"/>
      <c r="I73" s="160"/>
      <c r="J73" s="161">
        <f>J172</f>
        <v>0</v>
      </c>
      <c r="K73" s="157"/>
      <c r="L73" s="162"/>
    </row>
    <row r="74" spans="2:12" s="8" customFormat="1" ht="19.9" customHeight="1">
      <c r="B74" s="156"/>
      <c r="C74" s="157"/>
      <c r="D74" s="158" t="s">
        <v>136</v>
      </c>
      <c r="E74" s="159"/>
      <c r="F74" s="159"/>
      <c r="G74" s="159"/>
      <c r="H74" s="159"/>
      <c r="I74" s="160"/>
      <c r="J74" s="161">
        <f>J175</f>
        <v>0</v>
      </c>
      <c r="K74" s="157"/>
      <c r="L74" s="162"/>
    </row>
    <row r="75" spans="2:12" s="8" customFormat="1" ht="19.9" customHeight="1">
      <c r="B75" s="156"/>
      <c r="C75" s="157"/>
      <c r="D75" s="158" t="s">
        <v>137</v>
      </c>
      <c r="E75" s="159"/>
      <c r="F75" s="159"/>
      <c r="G75" s="159"/>
      <c r="H75" s="159"/>
      <c r="I75" s="160"/>
      <c r="J75" s="161">
        <f>J177</f>
        <v>0</v>
      </c>
      <c r="K75" s="157"/>
      <c r="L75" s="162"/>
    </row>
    <row r="76" spans="2:12" s="8" customFormat="1" ht="19.9" customHeight="1">
      <c r="B76" s="156"/>
      <c r="C76" s="157"/>
      <c r="D76" s="158" t="s">
        <v>138</v>
      </c>
      <c r="E76" s="159"/>
      <c r="F76" s="159"/>
      <c r="G76" s="159"/>
      <c r="H76" s="159"/>
      <c r="I76" s="160"/>
      <c r="J76" s="161">
        <f>J195</f>
        <v>0</v>
      </c>
      <c r="K76" s="157"/>
      <c r="L76" s="162"/>
    </row>
    <row r="77" spans="2:12" s="8" customFormat="1" ht="19.9" customHeight="1">
      <c r="B77" s="156"/>
      <c r="C77" s="157"/>
      <c r="D77" s="158" t="s">
        <v>139</v>
      </c>
      <c r="E77" s="159"/>
      <c r="F77" s="159"/>
      <c r="G77" s="159"/>
      <c r="H77" s="159"/>
      <c r="I77" s="160"/>
      <c r="J77" s="161">
        <f>J206</f>
        <v>0</v>
      </c>
      <c r="K77" s="157"/>
      <c r="L77" s="162"/>
    </row>
    <row r="78" spans="2:12" s="8" customFormat="1" ht="19.9" customHeight="1">
      <c r="B78" s="156"/>
      <c r="C78" s="157"/>
      <c r="D78" s="158" t="s">
        <v>140</v>
      </c>
      <c r="E78" s="159"/>
      <c r="F78" s="159"/>
      <c r="G78" s="159"/>
      <c r="H78" s="159"/>
      <c r="I78" s="160"/>
      <c r="J78" s="161">
        <f>J212</f>
        <v>0</v>
      </c>
      <c r="K78" s="157"/>
      <c r="L78" s="162"/>
    </row>
    <row r="79" spans="2:12" s="8" customFormat="1" ht="19.9" customHeight="1">
      <c r="B79" s="156"/>
      <c r="C79" s="157"/>
      <c r="D79" s="158" t="s">
        <v>141</v>
      </c>
      <c r="E79" s="159"/>
      <c r="F79" s="159"/>
      <c r="G79" s="159"/>
      <c r="H79" s="159"/>
      <c r="I79" s="160"/>
      <c r="J79" s="161">
        <f>J227</f>
        <v>0</v>
      </c>
      <c r="K79" s="157"/>
      <c r="L79" s="162"/>
    </row>
    <row r="80" spans="2:12" s="1" customFormat="1" ht="21.75" customHeight="1">
      <c r="B80" s="33"/>
      <c r="C80" s="34"/>
      <c r="D80" s="34"/>
      <c r="E80" s="34"/>
      <c r="F80" s="34"/>
      <c r="G80" s="34"/>
      <c r="H80" s="34"/>
      <c r="I80" s="116"/>
      <c r="J80" s="34"/>
      <c r="K80" s="34"/>
      <c r="L80" s="35"/>
    </row>
    <row r="81" spans="2:12" s="1" customFormat="1" ht="6.95" customHeight="1">
      <c r="B81" s="33"/>
      <c r="C81" s="34"/>
      <c r="D81" s="34"/>
      <c r="E81" s="34"/>
      <c r="F81" s="34"/>
      <c r="G81" s="34"/>
      <c r="H81" s="34"/>
      <c r="I81" s="116"/>
      <c r="J81" s="34"/>
      <c r="K81" s="34"/>
      <c r="L81" s="35"/>
    </row>
    <row r="82" spans="2:14" s="1" customFormat="1" ht="29.25" customHeight="1">
      <c r="B82" s="33"/>
      <c r="C82" s="148" t="s">
        <v>142</v>
      </c>
      <c r="D82" s="34"/>
      <c r="E82" s="34"/>
      <c r="F82" s="34"/>
      <c r="G82" s="34"/>
      <c r="H82" s="34"/>
      <c r="I82" s="116"/>
      <c r="J82" s="163">
        <f>ROUND(J83+J84+J85+J86+J87+J88,2)</f>
        <v>0</v>
      </c>
      <c r="K82" s="34"/>
      <c r="L82" s="35"/>
      <c r="N82" s="164" t="s">
        <v>45</v>
      </c>
    </row>
    <row r="83" spans="2:65" s="1" customFormat="1" ht="18" customHeight="1">
      <c r="B83" s="33"/>
      <c r="C83" s="34"/>
      <c r="D83" s="261" t="s">
        <v>143</v>
      </c>
      <c r="E83" s="262"/>
      <c r="F83" s="262"/>
      <c r="G83" s="34"/>
      <c r="H83" s="34"/>
      <c r="I83" s="116"/>
      <c r="J83" s="98">
        <v>0</v>
      </c>
      <c r="K83" s="34"/>
      <c r="L83" s="165"/>
      <c r="M83" s="116"/>
      <c r="N83" s="166" t="s">
        <v>46</v>
      </c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67" t="s">
        <v>144</v>
      </c>
      <c r="AZ83" s="116"/>
      <c r="BA83" s="116"/>
      <c r="BB83" s="116"/>
      <c r="BC83" s="116"/>
      <c r="BD83" s="116"/>
      <c r="BE83" s="168">
        <f aca="true" t="shared" si="0" ref="BE83:BE88">IF(N83="základní",J83,0)</f>
        <v>0</v>
      </c>
      <c r="BF83" s="168">
        <f aca="true" t="shared" si="1" ref="BF83:BF88">IF(N83="snížená",J83,0)</f>
        <v>0</v>
      </c>
      <c r="BG83" s="168">
        <f aca="true" t="shared" si="2" ref="BG83:BG88">IF(N83="zákl. přenesená",J83,0)</f>
        <v>0</v>
      </c>
      <c r="BH83" s="168">
        <f aca="true" t="shared" si="3" ref="BH83:BH88">IF(N83="sníž. přenesená",J83,0)</f>
        <v>0</v>
      </c>
      <c r="BI83" s="168">
        <f aca="true" t="shared" si="4" ref="BI83:BI88">IF(N83="nulová",J83,0)</f>
        <v>0</v>
      </c>
      <c r="BJ83" s="167" t="s">
        <v>83</v>
      </c>
      <c r="BK83" s="116"/>
      <c r="BL83" s="116"/>
      <c r="BM83" s="116"/>
    </row>
    <row r="84" spans="2:65" s="1" customFormat="1" ht="18" customHeight="1">
      <c r="B84" s="33"/>
      <c r="C84" s="34"/>
      <c r="D84" s="261" t="s">
        <v>145</v>
      </c>
      <c r="E84" s="262"/>
      <c r="F84" s="262"/>
      <c r="G84" s="34"/>
      <c r="H84" s="34"/>
      <c r="I84" s="116"/>
      <c r="J84" s="98">
        <v>0</v>
      </c>
      <c r="K84" s="34"/>
      <c r="L84" s="165"/>
      <c r="M84" s="116"/>
      <c r="N84" s="166" t="s">
        <v>46</v>
      </c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67" t="s">
        <v>144</v>
      </c>
      <c r="AZ84" s="116"/>
      <c r="BA84" s="116"/>
      <c r="BB84" s="116"/>
      <c r="BC84" s="116"/>
      <c r="BD84" s="116"/>
      <c r="BE84" s="168">
        <f t="shared" si="0"/>
        <v>0</v>
      </c>
      <c r="BF84" s="168">
        <f t="shared" si="1"/>
        <v>0</v>
      </c>
      <c r="BG84" s="168">
        <f t="shared" si="2"/>
        <v>0</v>
      </c>
      <c r="BH84" s="168">
        <f t="shared" si="3"/>
        <v>0</v>
      </c>
      <c r="BI84" s="168">
        <f t="shared" si="4"/>
        <v>0</v>
      </c>
      <c r="BJ84" s="167" t="s">
        <v>83</v>
      </c>
      <c r="BK84" s="116"/>
      <c r="BL84" s="116"/>
      <c r="BM84" s="116"/>
    </row>
    <row r="85" spans="2:65" s="1" customFormat="1" ht="18" customHeight="1">
      <c r="B85" s="33"/>
      <c r="C85" s="34"/>
      <c r="D85" s="261" t="s">
        <v>146</v>
      </c>
      <c r="E85" s="262"/>
      <c r="F85" s="262"/>
      <c r="G85" s="34"/>
      <c r="H85" s="34"/>
      <c r="I85" s="116"/>
      <c r="J85" s="98">
        <v>0</v>
      </c>
      <c r="K85" s="34"/>
      <c r="L85" s="165"/>
      <c r="M85" s="116"/>
      <c r="N85" s="166" t="s">
        <v>46</v>
      </c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67" t="s">
        <v>144</v>
      </c>
      <c r="AZ85" s="116"/>
      <c r="BA85" s="116"/>
      <c r="BB85" s="116"/>
      <c r="BC85" s="116"/>
      <c r="BD85" s="116"/>
      <c r="BE85" s="168">
        <f t="shared" si="0"/>
        <v>0</v>
      </c>
      <c r="BF85" s="168">
        <f t="shared" si="1"/>
        <v>0</v>
      </c>
      <c r="BG85" s="168">
        <f t="shared" si="2"/>
        <v>0</v>
      </c>
      <c r="BH85" s="168">
        <f t="shared" si="3"/>
        <v>0</v>
      </c>
      <c r="BI85" s="168">
        <f t="shared" si="4"/>
        <v>0</v>
      </c>
      <c r="BJ85" s="167" t="s">
        <v>83</v>
      </c>
      <c r="BK85" s="116"/>
      <c r="BL85" s="116"/>
      <c r="BM85" s="116"/>
    </row>
    <row r="86" spans="2:65" s="1" customFormat="1" ht="18" customHeight="1">
      <c r="B86" s="33"/>
      <c r="C86" s="34"/>
      <c r="D86" s="261" t="s">
        <v>147</v>
      </c>
      <c r="E86" s="262"/>
      <c r="F86" s="262"/>
      <c r="G86" s="34"/>
      <c r="H86" s="34"/>
      <c r="I86" s="116"/>
      <c r="J86" s="98">
        <v>0</v>
      </c>
      <c r="K86" s="34"/>
      <c r="L86" s="165"/>
      <c r="M86" s="116"/>
      <c r="N86" s="166" t="s">
        <v>46</v>
      </c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67" t="s">
        <v>144</v>
      </c>
      <c r="AZ86" s="116"/>
      <c r="BA86" s="116"/>
      <c r="BB86" s="116"/>
      <c r="BC86" s="116"/>
      <c r="BD86" s="116"/>
      <c r="BE86" s="168">
        <f t="shared" si="0"/>
        <v>0</v>
      </c>
      <c r="BF86" s="168">
        <f t="shared" si="1"/>
        <v>0</v>
      </c>
      <c r="BG86" s="168">
        <f t="shared" si="2"/>
        <v>0</v>
      </c>
      <c r="BH86" s="168">
        <f t="shared" si="3"/>
        <v>0</v>
      </c>
      <c r="BI86" s="168">
        <f t="shared" si="4"/>
        <v>0</v>
      </c>
      <c r="BJ86" s="167" t="s">
        <v>83</v>
      </c>
      <c r="BK86" s="116"/>
      <c r="BL86" s="116"/>
      <c r="BM86" s="116"/>
    </row>
    <row r="87" spans="2:65" s="1" customFormat="1" ht="18" customHeight="1">
      <c r="B87" s="33"/>
      <c r="C87" s="34"/>
      <c r="D87" s="261" t="s">
        <v>148</v>
      </c>
      <c r="E87" s="262"/>
      <c r="F87" s="262"/>
      <c r="G87" s="34"/>
      <c r="H87" s="34"/>
      <c r="I87" s="116"/>
      <c r="J87" s="98">
        <v>0</v>
      </c>
      <c r="K87" s="34"/>
      <c r="L87" s="165"/>
      <c r="M87" s="116"/>
      <c r="N87" s="166" t="s">
        <v>46</v>
      </c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67" t="s">
        <v>144</v>
      </c>
      <c r="AZ87" s="116"/>
      <c r="BA87" s="116"/>
      <c r="BB87" s="116"/>
      <c r="BC87" s="116"/>
      <c r="BD87" s="116"/>
      <c r="BE87" s="168">
        <f t="shared" si="0"/>
        <v>0</v>
      </c>
      <c r="BF87" s="168">
        <f t="shared" si="1"/>
        <v>0</v>
      </c>
      <c r="BG87" s="168">
        <f t="shared" si="2"/>
        <v>0</v>
      </c>
      <c r="BH87" s="168">
        <f t="shared" si="3"/>
        <v>0</v>
      </c>
      <c r="BI87" s="168">
        <f t="shared" si="4"/>
        <v>0</v>
      </c>
      <c r="BJ87" s="167" t="s">
        <v>83</v>
      </c>
      <c r="BK87" s="116"/>
      <c r="BL87" s="116"/>
      <c r="BM87" s="116"/>
    </row>
    <row r="88" spans="2:65" s="1" customFormat="1" ht="18" customHeight="1">
      <c r="B88" s="33"/>
      <c r="C88" s="34"/>
      <c r="D88" s="97" t="s">
        <v>149</v>
      </c>
      <c r="E88" s="34"/>
      <c r="F88" s="34"/>
      <c r="G88" s="34"/>
      <c r="H88" s="34"/>
      <c r="I88" s="116"/>
      <c r="J88" s="98">
        <f>ROUND(J30*T88,2)</f>
        <v>0</v>
      </c>
      <c r="K88" s="34"/>
      <c r="L88" s="165"/>
      <c r="M88" s="116"/>
      <c r="N88" s="166" t="s">
        <v>46</v>
      </c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67" t="s">
        <v>150</v>
      </c>
      <c r="AZ88" s="116"/>
      <c r="BA88" s="116"/>
      <c r="BB88" s="116"/>
      <c r="BC88" s="116"/>
      <c r="BD88" s="116"/>
      <c r="BE88" s="168">
        <f t="shared" si="0"/>
        <v>0</v>
      </c>
      <c r="BF88" s="168">
        <f t="shared" si="1"/>
        <v>0</v>
      </c>
      <c r="BG88" s="168">
        <f t="shared" si="2"/>
        <v>0</v>
      </c>
      <c r="BH88" s="168">
        <f t="shared" si="3"/>
        <v>0</v>
      </c>
      <c r="BI88" s="168">
        <f t="shared" si="4"/>
        <v>0</v>
      </c>
      <c r="BJ88" s="167" t="s">
        <v>83</v>
      </c>
      <c r="BK88" s="116"/>
      <c r="BL88" s="116"/>
      <c r="BM88" s="116"/>
    </row>
    <row r="89" spans="2:12" s="1" customFormat="1" ht="12">
      <c r="B89" s="33"/>
      <c r="C89" s="34"/>
      <c r="D89" s="34"/>
      <c r="E89" s="34"/>
      <c r="F89" s="34"/>
      <c r="G89" s="34"/>
      <c r="H89" s="34"/>
      <c r="I89" s="116"/>
      <c r="J89" s="34"/>
      <c r="K89" s="34"/>
      <c r="L89" s="35"/>
    </row>
    <row r="90" spans="2:12" s="1" customFormat="1" ht="29.25" customHeight="1">
      <c r="B90" s="33"/>
      <c r="C90" s="106" t="s">
        <v>103</v>
      </c>
      <c r="D90" s="107"/>
      <c r="E90" s="107"/>
      <c r="F90" s="107"/>
      <c r="G90" s="107"/>
      <c r="H90" s="107"/>
      <c r="I90" s="146"/>
      <c r="J90" s="108">
        <f>ROUND(J61+J82,2)</f>
        <v>0</v>
      </c>
      <c r="K90" s="107"/>
      <c r="L90" s="35"/>
    </row>
    <row r="91" spans="2:12" s="1" customFormat="1" ht="6.95" customHeight="1">
      <c r="B91" s="45"/>
      <c r="C91" s="46"/>
      <c r="D91" s="46"/>
      <c r="E91" s="46"/>
      <c r="F91" s="46"/>
      <c r="G91" s="46"/>
      <c r="H91" s="46"/>
      <c r="I91" s="141"/>
      <c r="J91" s="46"/>
      <c r="K91" s="46"/>
      <c r="L91" s="35"/>
    </row>
    <row r="95" spans="2:12" s="1" customFormat="1" ht="6.95" customHeight="1">
      <c r="B95" s="47"/>
      <c r="C95" s="48"/>
      <c r="D95" s="48"/>
      <c r="E95" s="48"/>
      <c r="F95" s="48"/>
      <c r="G95" s="48"/>
      <c r="H95" s="48"/>
      <c r="I95" s="144"/>
      <c r="J95" s="48"/>
      <c r="K95" s="48"/>
      <c r="L95" s="35"/>
    </row>
    <row r="96" spans="2:12" s="1" customFormat="1" ht="24.95" customHeight="1">
      <c r="B96" s="33"/>
      <c r="C96" s="21" t="s">
        <v>151</v>
      </c>
      <c r="D96" s="34"/>
      <c r="E96" s="34"/>
      <c r="F96" s="34"/>
      <c r="G96" s="34"/>
      <c r="H96" s="34"/>
      <c r="I96" s="116"/>
      <c r="J96" s="34"/>
      <c r="K96" s="34"/>
      <c r="L96" s="35"/>
    </row>
    <row r="97" spans="2:12" s="1" customFormat="1" ht="6.95" customHeight="1">
      <c r="B97" s="33"/>
      <c r="C97" s="34"/>
      <c r="D97" s="34"/>
      <c r="E97" s="34"/>
      <c r="F97" s="34"/>
      <c r="G97" s="34"/>
      <c r="H97" s="34"/>
      <c r="I97" s="116"/>
      <c r="J97" s="34"/>
      <c r="K97" s="34"/>
      <c r="L97" s="35"/>
    </row>
    <row r="98" spans="2:12" s="1" customFormat="1" ht="12" customHeight="1">
      <c r="B98" s="33"/>
      <c r="C98" s="27" t="s">
        <v>16</v>
      </c>
      <c r="D98" s="34"/>
      <c r="E98" s="34"/>
      <c r="F98" s="34"/>
      <c r="G98" s="34"/>
      <c r="H98" s="34"/>
      <c r="I98" s="116"/>
      <c r="J98" s="34"/>
      <c r="K98" s="34"/>
      <c r="L98" s="35"/>
    </row>
    <row r="99" spans="2:12" s="1" customFormat="1" ht="16.5" customHeight="1">
      <c r="B99" s="33"/>
      <c r="C99" s="34"/>
      <c r="D99" s="34"/>
      <c r="E99" s="304" t="str">
        <f>E7</f>
        <v>Dílčí energetická renovace objektu ZŠ Chvaletická - objekt SO1,Praha 14</v>
      </c>
      <c r="F99" s="305"/>
      <c r="G99" s="305"/>
      <c r="H99" s="305"/>
      <c r="I99" s="116"/>
      <c r="J99" s="34"/>
      <c r="K99" s="34"/>
      <c r="L99" s="35"/>
    </row>
    <row r="100" spans="2:12" s="1" customFormat="1" ht="12" customHeight="1">
      <c r="B100" s="33"/>
      <c r="C100" s="27" t="s">
        <v>116</v>
      </c>
      <c r="D100" s="34"/>
      <c r="E100" s="34"/>
      <c r="F100" s="34"/>
      <c r="G100" s="34"/>
      <c r="H100" s="34"/>
      <c r="I100" s="116"/>
      <c r="J100" s="34"/>
      <c r="K100" s="34"/>
      <c r="L100" s="35"/>
    </row>
    <row r="101" spans="2:12" s="1" customFormat="1" ht="16.5" customHeight="1">
      <c r="B101" s="33"/>
      <c r="C101" s="34"/>
      <c r="D101" s="34"/>
      <c r="E101" s="293" t="str">
        <f>E9</f>
        <v>33/2018/D-s - Bourací a stavební práce</v>
      </c>
      <c r="F101" s="292"/>
      <c r="G101" s="292"/>
      <c r="H101" s="292"/>
      <c r="I101" s="116"/>
      <c r="J101" s="34"/>
      <c r="K101" s="34"/>
      <c r="L101" s="35"/>
    </row>
    <row r="102" spans="2:12" s="1" customFormat="1" ht="6.95" customHeight="1">
      <c r="B102" s="33"/>
      <c r="C102" s="34"/>
      <c r="D102" s="34"/>
      <c r="E102" s="34"/>
      <c r="F102" s="34"/>
      <c r="G102" s="34"/>
      <c r="H102" s="34"/>
      <c r="I102" s="116"/>
      <c r="J102" s="34"/>
      <c r="K102" s="34"/>
      <c r="L102" s="35"/>
    </row>
    <row r="103" spans="2:12" s="1" customFormat="1" ht="12" customHeight="1">
      <c r="B103" s="33"/>
      <c r="C103" s="27" t="s">
        <v>20</v>
      </c>
      <c r="D103" s="34"/>
      <c r="E103" s="34"/>
      <c r="F103" s="25" t="str">
        <f>F12</f>
        <v>Chvaletická 918,198 00Praha 14</v>
      </c>
      <c r="G103" s="34"/>
      <c r="H103" s="34"/>
      <c r="I103" s="117" t="s">
        <v>22</v>
      </c>
      <c r="J103" s="54" t="str">
        <f>IF(J12="","",J12)</f>
        <v>21. 11. 2018</v>
      </c>
      <c r="K103" s="34"/>
      <c r="L103" s="35"/>
    </row>
    <row r="104" spans="2:12" s="1" customFormat="1" ht="6.95" customHeight="1">
      <c r="B104" s="33"/>
      <c r="C104" s="34"/>
      <c r="D104" s="34"/>
      <c r="E104" s="34"/>
      <c r="F104" s="34"/>
      <c r="G104" s="34"/>
      <c r="H104" s="34"/>
      <c r="I104" s="116"/>
      <c r="J104" s="34"/>
      <c r="K104" s="34"/>
      <c r="L104" s="35"/>
    </row>
    <row r="105" spans="2:12" s="1" customFormat="1" ht="13.7" customHeight="1">
      <c r="B105" s="33"/>
      <c r="C105" s="27" t="s">
        <v>24</v>
      </c>
      <c r="D105" s="34"/>
      <c r="E105" s="34"/>
      <c r="F105" s="25" t="str">
        <f>E15</f>
        <v>Městská část Praha 14</v>
      </c>
      <c r="G105" s="34"/>
      <c r="H105" s="34"/>
      <c r="I105" s="117" t="s">
        <v>31</v>
      </c>
      <c r="J105" s="30" t="str">
        <f>E21</f>
        <v>a3atelier s.r.o.</v>
      </c>
      <c r="K105" s="34"/>
      <c r="L105" s="35"/>
    </row>
    <row r="106" spans="2:12" s="1" customFormat="1" ht="13.7" customHeight="1">
      <c r="B106" s="33"/>
      <c r="C106" s="27" t="s">
        <v>29</v>
      </c>
      <c r="D106" s="34"/>
      <c r="E106" s="34"/>
      <c r="F106" s="25" t="str">
        <f>IF(E18="","",E18)</f>
        <v>Vyplň údaj</v>
      </c>
      <c r="G106" s="34"/>
      <c r="H106" s="34"/>
      <c r="I106" s="117" t="s">
        <v>35</v>
      </c>
      <c r="J106" s="30" t="str">
        <f>E24</f>
        <v>Ing.Myšík Petr</v>
      </c>
      <c r="K106" s="34"/>
      <c r="L106" s="35"/>
    </row>
    <row r="107" spans="2:12" s="1" customFormat="1" ht="10.35" customHeight="1">
      <c r="B107" s="33"/>
      <c r="C107" s="34"/>
      <c r="D107" s="34"/>
      <c r="E107" s="34"/>
      <c r="F107" s="34"/>
      <c r="G107" s="34"/>
      <c r="H107" s="34"/>
      <c r="I107" s="116"/>
      <c r="J107" s="34"/>
      <c r="K107" s="34"/>
      <c r="L107" s="35"/>
    </row>
    <row r="108" spans="2:20" s="9" customFormat="1" ht="29.25" customHeight="1">
      <c r="B108" s="169"/>
      <c r="C108" s="170" t="s">
        <v>152</v>
      </c>
      <c r="D108" s="171" t="s">
        <v>60</v>
      </c>
      <c r="E108" s="171" t="s">
        <v>56</v>
      </c>
      <c r="F108" s="171" t="s">
        <v>57</v>
      </c>
      <c r="G108" s="171" t="s">
        <v>153</v>
      </c>
      <c r="H108" s="171" t="s">
        <v>154</v>
      </c>
      <c r="I108" s="172" t="s">
        <v>155</v>
      </c>
      <c r="J108" s="173" t="s">
        <v>121</v>
      </c>
      <c r="K108" s="174" t="s">
        <v>156</v>
      </c>
      <c r="L108" s="175"/>
      <c r="M108" s="63" t="s">
        <v>1</v>
      </c>
      <c r="N108" s="64" t="s">
        <v>45</v>
      </c>
      <c r="O108" s="64" t="s">
        <v>157</v>
      </c>
      <c r="P108" s="64" t="s">
        <v>158</v>
      </c>
      <c r="Q108" s="64" t="s">
        <v>159</v>
      </c>
      <c r="R108" s="64" t="s">
        <v>160</v>
      </c>
      <c r="S108" s="64" t="s">
        <v>161</v>
      </c>
      <c r="T108" s="65" t="s">
        <v>162</v>
      </c>
    </row>
    <row r="109" spans="2:63" s="1" customFormat="1" ht="22.9" customHeight="1">
      <c r="B109" s="33"/>
      <c r="C109" s="70" t="s">
        <v>163</v>
      </c>
      <c r="D109" s="34"/>
      <c r="E109" s="34"/>
      <c r="F109" s="34"/>
      <c r="G109" s="34"/>
      <c r="H109" s="34"/>
      <c r="I109" s="116"/>
      <c r="J109" s="176">
        <f>BK109</f>
        <v>0</v>
      </c>
      <c r="K109" s="34"/>
      <c r="L109" s="35"/>
      <c r="M109" s="66"/>
      <c r="N109" s="67"/>
      <c r="O109" s="67"/>
      <c r="P109" s="177">
        <f>P110+P169</f>
        <v>0</v>
      </c>
      <c r="Q109" s="67"/>
      <c r="R109" s="177">
        <f>R110+R169</f>
        <v>8.2240238</v>
      </c>
      <c r="S109" s="67"/>
      <c r="T109" s="178">
        <f>T110+T169</f>
        <v>7.081639999999999</v>
      </c>
      <c r="AT109" s="15" t="s">
        <v>74</v>
      </c>
      <c r="AU109" s="15" t="s">
        <v>123</v>
      </c>
      <c r="BK109" s="179">
        <f>BK110+BK169</f>
        <v>0</v>
      </c>
    </row>
    <row r="110" spans="2:63" s="10" customFormat="1" ht="25.9" customHeight="1">
      <c r="B110" s="180"/>
      <c r="C110" s="181"/>
      <c r="D110" s="182" t="s">
        <v>74</v>
      </c>
      <c r="E110" s="183" t="s">
        <v>164</v>
      </c>
      <c r="F110" s="183" t="s">
        <v>165</v>
      </c>
      <c r="G110" s="181"/>
      <c r="H110" s="181"/>
      <c r="I110" s="184"/>
      <c r="J110" s="185">
        <f>BK110</f>
        <v>0</v>
      </c>
      <c r="K110" s="181"/>
      <c r="L110" s="186"/>
      <c r="M110" s="187"/>
      <c r="N110" s="188"/>
      <c r="O110" s="188"/>
      <c r="P110" s="189">
        <f>P111+P120+P123+P131+P159+P166</f>
        <v>0</v>
      </c>
      <c r="Q110" s="188"/>
      <c r="R110" s="189">
        <f>R111+R120+R123+R131+R159+R166</f>
        <v>3.2614176</v>
      </c>
      <c r="S110" s="188"/>
      <c r="T110" s="190">
        <f>T111+T120+T123+T131+T159+T166</f>
        <v>7.081639999999999</v>
      </c>
      <c r="AR110" s="191" t="s">
        <v>83</v>
      </c>
      <c r="AT110" s="192" t="s">
        <v>74</v>
      </c>
      <c r="AU110" s="192" t="s">
        <v>75</v>
      </c>
      <c r="AY110" s="191" t="s">
        <v>166</v>
      </c>
      <c r="BK110" s="193">
        <f>BK111+BK120+BK123+BK131+BK159+BK166</f>
        <v>0</v>
      </c>
    </row>
    <row r="111" spans="2:63" s="10" customFormat="1" ht="22.9" customHeight="1">
      <c r="B111" s="180"/>
      <c r="C111" s="181"/>
      <c r="D111" s="182" t="s">
        <v>74</v>
      </c>
      <c r="E111" s="194" t="s">
        <v>75</v>
      </c>
      <c r="F111" s="194" t="s">
        <v>167</v>
      </c>
      <c r="G111" s="181"/>
      <c r="H111" s="181"/>
      <c r="I111" s="184"/>
      <c r="J111" s="195">
        <f>BK111</f>
        <v>0</v>
      </c>
      <c r="K111" s="181"/>
      <c r="L111" s="186"/>
      <c r="M111" s="187"/>
      <c r="N111" s="188"/>
      <c r="O111" s="188"/>
      <c r="P111" s="189">
        <f>SUM(P112:P119)</f>
        <v>0</v>
      </c>
      <c r="Q111" s="188"/>
      <c r="R111" s="189">
        <f>SUM(R112:R119)</f>
        <v>0</v>
      </c>
      <c r="S111" s="188"/>
      <c r="T111" s="190">
        <f>SUM(T112:T119)</f>
        <v>0</v>
      </c>
      <c r="AR111" s="191" t="s">
        <v>83</v>
      </c>
      <c r="AT111" s="192" t="s">
        <v>74</v>
      </c>
      <c r="AU111" s="192" t="s">
        <v>83</v>
      </c>
      <c r="AY111" s="191" t="s">
        <v>166</v>
      </c>
      <c r="BK111" s="193">
        <f>SUM(BK112:BK119)</f>
        <v>0</v>
      </c>
    </row>
    <row r="112" spans="2:65" s="1" customFormat="1" ht="16.5" customHeight="1">
      <c r="B112" s="33"/>
      <c r="C112" s="196" t="s">
        <v>83</v>
      </c>
      <c r="D112" s="196" t="s">
        <v>168</v>
      </c>
      <c r="E112" s="197" t="s">
        <v>169</v>
      </c>
      <c r="F112" s="198" t="s">
        <v>170</v>
      </c>
      <c r="G112" s="199" t="s">
        <v>171</v>
      </c>
      <c r="H112" s="200">
        <v>4</v>
      </c>
      <c r="I112" s="201"/>
      <c r="J112" s="202">
        <f>ROUND(I112*H112,2)</f>
        <v>0</v>
      </c>
      <c r="K112" s="198" t="s">
        <v>1</v>
      </c>
      <c r="L112" s="35"/>
      <c r="M112" s="203" t="s">
        <v>1</v>
      </c>
      <c r="N112" s="204" t="s">
        <v>46</v>
      </c>
      <c r="O112" s="59"/>
      <c r="P112" s="205">
        <f>O112*H112</f>
        <v>0</v>
      </c>
      <c r="Q112" s="205">
        <v>0</v>
      </c>
      <c r="R112" s="205">
        <f>Q112*H112</f>
        <v>0</v>
      </c>
      <c r="S112" s="205">
        <v>0</v>
      </c>
      <c r="T112" s="206">
        <f>S112*H112</f>
        <v>0</v>
      </c>
      <c r="AR112" s="15" t="s">
        <v>172</v>
      </c>
      <c r="AT112" s="15" t="s">
        <v>168</v>
      </c>
      <c r="AU112" s="15" t="s">
        <v>85</v>
      </c>
      <c r="AY112" s="15" t="s">
        <v>166</v>
      </c>
      <c r="BE112" s="102">
        <f>IF(N112="základní",J112,0)</f>
        <v>0</v>
      </c>
      <c r="BF112" s="102">
        <f>IF(N112="snížená",J112,0)</f>
        <v>0</v>
      </c>
      <c r="BG112" s="102">
        <f>IF(N112="zákl. přenesená",J112,0)</f>
        <v>0</v>
      </c>
      <c r="BH112" s="102">
        <f>IF(N112="sníž. přenesená",J112,0)</f>
        <v>0</v>
      </c>
      <c r="BI112" s="102">
        <f>IF(N112="nulová",J112,0)</f>
        <v>0</v>
      </c>
      <c r="BJ112" s="15" t="s">
        <v>83</v>
      </c>
      <c r="BK112" s="102">
        <f>ROUND(I112*H112,2)</f>
        <v>0</v>
      </c>
      <c r="BL112" s="15" t="s">
        <v>172</v>
      </c>
      <c r="BM112" s="15" t="s">
        <v>173</v>
      </c>
    </row>
    <row r="113" spans="2:51" s="11" customFormat="1" ht="12">
      <c r="B113" s="207"/>
      <c r="C113" s="208"/>
      <c r="D113" s="209" t="s">
        <v>174</v>
      </c>
      <c r="E113" s="210" t="s">
        <v>1</v>
      </c>
      <c r="F113" s="211" t="s">
        <v>175</v>
      </c>
      <c r="G113" s="208"/>
      <c r="H113" s="210" t="s">
        <v>1</v>
      </c>
      <c r="I113" s="212"/>
      <c r="J113" s="208"/>
      <c r="K113" s="208"/>
      <c r="L113" s="213"/>
      <c r="M113" s="214"/>
      <c r="N113" s="215"/>
      <c r="O113" s="215"/>
      <c r="P113" s="215"/>
      <c r="Q113" s="215"/>
      <c r="R113" s="215"/>
      <c r="S113" s="215"/>
      <c r="T113" s="216"/>
      <c r="AT113" s="217" t="s">
        <v>174</v>
      </c>
      <c r="AU113" s="217" t="s">
        <v>85</v>
      </c>
      <c r="AV113" s="11" t="s">
        <v>83</v>
      </c>
      <c r="AW113" s="11" t="s">
        <v>34</v>
      </c>
      <c r="AX113" s="11" t="s">
        <v>75</v>
      </c>
      <c r="AY113" s="217" t="s">
        <v>166</v>
      </c>
    </row>
    <row r="114" spans="2:51" s="12" customFormat="1" ht="12">
      <c r="B114" s="218"/>
      <c r="C114" s="219"/>
      <c r="D114" s="209" t="s">
        <v>174</v>
      </c>
      <c r="E114" s="220" t="s">
        <v>1</v>
      </c>
      <c r="F114" s="221" t="s">
        <v>172</v>
      </c>
      <c r="G114" s="219"/>
      <c r="H114" s="222">
        <v>4</v>
      </c>
      <c r="I114" s="223"/>
      <c r="J114" s="219"/>
      <c r="K114" s="219"/>
      <c r="L114" s="224"/>
      <c r="M114" s="225"/>
      <c r="N114" s="226"/>
      <c r="O114" s="226"/>
      <c r="P114" s="226"/>
      <c r="Q114" s="226"/>
      <c r="R114" s="226"/>
      <c r="S114" s="226"/>
      <c r="T114" s="227"/>
      <c r="AT114" s="228" t="s">
        <v>174</v>
      </c>
      <c r="AU114" s="228" t="s">
        <v>85</v>
      </c>
      <c r="AV114" s="12" t="s">
        <v>85</v>
      </c>
      <c r="AW114" s="12" t="s">
        <v>34</v>
      </c>
      <c r="AX114" s="12" t="s">
        <v>83</v>
      </c>
      <c r="AY114" s="228" t="s">
        <v>166</v>
      </c>
    </row>
    <row r="115" spans="2:65" s="1" customFormat="1" ht="16.5" customHeight="1">
      <c r="B115" s="33"/>
      <c r="C115" s="196" t="s">
        <v>85</v>
      </c>
      <c r="D115" s="196" t="s">
        <v>168</v>
      </c>
      <c r="E115" s="197" t="s">
        <v>176</v>
      </c>
      <c r="F115" s="198" t="s">
        <v>177</v>
      </c>
      <c r="G115" s="199" t="s">
        <v>106</v>
      </c>
      <c r="H115" s="200">
        <v>102</v>
      </c>
      <c r="I115" s="201"/>
      <c r="J115" s="202">
        <f>ROUND(I115*H115,2)</f>
        <v>0</v>
      </c>
      <c r="K115" s="198" t="s">
        <v>1</v>
      </c>
      <c r="L115" s="35"/>
      <c r="M115" s="203" t="s">
        <v>1</v>
      </c>
      <c r="N115" s="204" t="s">
        <v>46</v>
      </c>
      <c r="O115" s="59"/>
      <c r="P115" s="205">
        <f>O115*H115</f>
        <v>0</v>
      </c>
      <c r="Q115" s="205">
        <v>0</v>
      </c>
      <c r="R115" s="205">
        <f>Q115*H115</f>
        <v>0</v>
      </c>
      <c r="S115" s="205">
        <v>0</v>
      </c>
      <c r="T115" s="206">
        <f>S115*H115</f>
        <v>0</v>
      </c>
      <c r="AR115" s="15" t="s">
        <v>172</v>
      </c>
      <c r="AT115" s="15" t="s">
        <v>168</v>
      </c>
      <c r="AU115" s="15" t="s">
        <v>85</v>
      </c>
      <c r="AY115" s="15" t="s">
        <v>166</v>
      </c>
      <c r="BE115" s="102">
        <f>IF(N115="základní",J115,0)</f>
        <v>0</v>
      </c>
      <c r="BF115" s="102">
        <f>IF(N115="snížená",J115,0)</f>
        <v>0</v>
      </c>
      <c r="BG115" s="102">
        <f>IF(N115="zákl. přenesená",J115,0)</f>
        <v>0</v>
      </c>
      <c r="BH115" s="102">
        <f>IF(N115="sníž. přenesená",J115,0)</f>
        <v>0</v>
      </c>
      <c r="BI115" s="102">
        <f>IF(N115="nulová",J115,0)</f>
        <v>0</v>
      </c>
      <c r="BJ115" s="15" t="s">
        <v>83</v>
      </c>
      <c r="BK115" s="102">
        <f>ROUND(I115*H115,2)</f>
        <v>0</v>
      </c>
      <c r="BL115" s="15" t="s">
        <v>172</v>
      </c>
      <c r="BM115" s="15" t="s">
        <v>178</v>
      </c>
    </row>
    <row r="116" spans="2:51" s="11" customFormat="1" ht="12">
      <c r="B116" s="207"/>
      <c r="C116" s="208"/>
      <c r="D116" s="209" t="s">
        <v>174</v>
      </c>
      <c r="E116" s="210" t="s">
        <v>1</v>
      </c>
      <c r="F116" s="211" t="s">
        <v>179</v>
      </c>
      <c r="G116" s="208"/>
      <c r="H116" s="210" t="s">
        <v>1</v>
      </c>
      <c r="I116" s="212"/>
      <c r="J116" s="208"/>
      <c r="K116" s="208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174</v>
      </c>
      <c r="AU116" s="217" t="s">
        <v>85</v>
      </c>
      <c r="AV116" s="11" t="s">
        <v>83</v>
      </c>
      <c r="AW116" s="11" t="s">
        <v>34</v>
      </c>
      <c r="AX116" s="11" t="s">
        <v>75</v>
      </c>
      <c r="AY116" s="217" t="s">
        <v>166</v>
      </c>
    </row>
    <row r="117" spans="2:51" s="12" customFormat="1" ht="12">
      <c r="B117" s="218"/>
      <c r="C117" s="219"/>
      <c r="D117" s="209" t="s">
        <v>174</v>
      </c>
      <c r="E117" s="220" t="s">
        <v>1</v>
      </c>
      <c r="F117" s="221" t="s">
        <v>180</v>
      </c>
      <c r="G117" s="219"/>
      <c r="H117" s="222">
        <v>102</v>
      </c>
      <c r="I117" s="223"/>
      <c r="J117" s="219"/>
      <c r="K117" s="219"/>
      <c r="L117" s="224"/>
      <c r="M117" s="225"/>
      <c r="N117" s="226"/>
      <c r="O117" s="226"/>
      <c r="P117" s="226"/>
      <c r="Q117" s="226"/>
      <c r="R117" s="226"/>
      <c r="S117" s="226"/>
      <c r="T117" s="227"/>
      <c r="AT117" s="228" t="s">
        <v>174</v>
      </c>
      <c r="AU117" s="228" t="s">
        <v>85</v>
      </c>
      <c r="AV117" s="12" t="s">
        <v>85</v>
      </c>
      <c r="AW117" s="12" t="s">
        <v>34</v>
      </c>
      <c r="AX117" s="12" t="s">
        <v>83</v>
      </c>
      <c r="AY117" s="228" t="s">
        <v>166</v>
      </c>
    </row>
    <row r="118" spans="2:65" s="1" customFormat="1" ht="16.5" customHeight="1">
      <c r="B118" s="33"/>
      <c r="C118" s="196" t="s">
        <v>181</v>
      </c>
      <c r="D118" s="196" t="s">
        <v>168</v>
      </c>
      <c r="E118" s="197" t="s">
        <v>182</v>
      </c>
      <c r="F118" s="198" t="s">
        <v>183</v>
      </c>
      <c r="G118" s="199" t="s">
        <v>171</v>
      </c>
      <c r="H118" s="200">
        <v>17</v>
      </c>
      <c r="I118" s="201"/>
      <c r="J118" s="202">
        <f>ROUND(I118*H118,2)</f>
        <v>0</v>
      </c>
      <c r="K118" s="198" t="s">
        <v>1</v>
      </c>
      <c r="L118" s="35"/>
      <c r="M118" s="203" t="s">
        <v>1</v>
      </c>
      <c r="N118" s="204" t="s">
        <v>46</v>
      </c>
      <c r="O118" s="59"/>
      <c r="P118" s="205">
        <f>O118*H118</f>
        <v>0</v>
      </c>
      <c r="Q118" s="205">
        <v>0</v>
      </c>
      <c r="R118" s="205">
        <f>Q118*H118</f>
        <v>0</v>
      </c>
      <c r="S118" s="205">
        <v>0</v>
      </c>
      <c r="T118" s="206">
        <f>S118*H118</f>
        <v>0</v>
      </c>
      <c r="AR118" s="15" t="s">
        <v>172</v>
      </c>
      <c r="AT118" s="15" t="s">
        <v>168</v>
      </c>
      <c r="AU118" s="15" t="s">
        <v>85</v>
      </c>
      <c r="AY118" s="15" t="s">
        <v>166</v>
      </c>
      <c r="BE118" s="102">
        <f>IF(N118="základní",J118,0)</f>
        <v>0</v>
      </c>
      <c r="BF118" s="102">
        <f>IF(N118="snížená",J118,0)</f>
        <v>0</v>
      </c>
      <c r="BG118" s="102">
        <f>IF(N118="zákl. přenesená",J118,0)</f>
        <v>0</v>
      </c>
      <c r="BH118" s="102">
        <f>IF(N118="sníž. přenesená",J118,0)</f>
        <v>0</v>
      </c>
      <c r="BI118" s="102">
        <f>IF(N118="nulová",J118,0)</f>
        <v>0</v>
      </c>
      <c r="BJ118" s="15" t="s">
        <v>83</v>
      </c>
      <c r="BK118" s="102">
        <f>ROUND(I118*H118,2)</f>
        <v>0</v>
      </c>
      <c r="BL118" s="15" t="s">
        <v>172</v>
      </c>
      <c r="BM118" s="15" t="s">
        <v>184</v>
      </c>
    </row>
    <row r="119" spans="2:51" s="12" customFormat="1" ht="12">
      <c r="B119" s="218"/>
      <c r="C119" s="219"/>
      <c r="D119" s="209" t="s">
        <v>174</v>
      </c>
      <c r="E119" s="220" t="s">
        <v>1</v>
      </c>
      <c r="F119" s="221" t="s">
        <v>185</v>
      </c>
      <c r="G119" s="219"/>
      <c r="H119" s="222">
        <v>17</v>
      </c>
      <c r="I119" s="223"/>
      <c r="J119" s="219"/>
      <c r="K119" s="219"/>
      <c r="L119" s="224"/>
      <c r="M119" s="225"/>
      <c r="N119" s="226"/>
      <c r="O119" s="226"/>
      <c r="P119" s="226"/>
      <c r="Q119" s="226"/>
      <c r="R119" s="226"/>
      <c r="S119" s="226"/>
      <c r="T119" s="227"/>
      <c r="AT119" s="228" t="s">
        <v>174</v>
      </c>
      <c r="AU119" s="228" t="s">
        <v>85</v>
      </c>
      <c r="AV119" s="12" t="s">
        <v>85</v>
      </c>
      <c r="AW119" s="12" t="s">
        <v>34</v>
      </c>
      <c r="AX119" s="12" t="s">
        <v>83</v>
      </c>
      <c r="AY119" s="228" t="s">
        <v>166</v>
      </c>
    </row>
    <row r="120" spans="2:63" s="10" customFormat="1" ht="22.9" customHeight="1">
      <c r="B120" s="180"/>
      <c r="C120" s="181"/>
      <c r="D120" s="182" t="s">
        <v>74</v>
      </c>
      <c r="E120" s="194" t="s">
        <v>181</v>
      </c>
      <c r="F120" s="194" t="s">
        <v>186</v>
      </c>
      <c r="G120" s="181"/>
      <c r="H120" s="181"/>
      <c r="I120" s="184"/>
      <c r="J120" s="195">
        <f>BK120</f>
        <v>0</v>
      </c>
      <c r="K120" s="181"/>
      <c r="L120" s="186"/>
      <c r="M120" s="187"/>
      <c r="N120" s="188"/>
      <c r="O120" s="188"/>
      <c r="P120" s="189">
        <f>SUM(P121:P122)</f>
        <v>0</v>
      </c>
      <c r="Q120" s="188"/>
      <c r="R120" s="189">
        <f>SUM(R121:R122)</f>
        <v>1.0180799999999999</v>
      </c>
      <c r="S120" s="188"/>
      <c r="T120" s="190">
        <f>SUM(T121:T122)</f>
        <v>0</v>
      </c>
      <c r="AR120" s="191" t="s">
        <v>83</v>
      </c>
      <c r="AT120" s="192" t="s">
        <v>74</v>
      </c>
      <c r="AU120" s="192" t="s">
        <v>83</v>
      </c>
      <c r="AY120" s="191" t="s">
        <v>166</v>
      </c>
      <c r="BK120" s="193">
        <f>SUM(BK121:BK122)</f>
        <v>0</v>
      </c>
    </row>
    <row r="121" spans="2:65" s="1" customFormat="1" ht="16.5" customHeight="1">
      <c r="B121" s="33"/>
      <c r="C121" s="196" t="s">
        <v>172</v>
      </c>
      <c r="D121" s="196" t="s">
        <v>168</v>
      </c>
      <c r="E121" s="197" t="s">
        <v>187</v>
      </c>
      <c r="F121" s="198" t="s">
        <v>188</v>
      </c>
      <c r="G121" s="199" t="s">
        <v>106</v>
      </c>
      <c r="H121" s="200">
        <v>48</v>
      </c>
      <c r="I121" s="201"/>
      <c r="J121" s="202">
        <f>ROUND(I121*H121,2)</f>
        <v>0</v>
      </c>
      <c r="K121" s="198" t="s">
        <v>189</v>
      </c>
      <c r="L121" s="35"/>
      <c r="M121" s="203" t="s">
        <v>1</v>
      </c>
      <c r="N121" s="204" t="s">
        <v>46</v>
      </c>
      <c r="O121" s="59"/>
      <c r="P121" s="205">
        <f>O121*H121</f>
        <v>0</v>
      </c>
      <c r="Q121" s="205">
        <v>0.02121</v>
      </c>
      <c r="R121" s="205">
        <f>Q121*H121</f>
        <v>1.0180799999999999</v>
      </c>
      <c r="S121" s="205">
        <v>0</v>
      </c>
      <c r="T121" s="206">
        <f>S121*H121</f>
        <v>0</v>
      </c>
      <c r="AR121" s="15" t="s">
        <v>172</v>
      </c>
      <c r="AT121" s="15" t="s">
        <v>168</v>
      </c>
      <c r="AU121" s="15" t="s">
        <v>85</v>
      </c>
      <c r="AY121" s="15" t="s">
        <v>166</v>
      </c>
      <c r="BE121" s="102">
        <f>IF(N121="základní",J121,0)</f>
        <v>0</v>
      </c>
      <c r="BF121" s="102">
        <f>IF(N121="snížená",J121,0)</f>
        <v>0</v>
      </c>
      <c r="BG121" s="102">
        <f>IF(N121="zákl. přenesená",J121,0)</f>
        <v>0</v>
      </c>
      <c r="BH121" s="102">
        <f>IF(N121="sníž. přenesená",J121,0)</f>
        <v>0</v>
      </c>
      <c r="BI121" s="102">
        <f>IF(N121="nulová",J121,0)</f>
        <v>0</v>
      </c>
      <c r="BJ121" s="15" t="s">
        <v>83</v>
      </c>
      <c r="BK121" s="102">
        <f>ROUND(I121*H121,2)</f>
        <v>0</v>
      </c>
      <c r="BL121" s="15" t="s">
        <v>172</v>
      </c>
      <c r="BM121" s="15" t="s">
        <v>190</v>
      </c>
    </row>
    <row r="122" spans="2:51" s="12" customFormat="1" ht="12">
      <c r="B122" s="218"/>
      <c r="C122" s="219"/>
      <c r="D122" s="209" t="s">
        <v>174</v>
      </c>
      <c r="E122" s="220" t="s">
        <v>1</v>
      </c>
      <c r="F122" s="221" t="s">
        <v>191</v>
      </c>
      <c r="G122" s="219"/>
      <c r="H122" s="222">
        <v>48</v>
      </c>
      <c r="I122" s="223"/>
      <c r="J122" s="219"/>
      <c r="K122" s="219"/>
      <c r="L122" s="224"/>
      <c r="M122" s="225"/>
      <c r="N122" s="226"/>
      <c r="O122" s="226"/>
      <c r="P122" s="226"/>
      <c r="Q122" s="226"/>
      <c r="R122" s="226"/>
      <c r="S122" s="226"/>
      <c r="T122" s="227"/>
      <c r="AT122" s="228" t="s">
        <v>174</v>
      </c>
      <c r="AU122" s="228" t="s">
        <v>85</v>
      </c>
      <c r="AV122" s="12" t="s">
        <v>85</v>
      </c>
      <c r="AW122" s="12" t="s">
        <v>34</v>
      </c>
      <c r="AX122" s="12" t="s">
        <v>83</v>
      </c>
      <c r="AY122" s="228" t="s">
        <v>166</v>
      </c>
    </row>
    <row r="123" spans="2:63" s="10" customFormat="1" ht="22.9" customHeight="1">
      <c r="B123" s="180"/>
      <c r="C123" s="181"/>
      <c r="D123" s="182" t="s">
        <v>74</v>
      </c>
      <c r="E123" s="194" t="s">
        <v>192</v>
      </c>
      <c r="F123" s="194" t="s">
        <v>193</v>
      </c>
      <c r="G123" s="181"/>
      <c r="H123" s="181"/>
      <c r="I123" s="184"/>
      <c r="J123" s="195">
        <f>BK123</f>
        <v>0</v>
      </c>
      <c r="K123" s="181"/>
      <c r="L123" s="186"/>
      <c r="M123" s="187"/>
      <c r="N123" s="188"/>
      <c r="O123" s="188"/>
      <c r="P123" s="189">
        <f>SUM(P124:P130)</f>
        <v>0</v>
      </c>
      <c r="Q123" s="188"/>
      <c r="R123" s="189">
        <f>SUM(R124:R130)</f>
        <v>2.17688</v>
      </c>
      <c r="S123" s="188"/>
      <c r="T123" s="190">
        <f>SUM(T124:T130)</f>
        <v>0</v>
      </c>
      <c r="AR123" s="191" t="s">
        <v>83</v>
      </c>
      <c r="AT123" s="192" t="s">
        <v>74</v>
      </c>
      <c r="AU123" s="192" t="s">
        <v>83</v>
      </c>
      <c r="AY123" s="191" t="s">
        <v>166</v>
      </c>
      <c r="BK123" s="193">
        <f>SUM(BK124:BK130)</f>
        <v>0</v>
      </c>
    </row>
    <row r="124" spans="2:65" s="1" customFormat="1" ht="16.5" customHeight="1">
      <c r="B124" s="33"/>
      <c r="C124" s="196" t="s">
        <v>194</v>
      </c>
      <c r="D124" s="196" t="s">
        <v>168</v>
      </c>
      <c r="E124" s="197" t="s">
        <v>195</v>
      </c>
      <c r="F124" s="198" t="s">
        <v>196</v>
      </c>
      <c r="G124" s="199" t="s">
        <v>106</v>
      </c>
      <c r="H124" s="200">
        <v>48</v>
      </c>
      <c r="I124" s="201"/>
      <c r="J124" s="202">
        <f>ROUND(I124*H124,2)</f>
        <v>0</v>
      </c>
      <c r="K124" s="198" t="s">
        <v>189</v>
      </c>
      <c r="L124" s="35"/>
      <c r="M124" s="203" t="s">
        <v>1</v>
      </c>
      <c r="N124" s="204" t="s">
        <v>46</v>
      </c>
      <c r="O124" s="59"/>
      <c r="P124" s="205">
        <f>O124*H124</f>
        <v>0</v>
      </c>
      <c r="Q124" s="205">
        <v>0.00012</v>
      </c>
      <c r="R124" s="205">
        <f>Q124*H124</f>
        <v>0.00576</v>
      </c>
      <c r="S124" s="205">
        <v>0</v>
      </c>
      <c r="T124" s="206">
        <f>S124*H124</f>
        <v>0</v>
      </c>
      <c r="AR124" s="15" t="s">
        <v>172</v>
      </c>
      <c r="AT124" s="15" t="s">
        <v>168</v>
      </c>
      <c r="AU124" s="15" t="s">
        <v>85</v>
      </c>
      <c r="AY124" s="15" t="s">
        <v>166</v>
      </c>
      <c r="BE124" s="102">
        <f>IF(N124="základní",J124,0)</f>
        <v>0</v>
      </c>
      <c r="BF124" s="102">
        <f>IF(N124="snížená",J124,0)</f>
        <v>0</v>
      </c>
      <c r="BG124" s="102">
        <f>IF(N124="zákl. přenesená",J124,0)</f>
        <v>0</v>
      </c>
      <c r="BH124" s="102">
        <f>IF(N124="sníž. přenesená",J124,0)</f>
        <v>0</v>
      </c>
      <c r="BI124" s="102">
        <f>IF(N124="nulová",J124,0)</f>
        <v>0</v>
      </c>
      <c r="BJ124" s="15" t="s">
        <v>83</v>
      </c>
      <c r="BK124" s="102">
        <f>ROUND(I124*H124,2)</f>
        <v>0</v>
      </c>
      <c r="BL124" s="15" t="s">
        <v>172</v>
      </c>
      <c r="BM124" s="15" t="s">
        <v>197</v>
      </c>
    </row>
    <row r="125" spans="2:51" s="12" customFormat="1" ht="12">
      <c r="B125" s="218"/>
      <c r="C125" s="219"/>
      <c r="D125" s="209" t="s">
        <v>174</v>
      </c>
      <c r="E125" s="220" t="s">
        <v>1</v>
      </c>
      <c r="F125" s="221" t="s">
        <v>191</v>
      </c>
      <c r="G125" s="219"/>
      <c r="H125" s="222">
        <v>48</v>
      </c>
      <c r="I125" s="223"/>
      <c r="J125" s="219"/>
      <c r="K125" s="219"/>
      <c r="L125" s="224"/>
      <c r="M125" s="225"/>
      <c r="N125" s="226"/>
      <c r="O125" s="226"/>
      <c r="P125" s="226"/>
      <c r="Q125" s="226"/>
      <c r="R125" s="226"/>
      <c r="S125" s="226"/>
      <c r="T125" s="227"/>
      <c r="AT125" s="228" t="s">
        <v>174</v>
      </c>
      <c r="AU125" s="228" t="s">
        <v>85</v>
      </c>
      <c r="AV125" s="12" t="s">
        <v>85</v>
      </c>
      <c r="AW125" s="12" t="s">
        <v>34</v>
      </c>
      <c r="AX125" s="12" t="s">
        <v>83</v>
      </c>
      <c r="AY125" s="228" t="s">
        <v>166</v>
      </c>
    </row>
    <row r="126" spans="2:65" s="1" customFormat="1" ht="16.5" customHeight="1">
      <c r="B126" s="33"/>
      <c r="C126" s="196" t="s">
        <v>192</v>
      </c>
      <c r="D126" s="196" t="s">
        <v>168</v>
      </c>
      <c r="E126" s="197" t="s">
        <v>198</v>
      </c>
      <c r="F126" s="198" t="s">
        <v>199</v>
      </c>
      <c r="G126" s="199" t="s">
        <v>171</v>
      </c>
      <c r="H126" s="200">
        <v>1</v>
      </c>
      <c r="I126" s="201"/>
      <c r="J126" s="202">
        <f>ROUND(I126*H126,2)</f>
        <v>0</v>
      </c>
      <c r="K126" s="198" t="s">
        <v>189</v>
      </c>
      <c r="L126" s="35"/>
      <c r="M126" s="203" t="s">
        <v>1</v>
      </c>
      <c r="N126" s="204" t="s">
        <v>46</v>
      </c>
      <c r="O126" s="59"/>
      <c r="P126" s="205">
        <f>O126*H126</f>
        <v>0</v>
      </c>
      <c r="Q126" s="205">
        <v>0.00024</v>
      </c>
      <c r="R126" s="205">
        <f>Q126*H126</f>
        <v>0.00024</v>
      </c>
      <c r="S126" s="205">
        <v>0</v>
      </c>
      <c r="T126" s="206">
        <f>S126*H126</f>
        <v>0</v>
      </c>
      <c r="AR126" s="15" t="s">
        <v>172</v>
      </c>
      <c r="AT126" s="15" t="s">
        <v>168</v>
      </c>
      <c r="AU126" s="15" t="s">
        <v>85</v>
      </c>
      <c r="AY126" s="15" t="s">
        <v>166</v>
      </c>
      <c r="BE126" s="102">
        <f>IF(N126="základní",J126,0)</f>
        <v>0</v>
      </c>
      <c r="BF126" s="102">
        <f>IF(N126="snížená",J126,0)</f>
        <v>0</v>
      </c>
      <c r="BG126" s="102">
        <f>IF(N126="zákl. přenesená",J126,0)</f>
        <v>0</v>
      </c>
      <c r="BH126" s="102">
        <f>IF(N126="sníž. přenesená",J126,0)</f>
        <v>0</v>
      </c>
      <c r="BI126" s="102">
        <f>IF(N126="nulová",J126,0)</f>
        <v>0</v>
      </c>
      <c r="BJ126" s="15" t="s">
        <v>83</v>
      </c>
      <c r="BK126" s="102">
        <f>ROUND(I126*H126,2)</f>
        <v>0</v>
      </c>
      <c r="BL126" s="15" t="s">
        <v>172</v>
      </c>
      <c r="BM126" s="15" t="s">
        <v>200</v>
      </c>
    </row>
    <row r="127" spans="2:65" s="1" customFormat="1" ht="16.5" customHeight="1">
      <c r="B127" s="33"/>
      <c r="C127" s="196" t="s">
        <v>201</v>
      </c>
      <c r="D127" s="196" t="s">
        <v>168</v>
      </c>
      <c r="E127" s="197" t="s">
        <v>202</v>
      </c>
      <c r="F127" s="198" t="s">
        <v>203</v>
      </c>
      <c r="G127" s="199" t="s">
        <v>106</v>
      </c>
      <c r="H127" s="200">
        <v>48</v>
      </c>
      <c r="I127" s="201"/>
      <c r="J127" s="202">
        <f>ROUND(I127*H127,2)</f>
        <v>0</v>
      </c>
      <c r="K127" s="198" t="s">
        <v>1</v>
      </c>
      <c r="L127" s="35"/>
      <c r="M127" s="203" t="s">
        <v>1</v>
      </c>
      <c r="N127" s="204" t="s">
        <v>46</v>
      </c>
      <c r="O127" s="59"/>
      <c r="P127" s="205">
        <f>O127*H127</f>
        <v>0</v>
      </c>
      <c r="Q127" s="205">
        <v>0.02048</v>
      </c>
      <c r="R127" s="205">
        <f>Q127*H127</f>
        <v>0.9830400000000001</v>
      </c>
      <c r="S127" s="205">
        <v>0</v>
      </c>
      <c r="T127" s="206">
        <f>S127*H127</f>
        <v>0</v>
      </c>
      <c r="AR127" s="15" t="s">
        <v>172</v>
      </c>
      <c r="AT127" s="15" t="s">
        <v>168</v>
      </c>
      <c r="AU127" s="15" t="s">
        <v>85</v>
      </c>
      <c r="AY127" s="15" t="s">
        <v>166</v>
      </c>
      <c r="BE127" s="102">
        <f>IF(N127="základní",J127,0)</f>
        <v>0</v>
      </c>
      <c r="BF127" s="102">
        <f>IF(N127="snížená",J127,0)</f>
        <v>0</v>
      </c>
      <c r="BG127" s="102">
        <f>IF(N127="zákl. přenesená",J127,0)</f>
        <v>0</v>
      </c>
      <c r="BH127" s="102">
        <f>IF(N127="sníž. přenesená",J127,0)</f>
        <v>0</v>
      </c>
      <c r="BI127" s="102">
        <f>IF(N127="nulová",J127,0)</f>
        <v>0</v>
      </c>
      <c r="BJ127" s="15" t="s">
        <v>83</v>
      </c>
      <c r="BK127" s="102">
        <f>ROUND(I127*H127,2)</f>
        <v>0</v>
      </c>
      <c r="BL127" s="15" t="s">
        <v>172</v>
      </c>
      <c r="BM127" s="15" t="s">
        <v>204</v>
      </c>
    </row>
    <row r="128" spans="2:51" s="12" customFormat="1" ht="12">
      <c r="B128" s="218"/>
      <c r="C128" s="219"/>
      <c r="D128" s="209" t="s">
        <v>174</v>
      </c>
      <c r="E128" s="220" t="s">
        <v>1</v>
      </c>
      <c r="F128" s="221" t="s">
        <v>205</v>
      </c>
      <c r="G128" s="219"/>
      <c r="H128" s="222">
        <v>48</v>
      </c>
      <c r="I128" s="223"/>
      <c r="J128" s="219"/>
      <c r="K128" s="219"/>
      <c r="L128" s="224"/>
      <c r="M128" s="225"/>
      <c r="N128" s="226"/>
      <c r="O128" s="226"/>
      <c r="P128" s="226"/>
      <c r="Q128" s="226"/>
      <c r="R128" s="226"/>
      <c r="S128" s="226"/>
      <c r="T128" s="227"/>
      <c r="AT128" s="228" t="s">
        <v>174</v>
      </c>
      <c r="AU128" s="228" t="s">
        <v>85</v>
      </c>
      <c r="AV128" s="12" t="s">
        <v>85</v>
      </c>
      <c r="AW128" s="12" t="s">
        <v>34</v>
      </c>
      <c r="AX128" s="12" t="s">
        <v>83</v>
      </c>
      <c r="AY128" s="228" t="s">
        <v>166</v>
      </c>
    </row>
    <row r="129" spans="2:65" s="1" customFormat="1" ht="16.5" customHeight="1">
      <c r="B129" s="33"/>
      <c r="C129" s="196" t="s">
        <v>206</v>
      </c>
      <c r="D129" s="196" t="s">
        <v>168</v>
      </c>
      <c r="E129" s="197" t="s">
        <v>207</v>
      </c>
      <c r="F129" s="198" t="s">
        <v>208</v>
      </c>
      <c r="G129" s="199" t="s">
        <v>106</v>
      </c>
      <c r="H129" s="200">
        <v>58</v>
      </c>
      <c r="I129" s="201"/>
      <c r="J129" s="202">
        <f>ROUND(I129*H129,2)</f>
        <v>0</v>
      </c>
      <c r="K129" s="198" t="s">
        <v>1</v>
      </c>
      <c r="L129" s="35"/>
      <c r="M129" s="203" t="s">
        <v>1</v>
      </c>
      <c r="N129" s="204" t="s">
        <v>46</v>
      </c>
      <c r="O129" s="59"/>
      <c r="P129" s="205">
        <f>O129*H129</f>
        <v>0</v>
      </c>
      <c r="Q129" s="205">
        <v>0.02048</v>
      </c>
      <c r="R129" s="205">
        <f>Q129*H129</f>
        <v>1.18784</v>
      </c>
      <c r="S129" s="205">
        <v>0</v>
      </c>
      <c r="T129" s="206">
        <f>S129*H129</f>
        <v>0</v>
      </c>
      <c r="AR129" s="15" t="s">
        <v>172</v>
      </c>
      <c r="AT129" s="15" t="s">
        <v>168</v>
      </c>
      <c r="AU129" s="15" t="s">
        <v>85</v>
      </c>
      <c r="AY129" s="15" t="s">
        <v>166</v>
      </c>
      <c r="BE129" s="102">
        <f>IF(N129="základní",J129,0)</f>
        <v>0</v>
      </c>
      <c r="BF129" s="102">
        <f>IF(N129="snížená",J129,0)</f>
        <v>0</v>
      </c>
      <c r="BG129" s="102">
        <f>IF(N129="zákl. přenesená",J129,0)</f>
        <v>0</v>
      </c>
      <c r="BH129" s="102">
        <f>IF(N129="sníž. přenesená",J129,0)</f>
        <v>0</v>
      </c>
      <c r="BI129" s="102">
        <f>IF(N129="nulová",J129,0)</f>
        <v>0</v>
      </c>
      <c r="BJ129" s="15" t="s">
        <v>83</v>
      </c>
      <c r="BK129" s="102">
        <f>ROUND(I129*H129,2)</f>
        <v>0</v>
      </c>
      <c r="BL129" s="15" t="s">
        <v>172</v>
      </c>
      <c r="BM129" s="15" t="s">
        <v>209</v>
      </c>
    </row>
    <row r="130" spans="2:51" s="12" customFormat="1" ht="12">
      <c r="B130" s="218"/>
      <c r="C130" s="219"/>
      <c r="D130" s="209" t="s">
        <v>174</v>
      </c>
      <c r="E130" s="220" t="s">
        <v>1</v>
      </c>
      <c r="F130" s="221" t="s">
        <v>210</v>
      </c>
      <c r="G130" s="219"/>
      <c r="H130" s="222">
        <v>58</v>
      </c>
      <c r="I130" s="223"/>
      <c r="J130" s="219"/>
      <c r="K130" s="219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174</v>
      </c>
      <c r="AU130" s="228" t="s">
        <v>85</v>
      </c>
      <c r="AV130" s="12" t="s">
        <v>85</v>
      </c>
      <c r="AW130" s="12" t="s">
        <v>34</v>
      </c>
      <c r="AX130" s="12" t="s">
        <v>83</v>
      </c>
      <c r="AY130" s="228" t="s">
        <v>166</v>
      </c>
    </row>
    <row r="131" spans="2:63" s="10" customFormat="1" ht="22.9" customHeight="1">
      <c r="B131" s="180"/>
      <c r="C131" s="181"/>
      <c r="D131" s="182" t="s">
        <v>74</v>
      </c>
      <c r="E131" s="194" t="s">
        <v>211</v>
      </c>
      <c r="F131" s="194" t="s">
        <v>212</v>
      </c>
      <c r="G131" s="181"/>
      <c r="H131" s="181"/>
      <c r="I131" s="184"/>
      <c r="J131" s="195">
        <f>BK131</f>
        <v>0</v>
      </c>
      <c r="K131" s="181"/>
      <c r="L131" s="186"/>
      <c r="M131" s="187"/>
      <c r="N131" s="188"/>
      <c r="O131" s="188"/>
      <c r="P131" s="189">
        <f>P132+P139</f>
        <v>0</v>
      </c>
      <c r="Q131" s="188"/>
      <c r="R131" s="189">
        <f>R132+R139</f>
        <v>0.0664576</v>
      </c>
      <c r="S131" s="188"/>
      <c r="T131" s="190">
        <f>T132+T139</f>
        <v>7.081639999999999</v>
      </c>
      <c r="AR131" s="191" t="s">
        <v>83</v>
      </c>
      <c r="AT131" s="192" t="s">
        <v>74</v>
      </c>
      <c r="AU131" s="192" t="s">
        <v>83</v>
      </c>
      <c r="AY131" s="191" t="s">
        <v>166</v>
      </c>
      <c r="BK131" s="193">
        <f>BK132+BK139</f>
        <v>0</v>
      </c>
    </row>
    <row r="132" spans="2:63" s="10" customFormat="1" ht="20.85" customHeight="1">
      <c r="B132" s="180"/>
      <c r="C132" s="181"/>
      <c r="D132" s="182" t="s">
        <v>74</v>
      </c>
      <c r="E132" s="194" t="s">
        <v>213</v>
      </c>
      <c r="F132" s="194" t="s">
        <v>214</v>
      </c>
      <c r="G132" s="181"/>
      <c r="H132" s="181"/>
      <c r="I132" s="184"/>
      <c r="J132" s="195">
        <f>BK132</f>
        <v>0</v>
      </c>
      <c r="K132" s="181"/>
      <c r="L132" s="186"/>
      <c r="M132" s="187"/>
      <c r="N132" s="188"/>
      <c r="O132" s="188"/>
      <c r="P132" s="189">
        <f>SUM(P133:P138)</f>
        <v>0</v>
      </c>
      <c r="Q132" s="188"/>
      <c r="R132" s="189">
        <f>SUM(R133:R138)</f>
        <v>0</v>
      </c>
      <c r="S132" s="188"/>
      <c r="T132" s="190">
        <f>SUM(T133:T138)</f>
        <v>0</v>
      </c>
      <c r="AR132" s="191" t="s">
        <v>83</v>
      </c>
      <c r="AT132" s="192" t="s">
        <v>74</v>
      </c>
      <c r="AU132" s="192" t="s">
        <v>85</v>
      </c>
      <c r="AY132" s="191" t="s">
        <v>166</v>
      </c>
      <c r="BK132" s="193">
        <f>SUM(BK133:BK138)</f>
        <v>0</v>
      </c>
    </row>
    <row r="133" spans="2:65" s="1" customFormat="1" ht="16.5" customHeight="1">
      <c r="B133" s="33"/>
      <c r="C133" s="196" t="s">
        <v>211</v>
      </c>
      <c r="D133" s="196" t="s">
        <v>168</v>
      </c>
      <c r="E133" s="197" t="s">
        <v>215</v>
      </c>
      <c r="F133" s="198" t="s">
        <v>216</v>
      </c>
      <c r="G133" s="199" t="s">
        <v>217</v>
      </c>
      <c r="H133" s="200">
        <v>17</v>
      </c>
      <c r="I133" s="201"/>
      <c r="J133" s="202">
        <f>ROUND(I133*H133,2)</f>
        <v>0</v>
      </c>
      <c r="K133" s="198" t="s">
        <v>189</v>
      </c>
      <c r="L133" s="35"/>
      <c r="M133" s="203" t="s">
        <v>1</v>
      </c>
      <c r="N133" s="204" t="s">
        <v>46</v>
      </c>
      <c r="O133" s="59"/>
      <c r="P133" s="205">
        <f>O133*H133</f>
        <v>0</v>
      </c>
      <c r="Q133" s="205">
        <v>0</v>
      </c>
      <c r="R133" s="205">
        <f>Q133*H133</f>
        <v>0</v>
      </c>
      <c r="S133" s="205">
        <v>0</v>
      </c>
      <c r="T133" s="206">
        <f>S133*H133</f>
        <v>0</v>
      </c>
      <c r="AR133" s="15" t="s">
        <v>172</v>
      </c>
      <c r="AT133" s="15" t="s">
        <v>168</v>
      </c>
      <c r="AU133" s="15" t="s">
        <v>181</v>
      </c>
      <c r="AY133" s="15" t="s">
        <v>166</v>
      </c>
      <c r="BE133" s="102">
        <f>IF(N133="základní",J133,0)</f>
        <v>0</v>
      </c>
      <c r="BF133" s="102">
        <f>IF(N133="snížená",J133,0)</f>
        <v>0</v>
      </c>
      <c r="BG133" s="102">
        <f>IF(N133="zákl. přenesená",J133,0)</f>
        <v>0</v>
      </c>
      <c r="BH133" s="102">
        <f>IF(N133="sníž. přenesená",J133,0)</f>
        <v>0</v>
      </c>
      <c r="BI133" s="102">
        <f>IF(N133="nulová",J133,0)</f>
        <v>0</v>
      </c>
      <c r="BJ133" s="15" t="s">
        <v>83</v>
      </c>
      <c r="BK133" s="102">
        <f>ROUND(I133*H133,2)</f>
        <v>0</v>
      </c>
      <c r="BL133" s="15" t="s">
        <v>172</v>
      </c>
      <c r="BM133" s="15" t="s">
        <v>218</v>
      </c>
    </row>
    <row r="134" spans="2:51" s="12" customFormat="1" ht="12">
      <c r="B134" s="218"/>
      <c r="C134" s="219"/>
      <c r="D134" s="209" t="s">
        <v>174</v>
      </c>
      <c r="E134" s="220" t="s">
        <v>1</v>
      </c>
      <c r="F134" s="221" t="s">
        <v>185</v>
      </c>
      <c r="G134" s="219"/>
      <c r="H134" s="222">
        <v>17</v>
      </c>
      <c r="I134" s="223"/>
      <c r="J134" s="219"/>
      <c r="K134" s="219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174</v>
      </c>
      <c r="AU134" s="228" t="s">
        <v>181</v>
      </c>
      <c r="AV134" s="12" t="s">
        <v>85</v>
      </c>
      <c r="AW134" s="12" t="s">
        <v>34</v>
      </c>
      <c r="AX134" s="12" t="s">
        <v>83</v>
      </c>
      <c r="AY134" s="228" t="s">
        <v>166</v>
      </c>
    </row>
    <row r="135" spans="2:65" s="1" customFormat="1" ht="16.5" customHeight="1">
      <c r="B135" s="33"/>
      <c r="C135" s="196" t="s">
        <v>219</v>
      </c>
      <c r="D135" s="196" t="s">
        <v>168</v>
      </c>
      <c r="E135" s="197" t="s">
        <v>220</v>
      </c>
      <c r="F135" s="198" t="s">
        <v>221</v>
      </c>
      <c r="G135" s="199" t="s">
        <v>217</v>
      </c>
      <c r="H135" s="200">
        <v>8</v>
      </c>
      <c r="I135" s="201"/>
      <c r="J135" s="202">
        <f>ROUND(I135*H135,2)</f>
        <v>0</v>
      </c>
      <c r="K135" s="198" t="s">
        <v>189</v>
      </c>
      <c r="L135" s="35"/>
      <c r="M135" s="203" t="s">
        <v>1</v>
      </c>
      <c r="N135" s="204" t="s">
        <v>46</v>
      </c>
      <c r="O135" s="59"/>
      <c r="P135" s="205">
        <f>O135*H135</f>
        <v>0</v>
      </c>
      <c r="Q135" s="205">
        <v>0</v>
      </c>
      <c r="R135" s="205">
        <f>Q135*H135</f>
        <v>0</v>
      </c>
      <c r="S135" s="205">
        <v>0</v>
      </c>
      <c r="T135" s="206">
        <f>S135*H135</f>
        <v>0</v>
      </c>
      <c r="AR135" s="15" t="s">
        <v>172</v>
      </c>
      <c r="AT135" s="15" t="s">
        <v>168</v>
      </c>
      <c r="AU135" s="15" t="s">
        <v>181</v>
      </c>
      <c r="AY135" s="15" t="s">
        <v>166</v>
      </c>
      <c r="BE135" s="102">
        <f>IF(N135="základní",J135,0)</f>
        <v>0</v>
      </c>
      <c r="BF135" s="102">
        <f>IF(N135="snížená",J135,0)</f>
        <v>0</v>
      </c>
      <c r="BG135" s="102">
        <f>IF(N135="zákl. přenesená",J135,0)</f>
        <v>0</v>
      </c>
      <c r="BH135" s="102">
        <f>IF(N135="sníž. přenesená",J135,0)</f>
        <v>0</v>
      </c>
      <c r="BI135" s="102">
        <f>IF(N135="nulová",J135,0)</f>
        <v>0</v>
      </c>
      <c r="BJ135" s="15" t="s">
        <v>83</v>
      </c>
      <c r="BK135" s="102">
        <f>ROUND(I135*H135,2)</f>
        <v>0</v>
      </c>
      <c r="BL135" s="15" t="s">
        <v>172</v>
      </c>
      <c r="BM135" s="15" t="s">
        <v>222</v>
      </c>
    </row>
    <row r="136" spans="2:65" s="1" customFormat="1" ht="16.5" customHeight="1">
      <c r="B136" s="33"/>
      <c r="C136" s="196" t="s">
        <v>223</v>
      </c>
      <c r="D136" s="196" t="s">
        <v>168</v>
      </c>
      <c r="E136" s="197" t="s">
        <v>224</v>
      </c>
      <c r="F136" s="198" t="s">
        <v>225</v>
      </c>
      <c r="G136" s="199" t="s">
        <v>217</v>
      </c>
      <c r="H136" s="200">
        <v>17</v>
      </c>
      <c r="I136" s="201"/>
      <c r="J136" s="202">
        <f>ROUND(I136*H136,2)</f>
        <v>0</v>
      </c>
      <c r="K136" s="198" t="s">
        <v>189</v>
      </c>
      <c r="L136" s="35"/>
      <c r="M136" s="203" t="s">
        <v>1</v>
      </c>
      <c r="N136" s="204" t="s">
        <v>46</v>
      </c>
      <c r="O136" s="59"/>
      <c r="P136" s="205">
        <f>O136*H136</f>
        <v>0</v>
      </c>
      <c r="Q136" s="205">
        <v>0</v>
      </c>
      <c r="R136" s="205">
        <f>Q136*H136</f>
        <v>0</v>
      </c>
      <c r="S136" s="205">
        <v>0</v>
      </c>
      <c r="T136" s="206">
        <f>S136*H136</f>
        <v>0</v>
      </c>
      <c r="AR136" s="15" t="s">
        <v>172</v>
      </c>
      <c r="AT136" s="15" t="s">
        <v>168</v>
      </c>
      <c r="AU136" s="15" t="s">
        <v>181</v>
      </c>
      <c r="AY136" s="15" t="s">
        <v>166</v>
      </c>
      <c r="BE136" s="102">
        <f>IF(N136="základní",J136,0)</f>
        <v>0</v>
      </c>
      <c r="BF136" s="102">
        <f>IF(N136="snížená",J136,0)</f>
        <v>0</v>
      </c>
      <c r="BG136" s="102">
        <f>IF(N136="zákl. přenesená",J136,0)</f>
        <v>0</v>
      </c>
      <c r="BH136" s="102">
        <f>IF(N136="sníž. přenesená",J136,0)</f>
        <v>0</v>
      </c>
      <c r="BI136" s="102">
        <f>IF(N136="nulová",J136,0)</f>
        <v>0</v>
      </c>
      <c r="BJ136" s="15" t="s">
        <v>83</v>
      </c>
      <c r="BK136" s="102">
        <f>ROUND(I136*H136,2)</f>
        <v>0</v>
      </c>
      <c r="BL136" s="15" t="s">
        <v>172</v>
      </c>
      <c r="BM136" s="15" t="s">
        <v>226</v>
      </c>
    </row>
    <row r="137" spans="2:65" s="1" customFormat="1" ht="16.5" customHeight="1">
      <c r="B137" s="33"/>
      <c r="C137" s="196" t="s">
        <v>227</v>
      </c>
      <c r="D137" s="196" t="s">
        <v>168</v>
      </c>
      <c r="E137" s="197" t="s">
        <v>228</v>
      </c>
      <c r="F137" s="198" t="s">
        <v>229</v>
      </c>
      <c r="G137" s="199" t="s">
        <v>217</v>
      </c>
      <c r="H137" s="200">
        <v>8</v>
      </c>
      <c r="I137" s="201"/>
      <c r="J137" s="202">
        <f>ROUND(I137*H137,2)</f>
        <v>0</v>
      </c>
      <c r="K137" s="198" t="s">
        <v>189</v>
      </c>
      <c r="L137" s="35"/>
      <c r="M137" s="203" t="s">
        <v>1</v>
      </c>
      <c r="N137" s="204" t="s">
        <v>46</v>
      </c>
      <c r="O137" s="59"/>
      <c r="P137" s="205">
        <f>O137*H137</f>
        <v>0</v>
      </c>
      <c r="Q137" s="205">
        <v>0</v>
      </c>
      <c r="R137" s="205">
        <f>Q137*H137</f>
        <v>0</v>
      </c>
      <c r="S137" s="205">
        <v>0</v>
      </c>
      <c r="T137" s="206">
        <f>S137*H137</f>
        <v>0</v>
      </c>
      <c r="AR137" s="15" t="s">
        <v>172</v>
      </c>
      <c r="AT137" s="15" t="s">
        <v>168</v>
      </c>
      <c r="AU137" s="15" t="s">
        <v>181</v>
      </c>
      <c r="AY137" s="15" t="s">
        <v>166</v>
      </c>
      <c r="BE137" s="102">
        <f>IF(N137="základní",J137,0)</f>
        <v>0</v>
      </c>
      <c r="BF137" s="102">
        <f>IF(N137="snížená",J137,0)</f>
        <v>0</v>
      </c>
      <c r="BG137" s="102">
        <f>IF(N137="zákl. přenesená",J137,0)</f>
        <v>0</v>
      </c>
      <c r="BH137" s="102">
        <f>IF(N137="sníž. přenesená",J137,0)</f>
        <v>0</v>
      </c>
      <c r="BI137" s="102">
        <f>IF(N137="nulová",J137,0)</f>
        <v>0</v>
      </c>
      <c r="BJ137" s="15" t="s">
        <v>83</v>
      </c>
      <c r="BK137" s="102">
        <f>ROUND(I137*H137,2)</f>
        <v>0</v>
      </c>
      <c r="BL137" s="15" t="s">
        <v>172</v>
      </c>
      <c r="BM137" s="15" t="s">
        <v>230</v>
      </c>
    </row>
    <row r="138" spans="2:65" s="1" customFormat="1" ht="16.5" customHeight="1">
      <c r="B138" s="33"/>
      <c r="C138" s="196" t="s">
        <v>231</v>
      </c>
      <c r="D138" s="196" t="s">
        <v>168</v>
      </c>
      <c r="E138" s="197" t="s">
        <v>232</v>
      </c>
      <c r="F138" s="198" t="s">
        <v>233</v>
      </c>
      <c r="G138" s="199" t="s">
        <v>217</v>
      </c>
      <c r="H138" s="200">
        <v>17</v>
      </c>
      <c r="I138" s="201"/>
      <c r="J138" s="202">
        <f>ROUND(I138*H138,2)</f>
        <v>0</v>
      </c>
      <c r="K138" s="198" t="s">
        <v>189</v>
      </c>
      <c r="L138" s="35"/>
      <c r="M138" s="203" t="s">
        <v>1</v>
      </c>
      <c r="N138" s="204" t="s">
        <v>46</v>
      </c>
      <c r="O138" s="59"/>
      <c r="P138" s="205">
        <f>O138*H138</f>
        <v>0</v>
      </c>
      <c r="Q138" s="205">
        <v>0</v>
      </c>
      <c r="R138" s="205">
        <f>Q138*H138</f>
        <v>0</v>
      </c>
      <c r="S138" s="205">
        <v>0</v>
      </c>
      <c r="T138" s="206">
        <f>S138*H138</f>
        <v>0</v>
      </c>
      <c r="AR138" s="15" t="s">
        <v>172</v>
      </c>
      <c r="AT138" s="15" t="s">
        <v>168</v>
      </c>
      <c r="AU138" s="15" t="s">
        <v>181</v>
      </c>
      <c r="AY138" s="15" t="s">
        <v>166</v>
      </c>
      <c r="BE138" s="102">
        <f>IF(N138="základní",J138,0)</f>
        <v>0</v>
      </c>
      <c r="BF138" s="102">
        <f>IF(N138="snížená",J138,0)</f>
        <v>0</v>
      </c>
      <c r="BG138" s="102">
        <f>IF(N138="zákl. přenesená",J138,0)</f>
        <v>0</v>
      </c>
      <c r="BH138" s="102">
        <f>IF(N138="sníž. přenesená",J138,0)</f>
        <v>0</v>
      </c>
      <c r="BI138" s="102">
        <f>IF(N138="nulová",J138,0)</f>
        <v>0</v>
      </c>
      <c r="BJ138" s="15" t="s">
        <v>83</v>
      </c>
      <c r="BK138" s="102">
        <f>ROUND(I138*H138,2)</f>
        <v>0</v>
      </c>
      <c r="BL138" s="15" t="s">
        <v>172</v>
      </c>
      <c r="BM138" s="15" t="s">
        <v>234</v>
      </c>
    </row>
    <row r="139" spans="2:63" s="10" customFormat="1" ht="20.85" customHeight="1">
      <c r="B139" s="180"/>
      <c r="C139" s="181"/>
      <c r="D139" s="182" t="s">
        <v>74</v>
      </c>
      <c r="E139" s="194" t="s">
        <v>235</v>
      </c>
      <c r="F139" s="194" t="s">
        <v>236</v>
      </c>
      <c r="G139" s="181"/>
      <c r="H139" s="181"/>
      <c r="I139" s="184"/>
      <c r="J139" s="195">
        <f>BK139</f>
        <v>0</v>
      </c>
      <c r="K139" s="181"/>
      <c r="L139" s="186"/>
      <c r="M139" s="187"/>
      <c r="N139" s="188"/>
      <c r="O139" s="188"/>
      <c r="P139" s="189">
        <f>SUM(P140:P158)</f>
        <v>0</v>
      </c>
      <c r="Q139" s="188"/>
      <c r="R139" s="189">
        <f>SUM(R140:R158)</f>
        <v>0.0664576</v>
      </c>
      <c r="S139" s="188"/>
      <c r="T139" s="190">
        <f>SUM(T140:T158)</f>
        <v>7.081639999999999</v>
      </c>
      <c r="AR139" s="191" t="s">
        <v>83</v>
      </c>
      <c r="AT139" s="192" t="s">
        <v>74</v>
      </c>
      <c r="AU139" s="192" t="s">
        <v>85</v>
      </c>
      <c r="AY139" s="191" t="s">
        <v>166</v>
      </c>
      <c r="BK139" s="193">
        <f>SUM(BK140:BK158)</f>
        <v>0</v>
      </c>
    </row>
    <row r="140" spans="2:65" s="1" customFormat="1" ht="16.5" customHeight="1">
      <c r="B140" s="33"/>
      <c r="C140" s="196" t="s">
        <v>111</v>
      </c>
      <c r="D140" s="196" t="s">
        <v>168</v>
      </c>
      <c r="E140" s="197" t="s">
        <v>237</v>
      </c>
      <c r="F140" s="198" t="s">
        <v>238</v>
      </c>
      <c r="G140" s="199" t="s">
        <v>171</v>
      </c>
      <c r="H140" s="200">
        <v>1</v>
      </c>
      <c r="I140" s="201"/>
      <c r="J140" s="202">
        <f>ROUND(I140*H140,2)</f>
        <v>0</v>
      </c>
      <c r="K140" s="198" t="s">
        <v>189</v>
      </c>
      <c r="L140" s="35"/>
      <c r="M140" s="203" t="s">
        <v>1</v>
      </c>
      <c r="N140" s="204" t="s">
        <v>46</v>
      </c>
      <c r="O140" s="59"/>
      <c r="P140" s="205">
        <f>O140*H140</f>
        <v>0</v>
      </c>
      <c r="Q140" s="205">
        <v>4E-05</v>
      </c>
      <c r="R140" s="205">
        <f>Q140*H140</f>
        <v>4E-05</v>
      </c>
      <c r="S140" s="205">
        <v>0</v>
      </c>
      <c r="T140" s="206">
        <f>S140*H140</f>
        <v>0</v>
      </c>
      <c r="AR140" s="15" t="s">
        <v>172</v>
      </c>
      <c r="AT140" s="15" t="s">
        <v>168</v>
      </c>
      <c r="AU140" s="15" t="s">
        <v>181</v>
      </c>
      <c r="AY140" s="15" t="s">
        <v>166</v>
      </c>
      <c r="BE140" s="102">
        <f>IF(N140="základní",J140,0)</f>
        <v>0</v>
      </c>
      <c r="BF140" s="102">
        <f>IF(N140="snížená",J140,0)</f>
        <v>0</v>
      </c>
      <c r="BG140" s="102">
        <f>IF(N140="zákl. přenesená",J140,0)</f>
        <v>0</v>
      </c>
      <c r="BH140" s="102">
        <f>IF(N140="sníž. přenesená",J140,0)</f>
        <v>0</v>
      </c>
      <c r="BI140" s="102">
        <f>IF(N140="nulová",J140,0)</f>
        <v>0</v>
      </c>
      <c r="BJ140" s="15" t="s">
        <v>83</v>
      </c>
      <c r="BK140" s="102">
        <f>ROUND(I140*H140,2)</f>
        <v>0</v>
      </c>
      <c r="BL140" s="15" t="s">
        <v>172</v>
      </c>
      <c r="BM140" s="15" t="s">
        <v>239</v>
      </c>
    </row>
    <row r="141" spans="2:51" s="11" customFormat="1" ht="12">
      <c r="B141" s="207"/>
      <c r="C141" s="208"/>
      <c r="D141" s="209" t="s">
        <v>174</v>
      </c>
      <c r="E141" s="210" t="s">
        <v>1</v>
      </c>
      <c r="F141" s="211" t="s">
        <v>240</v>
      </c>
      <c r="G141" s="208"/>
      <c r="H141" s="210" t="s">
        <v>1</v>
      </c>
      <c r="I141" s="212"/>
      <c r="J141" s="208"/>
      <c r="K141" s="208"/>
      <c r="L141" s="213"/>
      <c r="M141" s="214"/>
      <c r="N141" s="215"/>
      <c r="O141" s="215"/>
      <c r="P141" s="215"/>
      <c r="Q141" s="215"/>
      <c r="R141" s="215"/>
      <c r="S141" s="215"/>
      <c r="T141" s="216"/>
      <c r="AT141" s="217" t="s">
        <v>174</v>
      </c>
      <c r="AU141" s="217" t="s">
        <v>181</v>
      </c>
      <c r="AV141" s="11" t="s">
        <v>83</v>
      </c>
      <c r="AW141" s="11" t="s">
        <v>34</v>
      </c>
      <c r="AX141" s="11" t="s">
        <v>75</v>
      </c>
      <c r="AY141" s="217" t="s">
        <v>166</v>
      </c>
    </row>
    <row r="142" spans="2:51" s="11" customFormat="1" ht="12">
      <c r="B142" s="207"/>
      <c r="C142" s="208"/>
      <c r="D142" s="209" t="s">
        <v>174</v>
      </c>
      <c r="E142" s="210" t="s">
        <v>1</v>
      </c>
      <c r="F142" s="211" t="s">
        <v>241</v>
      </c>
      <c r="G142" s="208"/>
      <c r="H142" s="210" t="s">
        <v>1</v>
      </c>
      <c r="I142" s="212"/>
      <c r="J142" s="208"/>
      <c r="K142" s="208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174</v>
      </c>
      <c r="AU142" s="217" t="s">
        <v>181</v>
      </c>
      <c r="AV142" s="11" t="s">
        <v>83</v>
      </c>
      <c r="AW142" s="11" t="s">
        <v>34</v>
      </c>
      <c r="AX142" s="11" t="s">
        <v>75</v>
      </c>
      <c r="AY142" s="217" t="s">
        <v>166</v>
      </c>
    </row>
    <row r="143" spans="2:51" s="11" customFormat="1" ht="12">
      <c r="B143" s="207"/>
      <c r="C143" s="208"/>
      <c r="D143" s="209" t="s">
        <v>174</v>
      </c>
      <c r="E143" s="210" t="s">
        <v>1</v>
      </c>
      <c r="F143" s="211" t="s">
        <v>242</v>
      </c>
      <c r="G143" s="208"/>
      <c r="H143" s="210" t="s">
        <v>1</v>
      </c>
      <c r="I143" s="212"/>
      <c r="J143" s="208"/>
      <c r="K143" s="208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174</v>
      </c>
      <c r="AU143" s="217" t="s">
        <v>181</v>
      </c>
      <c r="AV143" s="11" t="s">
        <v>83</v>
      </c>
      <c r="AW143" s="11" t="s">
        <v>34</v>
      </c>
      <c r="AX143" s="11" t="s">
        <v>75</v>
      </c>
      <c r="AY143" s="217" t="s">
        <v>166</v>
      </c>
    </row>
    <row r="144" spans="2:51" s="12" customFormat="1" ht="12">
      <c r="B144" s="218"/>
      <c r="C144" s="219"/>
      <c r="D144" s="209" t="s">
        <v>174</v>
      </c>
      <c r="E144" s="220" t="s">
        <v>1</v>
      </c>
      <c r="F144" s="221" t="s">
        <v>83</v>
      </c>
      <c r="G144" s="219"/>
      <c r="H144" s="222">
        <v>1</v>
      </c>
      <c r="I144" s="223"/>
      <c r="J144" s="219"/>
      <c r="K144" s="219"/>
      <c r="L144" s="224"/>
      <c r="M144" s="225"/>
      <c r="N144" s="226"/>
      <c r="O144" s="226"/>
      <c r="P144" s="226"/>
      <c r="Q144" s="226"/>
      <c r="R144" s="226"/>
      <c r="S144" s="226"/>
      <c r="T144" s="227"/>
      <c r="AT144" s="228" t="s">
        <v>174</v>
      </c>
      <c r="AU144" s="228" t="s">
        <v>181</v>
      </c>
      <c r="AV144" s="12" t="s">
        <v>85</v>
      </c>
      <c r="AW144" s="12" t="s">
        <v>34</v>
      </c>
      <c r="AX144" s="12" t="s">
        <v>83</v>
      </c>
      <c r="AY144" s="228" t="s">
        <v>166</v>
      </c>
    </row>
    <row r="145" spans="2:65" s="1" customFormat="1" ht="16.5" customHeight="1">
      <c r="B145" s="33"/>
      <c r="C145" s="196" t="s">
        <v>8</v>
      </c>
      <c r="D145" s="196" t="s">
        <v>168</v>
      </c>
      <c r="E145" s="197" t="s">
        <v>243</v>
      </c>
      <c r="F145" s="198" t="s">
        <v>244</v>
      </c>
      <c r="G145" s="199" t="s">
        <v>245</v>
      </c>
      <c r="H145" s="200">
        <v>15.3</v>
      </c>
      <c r="I145" s="201"/>
      <c r="J145" s="202">
        <f>ROUND(I145*H145,2)</f>
        <v>0</v>
      </c>
      <c r="K145" s="198" t="s">
        <v>246</v>
      </c>
      <c r="L145" s="35"/>
      <c r="M145" s="203" t="s">
        <v>1</v>
      </c>
      <c r="N145" s="204" t="s">
        <v>46</v>
      </c>
      <c r="O145" s="59"/>
      <c r="P145" s="205">
        <f>O145*H145</f>
        <v>0</v>
      </c>
      <c r="Q145" s="205">
        <v>0.00034</v>
      </c>
      <c r="R145" s="205">
        <f>Q145*H145</f>
        <v>0.005202000000000001</v>
      </c>
      <c r="S145" s="205">
        <v>0.004</v>
      </c>
      <c r="T145" s="206">
        <f>S145*H145</f>
        <v>0.061200000000000004</v>
      </c>
      <c r="AR145" s="15" t="s">
        <v>172</v>
      </c>
      <c r="AT145" s="15" t="s">
        <v>168</v>
      </c>
      <c r="AU145" s="15" t="s">
        <v>181</v>
      </c>
      <c r="AY145" s="15" t="s">
        <v>166</v>
      </c>
      <c r="BE145" s="102">
        <f>IF(N145="základní",J145,0)</f>
        <v>0</v>
      </c>
      <c r="BF145" s="102">
        <f>IF(N145="snížená",J145,0)</f>
        <v>0</v>
      </c>
      <c r="BG145" s="102">
        <f>IF(N145="zákl. přenesená",J145,0)</f>
        <v>0</v>
      </c>
      <c r="BH145" s="102">
        <f>IF(N145="sníž. přenesená",J145,0)</f>
        <v>0</v>
      </c>
      <c r="BI145" s="102">
        <f>IF(N145="nulová",J145,0)</f>
        <v>0</v>
      </c>
      <c r="BJ145" s="15" t="s">
        <v>83</v>
      </c>
      <c r="BK145" s="102">
        <f>ROUND(I145*H145,2)</f>
        <v>0</v>
      </c>
      <c r="BL145" s="15" t="s">
        <v>172</v>
      </c>
      <c r="BM145" s="15" t="s">
        <v>247</v>
      </c>
    </row>
    <row r="146" spans="2:51" s="11" customFormat="1" ht="12">
      <c r="B146" s="207"/>
      <c r="C146" s="208"/>
      <c r="D146" s="209" t="s">
        <v>174</v>
      </c>
      <c r="E146" s="210" t="s">
        <v>1</v>
      </c>
      <c r="F146" s="211" t="s">
        <v>248</v>
      </c>
      <c r="G146" s="208"/>
      <c r="H146" s="210" t="s">
        <v>1</v>
      </c>
      <c r="I146" s="212"/>
      <c r="J146" s="208"/>
      <c r="K146" s="208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174</v>
      </c>
      <c r="AU146" s="217" t="s">
        <v>181</v>
      </c>
      <c r="AV146" s="11" t="s">
        <v>83</v>
      </c>
      <c r="AW146" s="11" t="s">
        <v>34</v>
      </c>
      <c r="AX146" s="11" t="s">
        <v>75</v>
      </c>
      <c r="AY146" s="217" t="s">
        <v>166</v>
      </c>
    </row>
    <row r="147" spans="2:51" s="12" customFormat="1" ht="12">
      <c r="B147" s="218"/>
      <c r="C147" s="219"/>
      <c r="D147" s="209" t="s">
        <v>174</v>
      </c>
      <c r="E147" s="220" t="s">
        <v>1</v>
      </c>
      <c r="F147" s="221" t="s">
        <v>249</v>
      </c>
      <c r="G147" s="219"/>
      <c r="H147" s="222">
        <v>15.3</v>
      </c>
      <c r="I147" s="223"/>
      <c r="J147" s="219"/>
      <c r="K147" s="219"/>
      <c r="L147" s="224"/>
      <c r="M147" s="225"/>
      <c r="N147" s="226"/>
      <c r="O147" s="226"/>
      <c r="P147" s="226"/>
      <c r="Q147" s="226"/>
      <c r="R147" s="226"/>
      <c r="S147" s="226"/>
      <c r="T147" s="227"/>
      <c r="AT147" s="228" t="s">
        <v>174</v>
      </c>
      <c r="AU147" s="228" t="s">
        <v>181</v>
      </c>
      <c r="AV147" s="12" t="s">
        <v>85</v>
      </c>
      <c r="AW147" s="12" t="s">
        <v>34</v>
      </c>
      <c r="AX147" s="12" t="s">
        <v>75</v>
      </c>
      <c r="AY147" s="228" t="s">
        <v>166</v>
      </c>
    </row>
    <row r="148" spans="2:51" s="13" customFormat="1" ht="12">
      <c r="B148" s="229"/>
      <c r="C148" s="230"/>
      <c r="D148" s="209" t="s">
        <v>174</v>
      </c>
      <c r="E148" s="231" t="s">
        <v>1</v>
      </c>
      <c r="F148" s="232" t="s">
        <v>250</v>
      </c>
      <c r="G148" s="230"/>
      <c r="H148" s="233">
        <v>15.3</v>
      </c>
      <c r="I148" s="234"/>
      <c r="J148" s="230"/>
      <c r="K148" s="230"/>
      <c r="L148" s="235"/>
      <c r="M148" s="236"/>
      <c r="N148" s="237"/>
      <c r="O148" s="237"/>
      <c r="P148" s="237"/>
      <c r="Q148" s="237"/>
      <c r="R148" s="237"/>
      <c r="S148" s="237"/>
      <c r="T148" s="238"/>
      <c r="AT148" s="239" t="s">
        <v>174</v>
      </c>
      <c r="AU148" s="239" t="s">
        <v>181</v>
      </c>
      <c r="AV148" s="13" t="s">
        <v>172</v>
      </c>
      <c r="AW148" s="13" t="s">
        <v>34</v>
      </c>
      <c r="AX148" s="13" t="s">
        <v>83</v>
      </c>
      <c r="AY148" s="239" t="s">
        <v>166</v>
      </c>
    </row>
    <row r="149" spans="2:65" s="1" customFormat="1" ht="16.5" customHeight="1">
      <c r="B149" s="33"/>
      <c r="C149" s="196" t="s">
        <v>251</v>
      </c>
      <c r="D149" s="196" t="s">
        <v>168</v>
      </c>
      <c r="E149" s="197" t="s">
        <v>252</v>
      </c>
      <c r="F149" s="198" t="s">
        <v>253</v>
      </c>
      <c r="G149" s="199" t="s">
        <v>245</v>
      </c>
      <c r="H149" s="200">
        <v>14.68</v>
      </c>
      <c r="I149" s="201"/>
      <c r="J149" s="202">
        <f>ROUND(I149*H149,2)</f>
        <v>0</v>
      </c>
      <c r="K149" s="198" t="s">
        <v>246</v>
      </c>
      <c r="L149" s="35"/>
      <c r="M149" s="203" t="s">
        <v>1</v>
      </c>
      <c r="N149" s="204" t="s">
        <v>46</v>
      </c>
      <c r="O149" s="59"/>
      <c r="P149" s="205">
        <f>O149*H149</f>
        <v>0</v>
      </c>
      <c r="Q149" s="205">
        <v>0.00417</v>
      </c>
      <c r="R149" s="205">
        <f>Q149*H149</f>
        <v>0.0612156</v>
      </c>
      <c r="S149" s="205">
        <v>0.283</v>
      </c>
      <c r="T149" s="206">
        <f>S149*H149</f>
        <v>4.154439999999999</v>
      </c>
      <c r="AR149" s="15" t="s">
        <v>172</v>
      </c>
      <c r="AT149" s="15" t="s">
        <v>168</v>
      </c>
      <c r="AU149" s="15" t="s">
        <v>181</v>
      </c>
      <c r="AY149" s="15" t="s">
        <v>166</v>
      </c>
      <c r="BE149" s="102">
        <f>IF(N149="základní",J149,0)</f>
        <v>0</v>
      </c>
      <c r="BF149" s="102">
        <f>IF(N149="snížená",J149,0)</f>
        <v>0</v>
      </c>
      <c r="BG149" s="102">
        <f>IF(N149="zákl. přenesená",J149,0)</f>
        <v>0</v>
      </c>
      <c r="BH149" s="102">
        <f>IF(N149="sníž. přenesená",J149,0)</f>
        <v>0</v>
      </c>
      <c r="BI149" s="102">
        <f>IF(N149="nulová",J149,0)</f>
        <v>0</v>
      </c>
      <c r="BJ149" s="15" t="s">
        <v>83</v>
      </c>
      <c r="BK149" s="102">
        <f>ROUND(I149*H149,2)</f>
        <v>0</v>
      </c>
      <c r="BL149" s="15" t="s">
        <v>172</v>
      </c>
      <c r="BM149" s="15" t="s">
        <v>254</v>
      </c>
    </row>
    <row r="150" spans="2:51" s="12" customFormat="1" ht="12">
      <c r="B150" s="218"/>
      <c r="C150" s="219"/>
      <c r="D150" s="209" t="s">
        <v>174</v>
      </c>
      <c r="E150" s="220" t="s">
        <v>1</v>
      </c>
      <c r="F150" s="221" t="s">
        <v>255</v>
      </c>
      <c r="G150" s="219"/>
      <c r="H150" s="222">
        <v>2.1</v>
      </c>
      <c r="I150" s="223"/>
      <c r="J150" s="219"/>
      <c r="K150" s="219"/>
      <c r="L150" s="224"/>
      <c r="M150" s="225"/>
      <c r="N150" s="226"/>
      <c r="O150" s="226"/>
      <c r="P150" s="226"/>
      <c r="Q150" s="226"/>
      <c r="R150" s="226"/>
      <c r="S150" s="226"/>
      <c r="T150" s="227"/>
      <c r="AT150" s="228" t="s">
        <v>174</v>
      </c>
      <c r="AU150" s="228" t="s">
        <v>181</v>
      </c>
      <c r="AV150" s="12" t="s">
        <v>85</v>
      </c>
      <c r="AW150" s="12" t="s">
        <v>34</v>
      </c>
      <c r="AX150" s="12" t="s">
        <v>75</v>
      </c>
      <c r="AY150" s="228" t="s">
        <v>166</v>
      </c>
    </row>
    <row r="151" spans="2:51" s="12" customFormat="1" ht="12">
      <c r="B151" s="218"/>
      <c r="C151" s="219"/>
      <c r="D151" s="209" t="s">
        <v>174</v>
      </c>
      <c r="E151" s="220" t="s">
        <v>1</v>
      </c>
      <c r="F151" s="221" t="s">
        <v>256</v>
      </c>
      <c r="G151" s="219"/>
      <c r="H151" s="222">
        <v>12.58</v>
      </c>
      <c r="I151" s="223"/>
      <c r="J151" s="219"/>
      <c r="K151" s="219"/>
      <c r="L151" s="224"/>
      <c r="M151" s="225"/>
      <c r="N151" s="226"/>
      <c r="O151" s="226"/>
      <c r="P151" s="226"/>
      <c r="Q151" s="226"/>
      <c r="R151" s="226"/>
      <c r="S151" s="226"/>
      <c r="T151" s="227"/>
      <c r="AT151" s="228" t="s">
        <v>174</v>
      </c>
      <c r="AU151" s="228" t="s">
        <v>181</v>
      </c>
      <c r="AV151" s="12" t="s">
        <v>85</v>
      </c>
      <c r="AW151" s="12" t="s">
        <v>34</v>
      </c>
      <c r="AX151" s="12" t="s">
        <v>75</v>
      </c>
      <c r="AY151" s="228" t="s">
        <v>166</v>
      </c>
    </row>
    <row r="152" spans="2:51" s="13" customFormat="1" ht="12">
      <c r="B152" s="229"/>
      <c r="C152" s="230"/>
      <c r="D152" s="209" t="s">
        <v>174</v>
      </c>
      <c r="E152" s="231" t="s">
        <v>1</v>
      </c>
      <c r="F152" s="232" t="s">
        <v>250</v>
      </c>
      <c r="G152" s="230"/>
      <c r="H152" s="233">
        <v>14.68</v>
      </c>
      <c r="I152" s="234"/>
      <c r="J152" s="230"/>
      <c r="K152" s="230"/>
      <c r="L152" s="235"/>
      <c r="M152" s="236"/>
      <c r="N152" s="237"/>
      <c r="O152" s="237"/>
      <c r="P152" s="237"/>
      <c r="Q152" s="237"/>
      <c r="R152" s="237"/>
      <c r="S152" s="237"/>
      <c r="T152" s="238"/>
      <c r="AT152" s="239" t="s">
        <v>174</v>
      </c>
      <c r="AU152" s="239" t="s">
        <v>181</v>
      </c>
      <c r="AV152" s="13" t="s">
        <v>172</v>
      </c>
      <c r="AW152" s="13" t="s">
        <v>34</v>
      </c>
      <c r="AX152" s="13" t="s">
        <v>83</v>
      </c>
      <c r="AY152" s="239" t="s">
        <v>166</v>
      </c>
    </row>
    <row r="153" spans="2:65" s="1" customFormat="1" ht="16.5" customHeight="1">
      <c r="B153" s="33"/>
      <c r="C153" s="196" t="s">
        <v>185</v>
      </c>
      <c r="D153" s="196" t="s">
        <v>168</v>
      </c>
      <c r="E153" s="197" t="s">
        <v>257</v>
      </c>
      <c r="F153" s="198" t="s">
        <v>258</v>
      </c>
      <c r="G153" s="199" t="s">
        <v>217</v>
      </c>
      <c r="H153" s="200">
        <v>14</v>
      </c>
      <c r="I153" s="201"/>
      <c r="J153" s="202">
        <f>ROUND(I153*H153,2)</f>
        <v>0</v>
      </c>
      <c r="K153" s="198" t="s">
        <v>189</v>
      </c>
      <c r="L153" s="35"/>
      <c r="M153" s="203" t="s">
        <v>1</v>
      </c>
      <c r="N153" s="204" t="s">
        <v>46</v>
      </c>
      <c r="O153" s="59"/>
      <c r="P153" s="205">
        <f>O153*H153</f>
        <v>0</v>
      </c>
      <c r="Q153" s="205">
        <v>0</v>
      </c>
      <c r="R153" s="205">
        <f>Q153*H153</f>
        <v>0</v>
      </c>
      <c r="S153" s="205">
        <v>0.025</v>
      </c>
      <c r="T153" s="206">
        <f>S153*H153</f>
        <v>0.35000000000000003</v>
      </c>
      <c r="AR153" s="15" t="s">
        <v>172</v>
      </c>
      <c r="AT153" s="15" t="s">
        <v>168</v>
      </c>
      <c r="AU153" s="15" t="s">
        <v>181</v>
      </c>
      <c r="AY153" s="15" t="s">
        <v>166</v>
      </c>
      <c r="BE153" s="102">
        <f>IF(N153="základní",J153,0)</f>
        <v>0</v>
      </c>
      <c r="BF153" s="102">
        <f>IF(N153="snížená",J153,0)</f>
        <v>0</v>
      </c>
      <c r="BG153" s="102">
        <f>IF(N153="zákl. přenesená",J153,0)</f>
        <v>0</v>
      </c>
      <c r="BH153" s="102">
        <f>IF(N153="sníž. přenesená",J153,0)</f>
        <v>0</v>
      </c>
      <c r="BI153" s="102">
        <f>IF(N153="nulová",J153,0)</f>
        <v>0</v>
      </c>
      <c r="BJ153" s="15" t="s">
        <v>83</v>
      </c>
      <c r="BK153" s="102">
        <f>ROUND(I153*H153,2)</f>
        <v>0</v>
      </c>
      <c r="BL153" s="15" t="s">
        <v>172</v>
      </c>
      <c r="BM153" s="15" t="s">
        <v>259</v>
      </c>
    </row>
    <row r="154" spans="2:51" s="12" customFormat="1" ht="12">
      <c r="B154" s="218"/>
      <c r="C154" s="219"/>
      <c r="D154" s="209" t="s">
        <v>174</v>
      </c>
      <c r="E154" s="220" t="s">
        <v>1</v>
      </c>
      <c r="F154" s="221" t="s">
        <v>260</v>
      </c>
      <c r="G154" s="219"/>
      <c r="H154" s="222">
        <v>14</v>
      </c>
      <c r="I154" s="223"/>
      <c r="J154" s="219"/>
      <c r="K154" s="219"/>
      <c r="L154" s="224"/>
      <c r="M154" s="225"/>
      <c r="N154" s="226"/>
      <c r="O154" s="226"/>
      <c r="P154" s="226"/>
      <c r="Q154" s="226"/>
      <c r="R154" s="226"/>
      <c r="S154" s="226"/>
      <c r="T154" s="227"/>
      <c r="AT154" s="228" t="s">
        <v>174</v>
      </c>
      <c r="AU154" s="228" t="s">
        <v>181</v>
      </c>
      <c r="AV154" s="12" t="s">
        <v>85</v>
      </c>
      <c r="AW154" s="12" t="s">
        <v>34</v>
      </c>
      <c r="AX154" s="12" t="s">
        <v>75</v>
      </c>
      <c r="AY154" s="228" t="s">
        <v>166</v>
      </c>
    </row>
    <row r="155" spans="2:51" s="13" customFormat="1" ht="12">
      <c r="B155" s="229"/>
      <c r="C155" s="230"/>
      <c r="D155" s="209" t="s">
        <v>174</v>
      </c>
      <c r="E155" s="231" t="s">
        <v>108</v>
      </c>
      <c r="F155" s="232" t="s">
        <v>250</v>
      </c>
      <c r="G155" s="230"/>
      <c r="H155" s="233">
        <v>14</v>
      </c>
      <c r="I155" s="234"/>
      <c r="J155" s="230"/>
      <c r="K155" s="230"/>
      <c r="L155" s="235"/>
      <c r="M155" s="236"/>
      <c r="N155" s="237"/>
      <c r="O155" s="237"/>
      <c r="P155" s="237"/>
      <c r="Q155" s="237"/>
      <c r="R155" s="237"/>
      <c r="S155" s="237"/>
      <c r="T155" s="238"/>
      <c r="AT155" s="239" t="s">
        <v>174</v>
      </c>
      <c r="AU155" s="239" t="s">
        <v>181</v>
      </c>
      <c r="AV155" s="13" t="s">
        <v>172</v>
      </c>
      <c r="AW155" s="13" t="s">
        <v>34</v>
      </c>
      <c r="AX155" s="13" t="s">
        <v>83</v>
      </c>
      <c r="AY155" s="239" t="s">
        <v>166</v>
      </c>
    </row>
    <row r="156" spans="2:65" s="1" customFormat="1" ht="16.5" customHeight="1">
      <c r="B156" s="33"/>
      <c r="C156" s="196" t="s">
        <v>261</v>
      </c>
      <c r="D156" s="196" t="s">
        <v>168</v>
      </c>
      <c r="E156" s="197" t="s">
        <v>262</v>
      </c>
      <c r="F156" s="198" t="s">
        <v>263</v>
      </c>
      <c r="G156" s="199" t="s">
        <v>217</v>
      </c>
      <c r="H156" s="200">
        <v>34</v>
      </c>
      <c r="I156" s="201"/>
      <c r="J156" s="202">
        <f>ROUND(I156*H156,2)</f>
        <v>0</v>
      </c>
      <c r="K156" s="198" t="s">
        <v>1</v>
      </c>
      <c r="L156" s="35"/>
      <c r="M156" s="203" t="s">
        <v>1</v>
      </c>
      <c r="N156" s="204" t="s">
        <v>46</v>
      </c>
      <c r="O156" s="59"/>
      <c r="P156" s="205">
        <f>O156*H156</f>
        <v>0</v>
      </c>
      <c r="Q156" s="205">
        <v>0</v>
      </c>
      <c r="R156" s="205">
        <f>Q156*H156</f>
        <v>0</v>
      </c>
      <c r="S156" s="205">
        <v>0.074</v>
      </c>
      <c r="T156" s="206">
        <f>S156*H156</f>
        <v>2.516</v>
      </c>
      <c r="AR156" s="15" t="s">
        <v>172</v>
      </c>
      <c r="AT156" s="15" t="s">
        <v>168</v>
      </c>
      <c r="AU156" s="15" t="s">
        <v>181</v>
      </c>
      <c r="AY156" s="15" t="s">
        <v>166</v>
      </c>
      <c r="BE156" s="102">
        <f>IF(N156="základní",J156,0)</f>
        <v>0</v>
      </c>
      <c r="BF156" s="102">
        <f>IF(N156="snížená",J156,0)</f>
        <v>0</v>
      </c>
      <c r="BG156" s="102">
        <f>IF(N156="zákl. přenesená",J156,0)</f>
        <v>0</v>
      </c>
      <c r="BH156" s="102">
        <f>IF(N156="sníž. přenesená",J156,0)</f>
        <v>0</v>
      </c>
      <c r="BI156" s="102">
        <f>IF(N156="nulová",J156,0)</f>
        <v>0</v>
      </c>
      <c r="BJ156" s="15" t="s">
        <v>83</v>
      </c>
      <c r="BK156" s="102">
        <f>ROUND(I156*H156,2)</f>
        <v>0</v>
      </c>
      <c r="BL156" s="15" t="s">
        <v>172</v>
      </c>
      <c r="BM156" s="15" t="s">
        <v>264</v>
      </c>
    </row>
    <row r="157" spans="2:51" s="12" customFormat="1" ht="12">
      <c r="B157" s="218"/>
      <c r="C157" s="219"/>
      <c r="D157" s="209" t="s">
        <v>174</v>
      </c>
      <c r="E157" s="220" t="s">
        <v>1</v>
      </c>
      <c r="F157" s="221" t="s">
        <v>107</v>
      </c>
      <c r="G157" s="219"/>
      <c r="H157" s="222">
        <v>34</v>
      </c>
      <c r="I157" s="223"/>
      <c r="J157" s="219"/>
      <c r="K157" s="219"/>
      <c r="L157" s="224"/>
      <c r="M157" s="225"/>
      <c r="N157" s="226"/>
      <c r="O157" s="226"/>
      <c r="P157" s="226"/>
      <c r="Q157" s="226"/>
      <c r="R157" s="226"/>
      <c r="S157" s="226"/>
      <c r="T157" s="227"/>
      <c r="AT157" s="228" t="s">
        <v>174</v>
      </c>
      <c r="AU157" s="228" t="s">
        <v>181</v>
      </c>
      <c r="AV157" s="12" t="s">
        <v>85</v>
      </c>
      <c r="AW157" s="12" t="s">
        <v>34</v>
      </c>
      <c r="AX157" s="12" t="s">
        <v>75</v>
      </c>
      <c r="AY157" s="228" t="s">
        <v>166</v>
      </c>
    </row>
    <row r="158" spans="2:51" s="13" customFormat="1" ht="12">
      <c r="B158" s="229"/>
      <c r="C158" s="230"/>
      <c r="D158" s="209" t="s">
        <v>174</v>
      </c>
      <c r="E158" s="231" t="s">
        <v>104</v>
      </c>
      <c r="F158" s="232" t="s">
        <v>250</v>
      </c>
      <c r="G158" s="230"/>
      <c r="H158" s="233">
        <v>34</v>
      </c>
      <c r="I158" s="234"/>
      <c r="J158" s="230"/>
      <c r="K158" s="230"/>
      <c r="L158" s="235"/>
      <c r="M158" s="236"/>
      <c r="N158" s="237"/>
      <c r="O158" s="237"/>
      <c r="P158" s="237"/>
      <c r="Q158" s="237"/>
      <c r="R158" s="237"/>
      <c r="S158" s="237"/>
      <c r="T158" s="238"/>
      <c r="AT158" s="239" t="s">
        <v>174</v>
      </c>
      <c r="AU158" s="239" t="s">
        <v>181</v>
      </c>
      <c r="AV158" s="13" t="s">
        <v>172</v>
      </c>
      <c r="AW158" s="13" t="s">
        <v>34</v>
      </c>
      <c r="AX158" s="13" t="s">
        <v>83</v>
      </c>
      <c r="AY158" s="239" t="s">
        <v>166</v>
      </c>
    </row>
    <row r="159" spans="2:63" s="10" customFormat="1" ht="22.9" customHeight="1">
      <c r="B159" s="180"/>
      <c r="C159" s="181"/>
      <c r="D159" s="182" t="s">
        <v>74</v>
      </c>
      <c r="E159" s="194" t="s">
        <v>265</v>
      </c>
      <c r="F159" s="194" t="s">
        <v>266</v>
      </c>
      <c r="G159" s="181"/>
      <c r="H159" s="181"/>
      <c r="I159" s="184"/>
      <c r="J159" s="195">
        <f>BK159</f>
        <v>0</v>
      </c>
      <c r="K159" s="181"/>
      <c r="L159" s="186"/>
      <c r="M159" s="187"/>
      <c r="N159" s="188"/>
      <c r="O159" s="188"/>
      <c r="P159" s="189">
        <f>SUM(P160:P165)</f>
        <v>0</v>
      </c>
      <c r="Q159" s="188"/>
      <c r="R159" s="189">
        <f>SUM(R160:R165)</f>
        <v>0</v>
      </c>
      <c r="S159" s="188"/>
      <c r="T159" s="190">
        <f>SUM(T160:T165)</f>
        <v>0</v>
      </c>
      <c r="AR159" s="191" t="s">
        <v>83</v>
      </c>
      <c r="AT159" s="192" t="s">
        <v>74</v>
      </c>
      <c r="AU159" s="192" t="s">
        <v>83</v>
      </c>
      <c r="AY159" s="191" t="s">
        <v>166</v>
      </c>
      <c r="BK159" s="193">
        <f>SUM(BK160:BK165)</f>
        <v>0</v>
      </c>
    </row>
    <row r="160" spans="2:65" s="1" customFormat="1" ht="16.5" customHeight="1">
      <c r="B160" s="33"/>
      <c r="C160" s="196" t="s">
        <v>267</v>
      </c>
      <c r="D160" s="196" t="s">
        <v>168</v>
      </c>
      <c r="E160" s="197" t="s">
        <v>268</v>
      </c>
      <c r="F160" s="198" t="s">
        <v>269</v>
      </c>
      <c r="G160" s="199" t="s">
        <v>270</v>
      </c>
      <c r="H160" s="200">
        <v>7.082</v>
      </c>
      <c r="I160" s="201"/>
      <c r="J160" s="202">
        <f>ROUND(I160*H160,2)</f>
        <v>0</v>
      </c>
      <c r="K160" s="198" t="s">
        <v>189</v>
      </c>
      <c r="L160" s="35"/>
      <c r="M160" s="203" t="s">
        <v>1</v>
      </c>
      <c r="N160" s="204" t="s">
        <v>46</v>
      </c>
      <c r="O160" s="59"/>
      <c r="P160" s="205">
        <f>O160*H160</f>
        <v>0</v>
      </c>
      <c r="Q160" s="205">
        <v>0</v>
      </c>
      <c r="R160" s="205">
        <f>Q160*H160</f>
        <v>0</v>
      </c>
      <c r="S160" s="205">
        <v>0</v>
      </c>
      <c r="T160" s="206">
        <f>S160*H160</f>
        <v>0</v>
      </c>
      <c r="AR160" s="15" t="s">
        <v>172</v>
      </c>
      <c r="AT160" s="15" t="s">
        <v>168</v>
      </c>
      <c r="AU160" s="15" t="s">
        <v>85</v>
      </c>
      <c r="AY160" s="15" t="s">
        <v>166</v>
      </c>
      <c r="BE160" s="102">
        <f>IF(N160="základní",J160,0)</f>
        <v>0</v>
      </c>
      <c r="BF160" s="102">
        <f>IF(N160="snížená",J160,0)</f>
        <v>0</v>
      </c>
      <c r="BG160" s="102">
        <f>IF(N160="zákl. přenesená",J160,0)</f>
        <v>0</v>
      </c>
      <c r="BH160" s="102">
        <f>IF(N160="sníž. přenesená",J160,0)</f>
        <v>0</v>
      </c>
      <c r="BI160" s="102">
        <f>IF(N160="nulová",J160,0)</f>
        <v>0</v>
      </c>
      <c r="BJ160" s="15" t="s">
        <v>83</v>
      </c>
      <c r="BK160" s="102">
        <f>ROUND(I160*H160,2)</f>
        <v>0</v>
      </c>
      <c r="BL160" s="15" t="s">
        <v>172</v>
      </c>
      <c r="BM160" s="15" t="s">
        <v>271</v>
      </c>
    </row>
    <row r="161" spans="2:65" s="1" customFormat="1" ht="16.5" customHeight="1">
      <c r="B161" s="33"/>
      <c r="C161" s="196" t="s">
        <v>272</v>
      </c>
      <c r="D161" s="196" t="s">
        <v>168</v>
      </c>
      <c r="E161" s="197" t="s">
        <v>273</v>
      </c>
      <c r="F161" s="198" t="s">
        <v>274</v>
      </c>
      <c r="G161" s="199" t="s">
        <v>270</v>
      </c>
      <c r="H161" s="200">
        <v>7.082</v>
      </c>
      <c r="I161" s="201"/>
      <c r="J161" s="202">
        <f>ROUND(I161*H161,2)</f>
        <v>0</v>
      </c>
      <c r="K161" s="198" t="s">
        <v>189</v>
      </c>
      <c r="L161" s="35"/>
      <c r="M161" s="203" t="s">
        <v>1</v>
      </c>
      <c r="N161" s="204" t="s">
        <v>46</v>
      </c>
      <c r="O161" s="59"/>
      <c r="P161" s="205">
        <f>O161*H161</f>
        <v>0</v>
      </c>
      <c r="Q161" s="205">
        <v>0</v>
      </c>
      <c r="R161" s="205">
        <f>Q161*H161</f>
        <v>0</v>
      </c>
      <c r="S161" s="205">
        <v>0</v>
      </c>
      <c r="T161" s="206">
        <f>S161*H161</f>
        <v>0</v>
      </c>
      <c r="AR161" s="15" t="s">
        <v>172</v>
      </c>
      <c r="AT161" s="15" t="s">
        <v>168</v>
      </c>
      <c r="AU161" s="15" t="s">
        <v>85</v>
      </c>
      <c r="AY161" s="15" t="s">
        <v>166</v>
      </c>
      <c r="BE161" s="102">
        <f>IF(N161="základní",J161,0)</f>
        <v>0</v>
      </c>
      <c r="BF161" s="102">
        <f>IF(N161="snížená",J161,0)</f>
        <v>0</v>
      </c>
      <c r="BG161" s="102">
        <f>IF(N161="zákl. přenesená",J161,0)</f>
        <v>0</v>
      </c>
      <c r="BH161" s="102">
        <f>IF(N161="sníž. přenesená",J161,0)</f>
        <v>0</v>
      </c>
      <c r="BI161" s="102">
        <f>IF(N161="nulová",J161,0)</f>
        <v>0</v>
      </c>
      <c r="BJ161" s="15" t="s">
        <v>83</v>
      </c>
      <c r="BK161" s="102">
        <f>ROUND(I161*H161,2)</f>
        <v>0</v>
      </c>
      <c r="BL161" s="15" t="s">
        <v>172</v>
      </c>
      <c r="BM161" s="15" t="s">
        <v>275</v>
      </c>
    </row>
    <row r="162" spans="2:65" s="1" customFormat="1" ht="16.5" customHeight="1">
      <c r="B162" s="33"/>
      <c r="C162" s="196" t="s">
        <v>7</v>
      </c>
      <c r="D162" s="196" t="s">
        <v>168</v>
      </c>
      <c r="E162" s="197" t="s">
        <v>276</v>
      </c>
      <c r="F162" s="198" t="s">
        <v>277</v>
      </c>
      <c r="G162" s="199" t="s">
        <v>270</v>
      </c>
      <c r="H162" s="200">
        <v>7.082</v>
      </c>
      <c r="I162" s="201"/>
      <c r="J162" s="202">
        <f>ROUND(I162*H162,2)</f>
        <v>0</v>
      </c>
      <c r="K162" s="198" t="s">
        <v>189</v>
      </c>
      <c r="L162" s="35"/>
      <c r="M162" s="203" t="s">
        <v>1</v>
      </c>
      <c r="N162" s="204" t="s">
        <v>46</v>
      </c>
      <c r="O162" s="59"/>
      <c r="P162" s="205">
        <f>O162*H162</f>
        <v>0</v>
      </c>
      <c r="Q162" s="205">
        <v>0</v>
      </c>
      <c r="R162" s="205">
        <f>Q162*H162</f>
        <v>0</v>
      </c>
      <c r="S162" s="205">
        <v>0</v>
      </c>
      <c r="T162" s="206">
        <f>S162*H162</f>
        <v>0</v>
      </c>
      <c r="AR162" s="15" t="s">
        <v>172</v>
      </c>
      <c r="AT162" s="15" t="s">
        <v>168</v>
      </c>
      <c r="AU162" s="15" t="s">
        <v>85</v>
      </c>
      <c r="AY162" s="15" t="s">
        <v>166</v>
      </c>
      <c r="BE162" s="102">
        <f>IF(N162="základní",J162,0)</f>
        <v>0</v>
      </c>
      <c r="BF162" s="102">
        <f>IF(N162="snížená",J162,0)</f>
        <v>0</v>
      </c>
      <c r="BG162" s="102">
        <f>IF(N162="zákl. přenesená",J162,0)</f>
        <v>0</v>
      </c>
      <c r="BH162" s="102">
        <f>IF(N162="sníž. přenesená",J162,0)</f>
        <v>0</v>
      </c>
      <c r="BI162" s="102">
        <f>IF(N162="nulová",J162,0)</f>
        <v>0</v>
      </c>
      <c r="BJ162" s="15" t="s">
        <v>83</v>
      </c>
      <c r="BK162" s="102">
        <f>ROUND(I162*H162,2)</f>
        <v>0</v>
      </c>
      <c r="BL162" s="15" t="s">
        <v>172</v>
      </c>
      <c r="BM162" s="15" t="s">
        <v>278</v>
      </c>
    </row>
    <row r="163" spans="2:65" s="1" customFormat="1" ht="16.5" customHeight="1">
      <c r="B163" s="33"/>
      <c r="C163" s="196" t="s">
        <v>279</v>
      </c>
      <c r="D163" s="196" t="s">
        <v>168</v>
      </c>
      <c r="E163" s="197" t="s">
        <v>280</v>
      </c>
      <c r="F163" s="198" t="s">
        <v>281</v>
      </c>
      <c r="G163" s="199" t="s">
        <v>270</v>
      </c>
      <c r="H163" s="200">
        <v>177.05</v>
      </c>
      <c r="I163" s="201"/>
      <c r="J163" s="202">
        <f>ROUND(I163*H163,2)</f>
        <v>0</v>
      </c>
      <c r="K163" s="198" t="s">
        <v>189</v>
      </c>
      <c r="L163" s="35"/>
      <c r="M163" s="203" t="s">
        <v>1</v>
      </c>
      <c r="N163" s="204" t="s">
        <v>46</v>
      </c>
      <c r="O163" s="59"/>
      <c r="P163" s="205">
        <f>O163*H163</f>
        <v>0</v>
      </c>
      <c r="Q163" s="205">
        <v>0</v>
      </c>
      <c r="R163" s="205">
        <f>Q163*H163</f>
        <v>0</v>
      </c>
      <c r="S163" s="205">
        <v>0</v>
      </c>
      <c r="T163" s="206">
        <f>S163*H163</f>
        <v>0</v>
      </c>
      <c r="AR163" s="15" t="s">
        <v>172</v>
      </c>
      <c r="AT163" s="15" t="s">
        <v>168</v>
      </c>
      <c r="AU163" s="15" t="s">
        <v>85</v>
      </c>
      <c r="AY163" s="15" t="s">
        <v>166</v>
      </c>
      <c r="BE163" s="102">
        <f>IF(N163="základní",J163,0)</f>
        <v>0</v>
      </c>
      <c r="BF163" s="102">
        <f>IF(N163="snížená",J163,0)</f>
        <v>0</v>
      </c>
      <c r="BG163" s="102">
        <f>IF(N163="zákl. přenesená",J163,0)</f>
        <v>0</v>
      </c>
      <c r="BH163" s="102">
        <f>IF(N163="sníž. přenesená",J163,0)</f>
        <v>0</v>
      </c>
      <c r="BI163" s="102">
        <f>IF(N163="nulová",J163,0)</f>
        <v>0</v>
      </c>
      <c r="BJ163" s="15" t="s">
        <v>83</v>
      </c>
      <c r="BK163" s="102">
        <f>ROUND(I163*H163,2)</f>
        <v>0</v>
      </c>
      <c r="BL163" s="15" t="s">
        <v>172</v>
      </c>
      <c r="BM163" s="15" t="s">
        <v>282</v>
      </c>
    </row>
    <row r="164" spans="2:51" s="12" customFormat="1" ht="12">
      <c r="B164" s="218"/>
      <c r="C164" s="219"/>
      <c r="D164" s="209" t="s">
        <v>174</v>
      </c>
      <c r="E164" s="219"/>
      <c r="F164" s="221" t="s">
        <v>283</v>
      </c>
      <c r="G164" s="219"/>
      <c r="H164" s="222">
        <v>177.05</v>
      </c>
      <c r="I164" s="223"/>
      <c r="J164" s="219"/>
      <c r="K164" s="219"/>
      <c r="L164" s="224"/>
      <c r="M164" s="225"/>
      <c r="N164" s="226"/>
      <c r="O164" s="226"/>
      <c r="P164" s="226"/>
      <c r="Q164" s="226"/>
      <c r="R164" s="226"/>
      <c r="S164" s="226"/>
      <c r="T164" s="227"/>
      <c r="AT164" s="228" t="s">
        <v>174</v>
      </c>
      <c r="AU164" s="228" t="s">
        <v>85</v>
      </c>
      <c r="AV164" s="12" t="s">
        <v>85</v>
      </c>
      <c r="AW164" s="12" t="s">
        <v>4</v>
      </c>
      <c r="AX164" s="12" t="s">
        <v>83</v>
      </c>
      <c r="AY164" s="228" t="s">
        <v>166</v>
      </c>
    </row>
    <row r="165" spans="2:65" s="1" customFormat="1" ht="16.5" customHeight="1">
      <c r="B165" s="33"/>
      <c r="C165" s="196" t="s">
        <v>284</v>
      </c>
      <c r="D165" s="196" t="s">
        <v>168</v>
      </c>
      <c r="E165" s="197" t="s">
        <v>285</v>
      </c>
      <c r="F165" s="198" t="s">
        <v>286</v>
      </c>
      <c r="G165" s="199" t="s">
        <v>270</v>
      </c>
      <c r="H165" s="200">
        <v>7.082</v>
      </c>
      <c r="I165" s="201"/>
      <c r="J165" s="202">
        <f>ROUND(I165*H165,2)</f>
        <v>0</v>
      </c>
      <c r="K165" s="198" t="s">
        <v>189</v>
      </c>
      <c r="L165" s="35"/>
      <c r="M165" s="203" t="s">
        <v>1</v>
      </c>
      <c r="N165" s="204" t="s">
        <v>46</v>
      </c>
      <c r="O165" s="59"/>
      <c r="P165" s="205">
        <f>O165*H165</f>
        <v>0</v>
      </c>
      <c r="Q165" s="205">
        <v>0</v>
      </c>
      <c r="R165" s="205">
        <f>Q165*H165</f>
        <v>0</v>
      </c>
      <c r="S165" s="205">
        <v>0</v>
      </c>
      <c r="T165" s="206">
        <f>S165*H165</f>
        <v>0</v>
      </c>
      <c r="AR165" s="15" t="s">
        <v>172</v>
      </c>
      <c r="AT165" s="15" t="s">
        <v>168</v>
      </c>
      <c r="AU165" s="15" t="s">
        <v>85</v>
      </c>
      <c r="AY165" s="15" t="s">
        <v>166</v>
      </c>
      <c r="BE165" s="102">
        <f>IF(N165="základní",J165,0)</f>
        <v>0</v>
      </c>
      <c r="BF165" s="102">
        <f>IF(N165="snížená",J165,0)</f>
        <v>0</v>
      </c>
      <c r="BG165" s="102">
        <f>IF(N165="zákl. přenesená",J165,0)</f>
        <v>0</v>
      </c>
      <c r="BH165" s="102">
        <f>IF(N165="sníž. přenesená",J165,0)</f>
        <v>0</v>
      </c>
      <c r="BI165" s="102">
        <f>IF(N165="nulová",J165,0)</f>
        <v>0</v>
      </c>
      <c r="BJ165" s="15" t="s">
        <v>83</v>
      </c>
      <c r="BK165" s="102">
        <f>ROUND(I165*H165,2)</f>
        <v>0</v>
      </c>
      <c r="BL165" s="15" t="s">
        <v>172</v>
      </c>
      <c r="BM165" s="15" t="s">
        <v>287</v>
      </c>
    </row>
    <row r="166" spans="2:63" s="10" customFormat="1" ht="22.9" customHeight="1">
      <c r="B166" s="180"/>
      <c r="C166" s="181"/>
      <c r="D166" s="182" t="s">
        <v>74</v>
      </c>
      <c r="E166" s="194" t="s">
        <v>288</v>
      </c>
      <c r="F166" s="194" t="s">
        <v>289</v>
      </c>
      <c r="G166" s="181"/>
      <c r="H166" s="181"/>
      <c r="I166" s="184"/>
      <c r="J166" s="195">
        <f>BK166</f>
        <v>0</v>
      </c>
      <c r="K166" s="181"/>
      <c r="L166" s="186"/>
      <c r="M166" s="187"/>
      <c r="N166" s="188"/>
      <c r="O166" s="188"/>
      <c r="P166" s="189">
        <f>SUM(P167:P168)</f>
        <v>0</v>
      </c>
      <c r="Q166" s="188"/>
      <c r="R166" s="189">
        <f>SUM(R167:R168)</f>
        <v>0</v>
      </c>
      <c r="S166" s="188"/>
      <c r="T166" s="190">
        <f>SUM(T167:T168)</f>
        <v>0</v>
      </c>
      <c r="AR166" s="191" t="s">
        <v>83</v>
      </c>
      <c r="AT166" s="192" t="s">
        <v>74</v>
      </c>
      <c r="AU166" s="192" t="s">
        <v>83</v>
      </c>
      <c r="AY166" s="191" t="s">
        <v>166</v>
      </c>
      <c r="BK166" s="193">
        <f>SUM(BK167:BK168)</f>
        <v>0</v>
      </c>
    </row>
    <row r="167" spans="2:65" s="1" customFormat="1" ht="16.5" customHeight="1">
      <c r="B167" s="33"/>
      <c r="C167" s="196" t="s">
        <v>290</v>
      </c>
      <c r="D167" s="196" t="s">
        <v>168</v>
      </c>
      <c r="E167" s="197" t="s">
        <v>291</v>
      </c>
      <c r="F167" s="198" t="s">
        <v>292</v>
      </c>
      <c r="G167" s="199" t="s">
        <v>270</v>
      </c>
      <c r="H167" s="200">
        <v>3.27</v>
      </c>
      <c r="I167" s="201"/>
      <c r="J167" s="202">
        <f>ROUND(I167*H167,2)</f>
        <v>0</v>
      </c>
      <c r="K167" s="198" t="s">
        <v>1</v>
      </c>
      <c r="L167" s="35"/>
      <c r="M167" s="203" t="s">
        <v>1</v>
      </c>
      <c r="N167" s="204" t="s">
        <v>46</v>
      </c>
      <c r="O167" s="59"/>
      <c r="P167" s="205">
        <f>O167*H167</f>
        <v>0</v>
      </c>
      <c r="Q167" s="205">
        <v>0</v>
      </c>
      <c r="R167" s="205">
        <f>Q167*H167</f>
        <v>0</v>
      </c>
      <c r="S167" s="205">
        <v>0</v>
      </c>
      <c r="T167" s="206">
        <f>S167*H167</f>
        <v>0</v>
      </c>
      <c r="AR167" s="15" t="s">
        <v>172</v>
      </c>
      <c r="AT167" s="15" t="s">
        <v>168</v>
      </c>
      <c r="AU167" s="15" t="s">
        <v>85</v>
      </c>
      <c r="AY167" s="15" t="s">
        <v>166</v>
      </c>
      <c r="BE167" s="102">
        <f>IF(N167="základní",J167,0)</f>
        <v>0</v>
      </c>
      <c r="BF167" s="102">
        <f>IF(N167="snížená",J167,0)</f>
        <v>0</v>
      </c>
      <c r="BG167" s="102">
        <f>IF(N167="zákl. přenesená",J167,0)</f>
        <v>0</v>
      </c>
      <c r="BH167" s="102">
        <f>IF(N167="sníž. přenesená",J167,0)</f>
        <v>0</v>
      </c>
      <c r="BI167" s="102">
        <f>IF(N167="nulová",J167,0)</f>
        <v>0</v>
      </c>
      <c r="BJ167" s="15" t="s">
        <v>83</v>
      </c>
      <c r="BK167" s="102">
        <f>ROUND(I167*H167,2)</f>
        <v>0</v>
      </c>
      <c r="BL167" s="15" t="s">
        <v>172</v>
      </c>
      <c r="BM167" s="15" t="s">
        <v>293</v>
      </c>
    </row>
    <row r="168" spans="2:65" s="1" customFormat="1" ht="16.5" customHeight="1">
      <c r="B168" s="33"/>
      <c r="C168" s="196" t="s">
        <v>294</v>
      </c>
      <c r="D168" s="196" t="s">
        <v>168</v>
      </c>
      <c r="E168" s="197" t="s">
        <v>295</v>
      </c>
      <c r="F168" s="198" t="s">
        <v>296</v>
      </c>
      <c r="G168" s="199" t="s">
        <v>270</v>
      </c>
      <c r="H168" s="200">
        <v>3.27</v>
      </c>
      <c r="I168" s="201"/>
      <c r="J168" s="202">
        <f>ROUND(I168*H168,2)</f>
        <v>0</v>
      </c>
      <c r="K168" s="198" t="s">
        <v>189</v>
      </c>
      <c r="L168" s="35"/>
      <c r="M168" s="203" t="s">
        <v>1</v>
      </c>
      <c r="N168" s="204" t="s">
        <v>46</v>
      </c>
      <c r="O168" s="59"/>
      <c r="P168" s="205">
        <f>O168*H168</f>
        <v>0</v>
      </c>
      <c r="Q168" s="205">
        <v>0</v>
      </c>
      <c r="R168" s="205">
        <f>Q168*H168</f>
        <v>0</v>
      </c>
      <c r="S168" s="205">
        <v>0</v>
      </c>
      <c r="T168" s="206">
        <f>S168*H168</f>
        <v>0</v>
      </c>
      <c r="AR168" s="15" t="s">
        <v>172</v>
      </c>
      <c r="AT168" s="15" t="s">
        <v>168</v>
      </c>
      <c r="AU168" s="15" t="s">
        <v>85</v>
      </c>
      <c r="AY168" s="15" t="s">
        <v>166</v>
      </c>
      <c r="BE168" s="102">
        <f>IF(N168="základní",J168,0)</f>
        <v>0</v>
      </c>
      <c r="BF168" s="102">
        <f>IF(N168="snížená",J168,0)</f>
        <v>0</v>
      </c>
      <c r="BG168" s="102">
        <f>IF(N168="zákl. přenesená",J168,0)</f>
        <v>0</v>
      </c>
      <c r="BH168" s="102">
        <f>IF(N168="sníž. přenesená",J168,0)</f>
        <v>0</v>
      </c>
      <c r="BI168" s="102">
        <f>IF(N168="nulová",J168,0)</f>
        <v>0</v>
      </c>
      <c r="BJ168" s="15" t="s">
        <v>83</v>
      </c>
      <c r="BK168" s="102">
        <f>ROUND(I168*H168,2)</f>
        <v>0</v>
      </c>
      <c r="BL168" s="15" t="s">
        <v>172</v>
      </c>
      <c r="BM168" s="15" t="s">
        <v>297</v>
      </c>
    </row>
    <row r="169" spans="2:63" s="10" customFormat="1" ht="25.9" customHeight="1">
      <c r="B169" s="180"/>
      <c r="C169" s="181"/>
      <c r="D169" s="182" t="s">
        <v>74</v>
      </c>
      <c r="E169" s="183" t="s">
        <v>298</v>
      </c>
      <c r="F169" s="183" t="s">
        <v>299</v>
      </c>
      <c r="G169" s="181"/>
      <c r="H169" s="181"/>
      <c r="I169" s="184"/>
      <c r="J169" s="185">
        <f>BK169</f>
        <v>0</v>
      </c>
      <c r="K169" s="181"/>
      <c r="L169" s="186"/>
      <c r="M169" s="187"/>
      <c r="N169" s="188"/>
      <c r="O169" s="188"/>
      <c r="P169" s="189">
        <f>P170+P172+P175+P177+P195+P206+P212+P227</f>
        <v>0</v>
      </c>
      <c r="Q169" s="188"/>
      <c r="R169" s="189">
        <f>R170+R172+R175+R177+R195+R206+R212+R227</f>
        <v>4.9626062</v>
      </c>
      <c r="S169" s="188"/>
      <c r="T169" s="190">
        <f>T170+T172+T175+T177+T195+T206+T212+T227</f>
        <v>0</v>
      </c>
      <c r="AR169" s="191" t="s">
        <v>85</v>
      </c>
      <c r="AT169" s="192" t="s">
        <v>74</v>
      </c>
      <c r="AU169" s="192" t="s">
        <v>75</v>
      </c>
      <c r="AY169" s="191" t="s">
        <v>166</v>
      </c>
      <c r="BK169" s="193">
        <f>BK170+BK172+BK175+BK177+BK195+BK206+BK212+BK227</f>
        <v>0</v>
      </c>
    </row>
    <row r="170" spans="2:63" s="10" customFormat="1" ht="22.9" customHeight="1">
      <c r="B170" s="180"/>
      <c r="C170" s="181"/>
      <c r="D170" s="182" t="s">
        <v>74</v>
      </c>
      <c r="E170" s="194" t="s">
        <v>300</v>
      </c>
      <c r="F170" s="194" t="s">
        <v>301</v>
      </c>
      <c r="G170" s="181"/>
      <c r="H170" s="181"/>
      <c r="I170" s="184"/>
      <c r="J170" s="195">
        <f>BK170</f>
        <v>0</v>
      </c>
      <c r="K170" s="181"/>
      <c r="L170" s="186"/>
      <c r="M170" s="187"/>
      <c r="N170" s="188"/>
      <c r="O170" s="188"/>
      <c r="P170" s="189">
        <f>P171</f>
        <v>0</v>
      </c>
      <c r="Q170" s="188"/>
      <c r="R170" s="189">
        <f>R171</f>
        <v>0.0032</v>
      </c>
      <c r="S170" s="188"/>
      <c r="T170" s="190">
        <f>T171</f>
        <v>0</v>
      </c>
      <c r="AR170" s="191" t="s">
        <v>85</v>
      </c>
      <c r="AT170" s="192" t="s">
        <v>74</v>
      </c>
      <c r="AU170" s="192" t="s">
        <v>83</v>
      </c>
      <c r="AY170" s="191" t="s">
        <v>166</v>
      </c>
      <c r="BK170" s="193">
        <f>BK171</f>
        <v>0</v>
      </c>
    </row>
    <row r="171" spans="2:65" s="1" customFormat="1" ht="16.5" customHeight="1">
      <c r="B171" s="33"/>
      <c r="C171" s="196" t="s">
        <v>302</v>
      </c>
      <c r="D171" s="196" t="s">
        <v>168</v>
      </c>
      <c r="E171" s="197" t="s">
        <v>303</v>
      </c>
      <c r="F171" s="198" t="s">
        <v>304</v>
      </c>
      <c r="G171" s="199" t="s">
        <v>106</v>
      </c>
      <c r="H171" s="200">
        <v>8</v>
      </c>
      <c r="I171" s="201"/>
      <c r="J171" s="202">
        <f>ROUND(I171*H171,2)</f>
        <v>0</v>
      </c>
      <c r="K171" s="198" t="s">
        <v>246</v>
      </c>
      <c r="L171" s="35"/>
      <c r="M171" s="203" t="s">
        <v>1</v>
      </c>
      <c r="N171" s="204" t="s">
        <v>46</v>
      </c>
      <c r="O171" s="59"/>
      <c r="P171" s="205">
        <f>O171*H171</f>
        <v>0</v>
      </c>
      <c r="Q171" s="205">
        <v>0.0004</v>
      </c>
      <c r="R171" s="205">
        <f>Q171*H171</f>
        <v>0.0032</v>
      </c>
      <c r="S171" s="205">
        <v>0</v>
      </c>
      <c r="T171" s="206">
        <f>S171*H171</f>
        <v>0</v>
      </c>
      <c r="AR171" s="15" t="s">
        <v>251</v>
      </c>
      <c r="AT171" s="15" t="s">
        <v>168</v>
      </c>
      <c r="AU171" s="15" t="s">
        <v>85</v>
      </c>
      <c r="AY171" s="15" t="s">
        <v>166</v>
      </c>
      <c r="BE171" s="102">
        <f>IF(N171="základní",J171,0)</f>
        <v>0</v>
      </c>
      <c r="BF171" s="102">
        <f>IF(N171="snížená",J171,0)</f>
        <v>0</v>
      </c>
      <c r="BG171" s="102">
        <f>IF(N171="zákl. přenesená",J171,0)</f>
        <v>0</v>
      </c>
      <c r="BH171" s="102">
        <f>IF(N171="sníž. přenesená",J171,0)</f>
        <v>0</v>
      </c>
      <c r="BI171" s="102">
        <f>IF(N171="nulová",J171,0)</f>
        <v>0</v>
      </c>
      <c r="BJ171" s="15" t="s">
        <v>83</v>
      </c>
      <c r="BK171" s="102">
        <f>ROUND(I171*H171,2)</f>
        <v>0</v>
      </c>
      <c r="BL171" s="15" t="s">
        <v>251</v>
      </c>
      <c r="BM171" s="15" t="s">
        <v>305</v>
      </c>
    </row>
    <row r="172" spans="2:63" s="10" customFormat="1" ht="22.9" customHeight="1">
      <c r="B172" s="180"/>
      <c r="C172" s="181"/>
      <c r="D172" s="182" t="s">
        <v>74</v>
      </c>
      <c r="E172" s="194" t="s">
        <v>306</v>
      </c>
      <c r="F172" s="194" t="s">
        <v>307</v>
      </c>
      <c r="G172" s="181"/>
      <c r="H172" s="181"/>
      <c r="I172" s="184"/>
      <c r="J172" s="195">
        <f>BK172</f>
        <v>0</v>
      </c>
      <c r="K172" s="181"/>
      <c r="L172" s="186"/>
      <c r="M172" s="187"/>
      <c r="N172" s="188"/>
      <c r="O172" s="188"/>
      <c r="P172" s="189">
        <f>SUM(P173:P174)</f>
        <v>0</v>
      </c>
      <c r="Q172" s="188"/>
      <c r="R172" s="189">
        <f>SUM(R173:R174)</f>
        <v>0</v>
      </c>
      <c r="S172" s="188"/>
      <c r="T172" s="190">
        <f>SUM(T173:T174)</f>
        <v>0</v>
      </c>
      <c r="AR172" s="191" t="s">
        <v>85</v>
      </c>
      <c r="AT172" s="192" t="s">
        <v>74</v>
      </c>
      <c r="AU172" s="192" t="s">
        <v>83</v>
      </c>
      <c r="AY172" s="191" t="s">
        <v>166</v>
      </c>
      <c r="BK172" s="193">
        <f>SUM(BK173:BK174)</f>
        <v>0</v>
      </c>
    </row>
    <row r="173" spans="2:65" s="1" customFormat="1" ht="16.5" customHeight="1">
      <c r="B173" s="33"/>
      <c r="C173" s="196" t="s">
        <v>308</v>
      </c>
      <c r="D173" s="196" t="s">
        <v>168</v>
      </c>
      <c r="E173" s="197" t="s">
        <v>309</v>
      </c>
      <c r="F173" s="198" t="s">
        <v>310</v>
      </c>
      <c r="G173" s="199" t="s">
        <v>171</v>
      </c>
      <c r="H173" s="200">
        <v>7</v>
      </c>
      <c r="I173" s="201"/>
      <c r="J173" s="202">
        <f>ROUND(I173*H173,2)</f>
        <v>0</v>
      </c>
      <c r="K173" s="198" t="s">
        <v>246</v>
      </c>
      <c r="L173" s="35"/>
      <c r="M173" s="203" t="s">
        <v>1</v>
      </c>
      <c r="N173" s="204" t="s">
        <v>46</v>
      </c>
      <c r="O173" s="59"/>
      <c r="P173" s="205">
        <f>O173*H173</f>
        <v>0</v>
      </c>
      <c r="Q173" s="205">
        <v>0</v>
      </c>
      <c r="R173" s="205">
        <f>Q173*H173</f>
        <v>0</v>
      </c>
      <c r="S173" s="205">
        <v>0</v>
      </c>
      <c r="T173" s="206">
        <f>S173*H173</f>
        <v>0</v>
      </c>
      <c r="AR173" s="15" t="s">
        <v>251</v>
      </c>
      <c r="AT173" s="15" t="s">
        <v>168</v>
      </c>
      <c r="AU173" s="15" t="s">
        <v>85</v>
      </c>
      <c r="AY173" s="15" t="s">
        <v>166</v>
      </c>
      <c r="BE173" s="102">
        <f>IF(N173="základní",J173,0)</f>
        <v>0</v>
      </c>
      <c r="BF173" s="102">
        <f>IF(N173="snížená",J173,0)</f>
        <v>0</v>
      </c>
      <c r="BG173" s="102">
        <f>IF(N173="zákl. přenesená",J173,0)</f>
        <v>0</v>
      </c>
      <c r="BH173" s="102">
        <f>IF(N173="sníž. přenesená",J173,0)</f>
        <v>0</v>
      </c>
      <c r="BI173" s="102">
        <f>IF(N173="nulová",J173,0)</f>
        <v>0</v>
      </c>
      <c r="BJ173" s="15" t="s">
        <v>83</v>
      </c>
      <c r="BK173" s="102">
        <f>ROUND(I173*H173,2)</f>
        <v>0</v>
      </c>
      <c r="BL173" s="15" t="s">
        <v>251</v>
      </c>
      <c r="BM173" s="15" t="s">
        <v>311</v>
      </c>
    </row>
    <row r="174" spans="2:51" s="12" customFormat="1" ht="12">
      <c r="B174" s="218"/>
      <c r="C174" s="219"/>
      <c r="D174" s="209" t="s">
        <v>174</v>
      </c>
      <c r="E174" s="220" t="s">
        <v>1</v>
      </c>
      <c r="F174" s="221" t="s">
        <v>201</v>
      </c>
      <c r="G174" s="219"/>
      <c r="H174" s="222">
        <v>7</v>
      </c>
      <c r="I174" s="223"/>
      <c r="J174" s="219"/>
      <c r="K174" s="219"/>
      <c r="L174" s="224"/>
      <c r="M174" s="225"/>
      <c r="N174" s="226"/>
      <c r="O174" s="226"/>
      <c r="P174" s="226"/>
      <c r="Q174" s="226"/>
      <c r="R174" s="226"/>
      <c r="S174" s="226"/>
      <c r="T174" s="227"/>
      <c r="AT174" s="228" t="s">
        <v>174</v>
      </c>
      <c r="AU174" s="228" t="s">
        <v>85</v>
      </c>
      <c r="AV174" s="12" t="s">
        <v>85</v>
      </c>
      <c r="AW174" s="12" t="s">
        <v>34</v>
      </c>
      <c r="AX174" s="12" t="s">
        <v>83</v>
      </c>
      <c r="AY174" s="228" t="s">
        <v>166</v>
      </c>
    </row>
    <row r="175" spans="2:63" s="10" customFormat="1" ht="22.9" customHeight="1">
      <c r="B175" s="180"/>
      <c r="C175" s="181"/>
      <c r="D175" s="182" t="s">
        <v>74</v>
      </c>
      <c r="E175" s="194" t="s">
        <v>312</v>
      </c>
      <c r="F175" s="194" t="s">
        <v>313</v>
      </c>
      <c r="G175" s="181"/>
      <c r="H175" s="181"/>
      <c r="I175" s="184"/>
      <c r="J175" s="195">
        <f>BK175</f>
        <v>0</v>
      </c>
      <c r="K175" s="181"/>
      <c r="L175" s="186"/>
      <c r="M175" s="187"/>
      <c r="N175" s="188"/>
      <c r="O175" s="188"/>
      <c r="P175" s="189">
        <f>P176</f>
        <v>0</v>
      </c>
      <c r="Q175" s="188"/>
      <c r="R175" s="189">
        <f>R176</f>
        <v>0</v>
      </c>
      <c r="S175" s="188"/>
      <c r="T175" s="190">
        <f>T176</f>
        <v>0</v>
      </c>
      <c r="AR175" s="191" t="s">
        <v>85</v>
      </c>
      <c r="AT175" s="192" t="s">
        <v>74</v>
      </c>
      <c r="AU175" s="192" t="s">
        <v>83</v>
      </c>
      <c r="AY175" s="191" t="s">
        <v>166</v>
      </c>
      <c r="BK175" s="193">
        <f>BK176</f>
        <v>0</v>
      </c>
    </row>
    <row r="176" spans="2:65" s="1" customFormat="1" ht="16.5" customHeight="1">
      <c r="B176" s="33"/>
      <c r="C176" s="196" t="s">
        <v>314</v>
      </c>
      <c r="D176" s="196" t="s">
        <v>168</v>
      </c>
      <c r="E176" s="197" t="s">
        <v>315</v>
      </c>
      <c r="F176" s="198" t="s">
        <v>316</v>
      </c>
      <c r="G176" s="199" t="s">
        <v>217</v>
      </c>
      <c r="H176" s="200">
        <v>4</v>
      </c>
      <c r="I176" s="201"/>
      <c r="J176" s="202">
        <f>ROUND(I176*H176,2)</f>
        <v>0</v>
      </c>
      <c r="K176" s="198" t="s">
        <v>189</v>
      </c>
      <c r="L176" s="35"/>
      <c r="M176" s="203" t="s">
        <v>1</v>
      </c>
      <c r="N176" s="204" t="s">
        <v>46</v>
      </c>
      <c r="O176" s="59"/>
      <c r="P176" s="205">
        <f>O176*H176</f>
        <v>0</v>
      </c>
      <c r="Q176" s="205">
        <v>0</v>
      </c>
      <c r="R176" s="205">
        <f>Q176*H176</f>
        <v>0</v>
      </c>
      <c r="S176" s="205">
        <v>0</v>
      </c>
      <c r="T176" s="206">
        <f>S176*H176</f>
        <v>0</v>
      </c>
      <c r="AR176" s="15" t="s">
        <v>251</v>
      </c>
      <c r="AT176" s="15" t="s">
        <v>168</v>
      </c>
      <c r="AU176" s="15" t="s">
        <v>85</v>
      </c>
      <c r="AY176" s="15" t="s">
        <v>166</v>
      </c>
      <c r="BE176" s="102">
        <f>IF(N176="základní",J176,0)</f>
        <v>0</v>
      </c>
      <c r="BF176" s="102">
        <f>IF(N176="snížená",J176,0)</f>
        <v>0</v>
      </c>
      <c r="BG176" s="102">
        <f>IF(N176="zákl. přenesená",J176,0)</f>
        <v>0</v>
      </c>
      <c r="BH176" s="102">
        <f>IF(N176="sníž. přenesená",J176,0)</f>
        <v>0</v>
      </c>
      <c r="BI176" s="102">
        <f>IF(N176="nulová",J176,0)</f>
        <v>0</v>
      </c>
      <c r="BJ176" s="15" t="s">
        <v>83</v>
      </c>
      <c r="BK176" s="102">
        <f>ROUND(I176*H176,2)</f>
        <v>0</v>
      </c>
      <c r="BL176" s="15" t="s">
        <v>251</v>
      </c>
      <c r="BM176" s="15" t="s">
        <v>317</v>
      </c>
    </row>
    <row r="177" spans="2:63" s="10" customFormat="1" ht="22.9" customHeight="1">
      <c r="B177" s="180"/>
      <c r="C177" s="181"/>
      <c r="D177" s="182" t="s">
        <v>74</v>
      </c>
      <c r="E177" s="194" t="s">
        <v>318</v>
      </c>
      <c r="F177" s="194" t="s">
        <v>319</v>
      </c>
      <c r="G177" s="181"/>
      <c r="H177" s="181"/>
      <c r="I177" s="184"/>
      <c r="J177" s="195">
        <f>BK177</f>
        <v>0</v>
      </c>
      <c r="K177" s="181"/>
      <c r="L177" s="186"/>
      <c r="M177" s="187"/>
      <c r="N177" s="188"/>
      <c r="O177" s="188"/>
      <c r="P177" s="189">
        <f>SUM(P178:P194)</f>
        <v>0</v>
      </c>
      <c r="Q177" s="188"/>
      <c r="R177" s="189">
        <f>SUM(R178:R194)</f>
        <v>0.00884</v>
      </c>
      <c r="S177" s="188"/>
      <c r="T177" s="190">
        <f>SUM(T178:T194)</f>
        <v>0</v>
      </c>
      <c r="AR177" s="191" t="s">
        <v>85</v>
      </c>
      <c r="AT177" s="192" t="s">
        <v>74</v>
      </c>
      <c r="AU177" s="192" t="s">
        <v>83</v>
      </c>
      <c r="AY177" s="191" t="s">
        <v>166</v>
      </c>
      <c r="BK177" s="193">
        <f>SUM(BK178:BK194)</f>
        <v>0</v>
      </c>
    </row>
    <row r="178" spans="2:65" s="1" customFormat="1" ht="16.5" customHeight="1">
      <c r="B178" s="33"/>
      <c r="C178" s="196" t="s">
        <v>320</v>
      </c>
      <c r="D178" s="196" t="s">
        <v>168</v>
      </c>
      <c r="E178" s="197" t="s">
        <v>321</v>
      </c>
      <c r="F178" s="198" t="s">
        <v>322</v>
      </c>
      <c r="G178" s="199" t="s">
        <v>171</v>
      </c>
      <c r="H178" s="200">
        <v>1</v>
      </c>
      <c r="I178" s="201"/>
      <c r="J178" s="202">
        <f>ROUND(I178*H178,2)</f>
        <v>0</v>
      </c>
      <c r="K178" s="198" t="s">
        <v>1</v>
      </c>
      <c r="L178" s="35"/>
      <c r="M178" s="203" t="s">
        <v>1</v>
      </c>
      <c r="N178" s="204" t="s">
        <v>46</v>
      </c>
      <c r="O178" s="59"/>
      <c r="P178" s="205">
        <f>O178*H178</f>
        <v>0</v>
      </c>
      <c r="Q178" s="205">
        <v>0</v>
      </c>
      <c r="R178" s="205">
        <f>Q178*H178</f>
        <v>0</v>
      </c>
      <c r="S178" s="205">
        <v>0</v>
      </c>
      <c r="T178" s="206">
        <f>S178*H178</f>
        <v>0</v>
      </c>
      <c r="AR178" s="15" t="s">
        <v>251</v>
      </c>
      <c r="AT178" s="15" t="s">
        <v>168</v>
      </c>
      <c r="AU178" s="15" t="s">
        <v>85</v>
      </c>
      <c r="AY178" s="15" t="s">
        <v>166</v>
      </c>
      <c r="BE178" s="102">
        <f>IF(N178="základní",J178,0)</f>
        <v>0</v>
      </c>
      <c r="BF178" s="102">
        <f>IF(N178="snížená",J178,0)</f>
        <v>0</v>
      </c>
      <c r="BG178" s="102">
        <f>IF(N178="zákl. přenesená",J178,0)</f>
        <v>0</v>
      </c>
      <c r="BH178" s="102">
        <f>IF(N178="sníž. přenesená",J178,0)</f>
        <v>0</v>
      </c>
      <c r="BI178" s="102">
        <f>IF(N178="nulová",J178,0)</f>
        <v>0</v>
      </c>
      <c r="BJ178" s="15" t="s">
        <v>83</v>
      </c>
      <c r="BK178" s="102">
        <f>ROUND(I178*H178,2)</f>
        <v>0</v>
      </c>
      <c r="BL178" s="15" t="s">
        <v>251</v>
      </c>
      <c r="BM178" s="15" t="s">
        <v>323</v>
      </c>
    </row>
    <row r="179" spans="2:51" s="11" customFormat="1" ht="12">
      <c r="B179" s="207"/>
      <c r="C179" s="208"/>
      <c r="D179" s="209" t="s">
        <v>174</v>
      </c>
      <c r="E179" s="210" t="s">
        <v>1</v>
      </c>
      <c r="F179" s="211" t="s">
        <v>324</v>
      </c>
      <c r="G179" s="208"/>
      <c r="H179" s="210" t="s">
        <v>1</v>
      </c>
      <c r="I179" s="212"/>
      <c r="J179" s="208"/>
      <c r="K179" s="208"/>
      <c r="L179" s="213"/>
      <c r="M179" s="214"/>
      <c r="N179" s="215"/>
      <c r="O179" s="215"/>
      <c r="P179" s="215"/>
      <c r="Q179" s="215"/>
      <c r="R179" s="215"/>
      <c r="S179" s="215"/>
      <c r="T179" s="216"/>
      <c r="AT179" s="217" t="s">
        <v>174</v>
      </c>
      <c r="AU179" s="217" t="s">
        <v>85</v>
      </c>
      <c r="AV179" s="11" t="s">
        <v>83</v>
      </c>
      <c r="AW179" s="11" t="s">
        <v>34</v>
      </c>
      <c r="AX179" s="11" t="s">
        <v>75</v>
      </c>
      <c r="AY179" s="217" t="s">
        <v>166</v>
      </c>
    </row>
    <row r="180" spans="2:51" s="11" customFormat="1" ht="12">
      <c r="B180" s="207"/>
      <c r="C180" s="208"/>
      <c r="D180" s="209" t="s">
        <v>174</v>
      </c>
      <c r="E180" s="210" t="s">
        <v>1</v>
      </c>
      <c r="F180" s="211" t="s">
        <v>325</v>
      </c>
      <c r="G180" s="208"/>
      <c r="H180" s="210" t="s">
        <v>1</v>
      </c>
      <c r="I180" s="212"/>
      <c r="J180" s="208"/>
      <c r="K180" s="208"/>
      <c r="L180" s="213"/>
      <c r="M180" s="214"/>
      <c r="N180" s="215"/>
      <c r="O180" s="215"/>
      <c r="P180" s="215"/>
      <c r="Q180" s="215"/>
      <c r="R180" s="215"/>
      <c r="S180" s="215"/>
      <c r="T180" s="216"/>
      <c r="AT180" s="217" t="s">
        <v>174</v>
      </c>
      <c r="AU180" s="217" t="s">
        <v>85</v>
      </c>
      <c r="AV180" s="11" t="s">
        <v>83</v>
      </c>
      <c r="AW180" s="11" t="s">
        <v>34</v>
      </c>
      <c r="AX180" s="11" t="s">
        <v>75</v>
      </c>
      <c r="AY180" s="217" t="s">
        <v>166</v>
      </c>
    </row>
    <row r="181" spans="2:51" s="11" customFormat="1" ht="12">
      <c r="B181" s="207"/>
      <c r="C181" s="208"/>
      <c r="D181" s="209" t="s">
        <v>174</v>
      </c>
      <c r="E181" s="210" t="s">
        <v>1</v>
      </c>
      <c r="F181" s="211" t="s">
        <v>326</v>
      </c>
      <c r="G181" s="208"/>
      <c r="H181" s="210" t="s">
        <v>1</v>
      </c>
      <c r="I181" s="212"/>
      <c r="J181" s="208"/>
      <c r="K181" s="208"/>
      <c r="L181" s="213"/>
      <c r="M181" s="214"/>
      <c r="N181" s="215"/>
      <c r="O181" s="215"/>
      <c r="P181" s="215"/>
      <c r="Q181" s="215"/>
      <c r="R181" s="215"/>
      <c r="S181" s="215"/>
      <c r="T181" s="216"/>
      <c r="AT181" s="217" t="s">
        <v>174</v>
      </c>
      <c r="AU181" s="217" t="s">
        <v>85</v>
      </c>
      <c r="AV181" s="11" t="s">
        <v>83</v>
      </c>
      <c r="AW181" s="11" t="s">
        <v>34</v>
      </c>
      <c r="AX181" s="11" t="s">
        <v>75</v>
      </c>
      <c r="AY181" s="217" t="s">
        <v>166</v>
      </c>
    </row>
    <row r="182" spans="2:51" s="11" customFormat="1" ht="12">
      <c r="B182" s="207"/>
      <c r="C182" s="208"/>
      <c r="D182" s="209" t="s">
        <v>174</v>
      </c>
      <c r="E182" s="210" t="s">
        <v>1</v>
      </c>
      <c r="F182" s="211" t="s">
        <v>327</v>
      </c>
      <c r="G182" s="208"/>
      <c r="H182" s="210" t="s">
        <v>1</v>
      </c>
      <c r="I182" s="212"/>
      <c r="J182" s="208"/>
      <c r="K182" s="208"/>
      <c r="L182" s="213"/>
      <c r="M182" s="214"/>
      <c r="N182" s="215"/>
      <c r="O182" s="215"/>
      <c r="P182" s="215"/>
      <c r="Q182" s="215"/>
      <c r="R182" s="215"/>
      <c r="S182" s="215"/>
      <c r="T182" s="216"/>
      <c r="AT182" s="217" t="s">
        <v>174</v>
      </c>
      <c r="AU182" s="217" t="s">
        <v>85</v>
      </c>
      <c r="AV182" s="11" t="s">
        <v>83</v>
      </c>
      <c r="AW182" s="11" t="s">
        <v>34</v>
      </c>
      <c r="AX182" s="11" t="s">
        <v>75</v>
      </c>
      <c r="AY182" s="217" t="s">
        <v>166</v>
      </c>
    </row>
    <row r="183" spans="2:51" s="12" customFormat="1" ht="12">
      <c r="B183" s="218"/>
      <c r="C183" s="219"/>
      <c r="D183" s="209" t="s">
        <v>174</v>
      </c>
      <c r="E183" s="220" t="s">
        <v>1</v>
      </c>
      <c r="F183" s="221" t="s">
        <v>83</v>
      </c>
      <c r="G183" s="219"/>
      <c r="H183" s="222">
        <v>1</v>
      </c>
      <c r="I183" s="223"/>
      <c r="J183" s="219"/>
      <c r="K183" s="219"/>
      <c r="L183" s="224"/>
      <c r="M183" s="225"/>
      <c r="N183" s="226"/>
      <c r="O183" s="226"/>
      <c r="P183" s="226"/>
      <c r="Q183" s="226"/>
      <c r="R183" s="226"/>
      <c r="S183" s="226"/>
      <c r="T183" s="227"/>
      <c r="AT183" s="228" t="s">
        <v>174</v>
      </c>
      <c r="AU183" s="228" t="s">
        <v>85</v>
      </c>
      <c r="AV183" s="12" t="s">
        <v>85</v>
      </c>
      <c r="AW183" s="12" t="s">
        <v>34</v>
      </c>
      <c r="AX183" s="12" t="s">
        <v>83</v>
      </c>
      <c r="AY183" s="228" t="s">
        <v>166</v>
      </c>
    </row>
    <row r="184" spans="2:65" s="1" customFormat="1" ht="16.5" customHeight="1">
      <c r="B184" s="33"/>
      <c r="C184" s="196" t="s">
        <v>328</v>
      </c>
      <c r="D184" s="196" t="s">
        <v>168</v>
      </c>
      <c r="E184" s="197" t="s">
        <v>329</v>
      </c>
      <c r="F184" s="198" t="s">
        <v>330</v>
      </c>
      <c r="G184" s="199" t="s">
        <v>217</v>
      </c>
      <c r="H184" s="200">
        <v>4</v>
      </c>
      <c r="I184" s="201"/>
      <c r="J184" s="202">
        <f>ROUND(I184*H184,2)</f>
        <v>0</v>
      </c>
      <c r="K184" s="198" t="s">
        <v>189</v>
      </c>
      <c r="L184" s="35"/>
      <c r="M184" s="203" t="s">
        <v>1</v>
      </c>
      <c r="N184" s="204" t="s">
        <v>46</v>
      </c>
      <c r="O184" s="59"/>
      <c r="P184" s="205">
        <f>O184*H184</f>
        <v>0</v>
      </c>
      <c r="Q184" s="205">
        <v>0</v>
      </c>
      <c r="R184" s="205">
        <f>Q184*H184</f>
        <v>0</v>
      </c>
      <c r="S184" s="205">
        <v>0</v>
      </c>
      <c r="T184" s="206">
        <f>S184*H184</f>
        <v>0</v>
      </c>
      <c r="AR184" s="15" t="s">
        <v>251</v>
      </c>
      <c r="AT184" s="15" t="s">
        <v>168</v>
      </c>
      <c r="AU184" s="15" t="s">
        <v>85</v>
      </c>
      <c r="AY184" s="15" t="s">
        <v>166</v>
      </c>
      <c r="BE184" s="102">
        <f>IF(N184="základní",J184,0)</f>
        <v>0</v>
      </c>
      <c r="BF184" s="102">
        <f>IF(N184="snížená",J184,0)</f>
        <v>0</v>
      </c>
      <c r="BG184" s="102">
        <f>IF(N184="zákl. přenesená",J184,0)</f>
        <v>0</v>
      </c>
      <c r="BH184" s="102">
        <f>IF(N184="sníž. přenesená",J184,0)</f>
        <v>0</v>
      </c>
      <c r="BI184" s="102">
        <f>IF(N184="nulová",J184,0)</f>
        <v>0</v>
      </c>
      <c r="BJ184" s="15" t="s">
        <v>83</v>
      </c>
      <c r="BK184" s="102">
        <f>ROUND(I184*H184,2)</f>
        <v>0</v>
      </c>
      <c r="BL184" s="15" t="s">
        <v>251</v>
      </c>
      <c r="BM184" s="15" t="s">
        <v>331</v>
      </c>
    </row>
    <row r="185" spans="2:51" s="11" customFormat="1" ht="12">
      <c r="B185" s="207"/>
      <c r="C185" s="208"/>
      <c r="D185" s="209" t="s">
        <v>174</v>
      </c>
      <c r="E185" s="210" t="s">
        <v>1</v>
      </c>
      <c r="F185" s="211" t="s">
        <v>332</v>
      </c>
      <c r="G185" s="208"/>
      <c r="H185" s="210" t="s">
        <v>1</v>
      </c>
      <c r="I185" s="212"/>
      <c r="J185" s="208"/>
      <c r="K185" s="208"/>
      <c r="L185" s="213"/>
      <c r="M185" s="214"/>
      <c r="N185" s="215"/>
      <c r="O185" s="215"/>
      <c r="P185" s="215"/>
      <c r="Q185" s="215"/>
      <c r="R185" s="215"/>
      <c r="S185" s="215"/>
      <c r="T185" s="216"/>
      <c r="AT185" s="217" t="s">
        <v>174</v>
      </c>
      <c r="AU185" s="217" t="s">
        <v>85</v>
      </c>
      <c r="AV185" s="11" t="s">
        <v>83</v>
      </c>
      <c r="AW185" s="11" t="s">
        <v>34</v>
      </c>
      <c r="AX185" s="11" t="s">
        <v>75</v>
      </c>
      <c r="AY185" s="217" t="s">
        <v>166</v>
      </c>
    </row>
    <row r="186" spans="2:51" s="11" customFormat="1" ht="12">
      <c r="B186" s="207"/>
      <c r="C186" s="208"/>
      <c r="D186" s="209" t="s">
        <v>174</v>
      </c>
      <c r="E186" s="210" t="s">
        <v>1</v>
      </c>
      <c r="F186" s="211" t="s">
        <v>333</v>
      </c>
      <c r="G186" s="208"/>
      <c r="H186" s="210" t="s">
        <v>1</v>
      </c>
      <c r="I186" s="212"/>
      <c r="J186" s="208"/>
      <c r="K186" s="208"/>
      <c r="L186" s="213"/>
      <c r="M186" s="214"/>
      <c r="N186" s="215"/>
      <c r="O186" s="215"/>
      <c r="P186" s="215"/>
      <c r="Q186" s="215"/>
      <c r="R186" s="215"/>
      <c r="S186" s="215"/>
      <c r="T186" s="216"/>
      <c r="AT186" s="217" t="s">
        <v>174</v>
      </c>
      <c r="AU186" s="217" t="s">
        <v>85</v>
      </c>
      <c r="AV186" s="11" t="s">
        <v>83</v>
      </c>
      <c r="AW186" s="11" t="s">
        <v>34</v>
      </c>
      <c r="AX186" s="11" t="s">
        <v>75</v>
      </c>
      <c r="AY186" s="217" t="s">
        <v>166</v>
      </c>
    </row>
    <row r="187" spans="2:51" s="11" customFormat="1" ht="12">
      <c r="B187" s="207"/>
      <c r="C187" s="208"/>
      <c r="D187" s="209" t="s">
        <v>174</v>
      </c>
      <c r="E187" s="210" t="s">
        <v>1</v>
      </c>
      <c r="F187" s="211" t="s">
        <v>334</v>
      </c>
      <c r="G187" s="208"/>
      <c r="H187" s="210" t="s">
        <v>1</v>
      </c>
      <c r="I187" s="212"/>
      <c r="J187" s="208"/>
      <c r="K187" s="208"/>
      <c r="L187" s="213"/>
      <c r="M187" s="214"/>
      <c r="N187" s="215"/>
      <c r="O187" s="215"/>
      <c r="P187" s="215"/>
      <c r="Q187" s="215"/>
      <c r="R187" s="215"/>
      <c r="S187" s="215"/>
      <c r="T187" s="216"/>
      <c r="AT187" s="217" t="s">
        <v>174</v>
      </c>
      <c r="AU187" s="217" t="s">
        <v>85</v>
      </c>
      <c r="AV187" s="11" t="s">
        <v>83</v>
      </c>
      <c r="AW187" s="11" t="s">
        <v>34</v>
      </c>
      <c r="AX187" s="11" t="s">
        <v>75</v>
      </c>
      <c r="AY187" s="217" t="s">
        <v>166</v>
      </c>
    </row>
    <row r="188" spans="2:51" s="11" customFormat="1" ht="12">
      <c r="B188" s="207"/>
      <c r="C188" s="208"/>
      <c r="D188" s="209" t="s">
        <v>174</v>
      </c>
      <c r="E188" s="210" t="s">
        <v>1</v>
      </c>
      <c r="F188" s="211" t="s">
        <v>335</v>
      </c>
      <c r="G188" s="208"/>
      <c r="H188" s="210" t="s">
        <v>1</v>
      </c>
      <c r="I188" s="212"/>
      <c r="J188" s="208"/>
      <c r="K188" s="208"/>
      <c r="L188" s="213"/>
      <c r="M188" s="214"/>
      <c r="N188" s="215"/>
      <c r="O188" s="215"/>
      <c r="P188" s="215"/>
      <c r="Q188" s="215"/>
      <c r="R188" s="215"/>
      <c r="S188" s="215"/>
      <c r="T188" s="216"/>
      <c r="AT188" s="217" t="s">
        <v>174</v>
      </c>
      <c r="AU188" s="217" t="s">
        <v>85</v>
      </c>
      <c r="AV188" s="11" t="s">
        <v>83</v>
      </c>
      <c r="AW188" s="11" t="s">
        <v>34</v>
      </c>
      <c r="AX188" s="11" t="s">
        <v>75</v>
      </c>
      <c r="AY188" s="217" t="s">
        <v>166</v>
      </c>
    </row>
    <row r="189" spans="2:51" s="12" customFormat="1" ht="12">
      <c r="B189" s="218"/>
      <c r="C189" s="219"/>
      <c r="D189" s="209" t="s">
        <v>174</v>
      </c>
      <c r="E189" s="220" t="s">
        <v>1</v>
      </c>
      <c r="F189" s="221" t="s">
        <v>172</v>
      </c>
      <c r="G189" s="219"/>
      <c r="H189" s="222">
        <v>4</v>
      </c>
      <c r="I189" s="223"/>
      <c r="J189" s="219"/>
      <c r="K189" s="219"/>
      <c r="L189" s="224"/>
      <c r="M189" s="225"/>
      <c r="N189" s="226"/>
      <c r="O189" s="226"/>
      <c r="P189" s="226"/>
      <c r="Q189" s="226"/>
      <c r="R189" s="226"/>
      <c r="S189" s="226"/>
      <c r="T189" s="227"/>
      <c r="AT189" s="228" t="s">
        <v>174</v>
      </c>
      <c r="AU189" s="228" t="s">
        <v>85</v>
      </c>
      <c r="AV189" s="12" t="s">
        <v>85</v>
      </c>
      <c r="AW189" s="12" t="s">
        <v>34</v>
      </c>
      <c r="AX189" s="12" t="s">
        <v>83</v>
      </c>
      <c r="AY189" s="228" t="s">
        <v>166</v>
      </c>
    </row>
    <row r="190" spans="2:65" s="1" customFormat="1" ht="16.5" customHeight="1">
      <c r="B190" s="33"/>
      <c r="C190" s="240" t="s">
        <v>336</v>
      </c>
      <c r="D190" s="240" t="s">
        <v>337</v>
      </c>
      <c r="E190" s="241" t="s">
        <v>338</v>
      </c>
      <c r="F190" s="242" t="s">
        <v>339</v>
      </c>
      <c r="G190" s="243" t="s">
        <v>217</v>
      </c>
      <c r="H190" s="244">
        <v>4</v>
      </c>
      <c r="I190" s="245"/>
      <c r="J190" s="246">
        <f>ROUND(I190*H190,2)</f>
        <v>0</v>
      </c>
      <c r="K190" s="242" t="s">
        <v>246</v>
      </c>
      <c r="L190" s="247"/>
      <c r="M190" s="248" t="s">
        <v>1</v>
      </c>
      <c r="N190" s="249" t="s">
        <v>46</v>
      </c>
      <c r="O190" s="59"/>
      <c r="P190" s="205">
        <f>O190*H190</f>
        <v>0</v>
      </c>
      <c r="Q190" s="205">
        <v>0.00221</v>
      </c>
      <c r="R190" s="205">
        <f>Q190*H190</f>
        <v>0.00884</v>
      </c>
      <c r="S190" s="205">
        <v>0</v>
      </c>
      <c r="T190" s="206">
        <f>S190*H190</f>
        <v>0</v>
      </c>
      <c r="AR190" s="15" t="s">
        <v>206</v>
      </c>
      <c r="AT190" s="15" t="s">
        <v>337</v>
      </c>
      <c r="AU190" s="15" t="s">
        <v>85</v>
      </c>
      <c r="AY190" s="15" t="s">
        <v>166</v>
      </c>
      <c r="BE190" s="102">
        <f>IF(N190="základní",J190,0)</f>
        <v>0</v>
      </c>
      <c r="BF190" s="102">
        <f>IF(N190="snížená",J190,0)</f>
        <v>0</v>
      </c>
      <c r="BG190" s="102">
        <f>IF(N190="zákl. přenesená",J190,0)</f>
        <v>0</v>
      </c>
      <c r="BH190" s="102">
        <f>IF(N190="sníž. přenesená",J190,0)</f>
        <v>0</v>
      </c>
      <c r="BI190" s="102">
        <f>IF(N190="nulová",J190,0)</f>
        <v>0</v>
      </c>
      <c r="BJ190" s="15" t="s">
        <v>83</v>
      </c>
      <c r="BK190" s="102">
        <f>ROUND(I190*H190,2)</f>
        <v>0</v>
      </c>
      <c r="BL190" s="15" t="s">
        <v>172</v>
      </c>
      <c r="BM190" s="15" t="s">
        <v>340</v>
      </c>
    </row>
    <row r="191" spans="2:51" s="11" customFormat="1" ht="12">
      <c r="B191" s="207"/>
      <c r="C191" s="208"/>
      <c r="D191" s="209" t="s">
        <v>174</v>
      </c>
      <c r="E191" s="210" t="s">
        <v>1</v>
      </c>
      <c r="F191" s="211" t="s">
        <v>341</v>
      </c>
      <c r="G191" s="208"/>
      <c r="H191" s="210" t="s">
        <v>1</v>
      </c>
      <c r="I191" s="212"/>
      <c r="J191" s="208"/>
      <c r="K191" s="208"/>
      <c r="L191" s="213"/>
      <c r="M191" s="214"/>
      <c r="N191" s="215"/>
      <c r="O191" s="215"/>
      <c r="P191" s="215"/>
      <c r="Q191" s="215"/>
      <c r="R191" s="215"/>
      <c r="S191" s="215"/>
      <c r="T191" s="216"/>
      <c r="AT191" s="217" t="s">
        <v>174</v>
      </c>
      <c r="AU191" s="217" t="s">
        <v>85</v>
      </c>
      <c r="AV191" s="11" t="s">
        <v>83</v>
      </c>
      <c r="AW191" s="11" t="s">
        <v>34</v>
      </c>
      <c r="AX191" s="11" t="s">
        <v>75</v>
      </c>
      <c r="AY191" s="217" t="s">
        <v>166</v>
      </c>
    </row>
    <row r="192" spans="2:51" s="11" customFormat="1" ht="12">
      <c r="B192" s="207"/>
      <c r="C192" s="208"/>
      <c r="D192" s="209" t="s">
        <v>174</v>
      </c>
      <c r="E192" s="210" t="s">
        <v>1</v>
      </c>
      <c r="F192" s="211" t="s">
        <v>342</v>
      </c>
      <c r="G192" s="208"/>
      <c r="H192" s="210" t="s">
        <v>1</v>
      </c>
      <c r="I192" s="212"/>
      <c r="J192" s="208"/>
      <c r="K192" s="208"/>
      <c r="L192" s="213"/>
      <c r="M192" s="214"/>
      <c r="N192" s="215"/>
      <c r="O192" s="215"/>
      <c r="P192" s="215"/>
      <c r="Q192" s="215"/>
      <c r="R192" s="215"/>
      <c r="S192" s="215"/>
      <c r="T192" s="216"/>
      <c r="AT192" s="217" t="s">
        <v>174</v>
      </c>
      <c r="AU192" s="217" t="s">
        <v>85</v>
      </c>
      <c r="AV192" s="11" t="s">
        <v>83</v>
      </c>
      <c r="AW192" s="11" t="s">
        <v>34</v>
      </c>
      <c r="AX192" s="11" t="s">
        <v>75</v>
      </c>
      <c r="AY192" s="217" t="s">
        <v>166</v>
      </c>
    </row>
    <row r="193" spans="2:51" s="12" customFormat="1" ht="12">
      <c r="B193" s="218"/>
      <c r="C193" s="219"/>
      <c r="D193" s="209" t="s">
        <v>174</v>
      </c>
      <c r="E193" s="220" t="s">
        <v>1</v>
      </c>
      <c r="F193" s="221" t="s">
        <v>172</v>
      </c>
      <c r="G193" s="219"/>
      <c r="H193" s="222">
        <v>4</v>
      </c>
      <c r="I193" s="223"/>
      <c r="J193" s="219"/>
      <c r="K193" s="219"/>
      <c r="L193" s="224"/>
      <c r="M193" s="225"/>
      <c r="N193" s="226"/>
      <c r="O193" s="226"/>
      <c r="P193" s="226"/>
      <c r="Q193" s="226"/>
      <c r="R193" s="226"/>
      <c r="S193" s="226"/>
      <c r="T193" s="227"/>
      <c r="AT193" s="228" t="s">
        <v>174</v>
      </c>
      <c r="AU193" s="228" t="s">
        <v>85</v>
      </c>
      <c r="AV193" s="12" t="s">
        <v>85</v>
      </c>
      <c r="AW193" s="12" t="s">
        <v>34</v>
      </c>
      <c r="AX193" s="12" t="s">
        <v>83</v>
      </c>
      <c r="AY193" s="228" t="s">
        <v>166</v>
      </c>
    </row>
    <row r="194" spans="2:65" s="1" customFormat="1" ht="16.5" customHeight="1">
      <c r="B194" s="33"/>
      <c r="C194" s="240" t="s">
        <v>343</v>
      </c>
      <c r="D194" s="240" t="s">
        <v>337</v>
      </c>
      <c r="E194" s="241" t="s">
        <v>344</v>
      </c>
      <c r="F194" s="242" t="s">
        <v>185</v>
      </c>
      <c r="G194" s="243" t="s">
        <v>217</v>
      </c>
      <c r="H194" s="244">
        <v>18</v>
      </c>
      <c r="I194" s="245"/>
      <c r="J194" s="246">
        <f>ROUND(I194*H194,2)</f>
        <v>0</v>
      </c>
      <c r="K194" s="242" t="s">
        <v>1</v>
      </c>
      <c r="L194" s="247"/>
      <c r="M194" s="248" t="s">
        <v>1</v>
      </c>
      <c r="N194" s="249" t="s">
        <v>46</v>
      </c>
      <c r="O194" s="59"/>
      <c r="P194" s="205">
        <f>O194*H194</f>
        <v>0</v>
      </c>
      <c r="Q194" s="205">
        <v>0</v>
      </c>
      <c r="R194" s="205">
        <f>Q194*H194</f>
        <v>0</v>
      </c>
      <c r="S194" s="205">
        <v>0</v>
      </c>
      <c r="T194" s="206">
        <f>S194*H194</f>
        <v>0</v>
      </c>
      <c r="AR194" s="15" t="s">
        <v>206</v>
      </c>
      <c r="AT194" s="15" t="s">
        <v>337</v>
      </c>
      <c r="AU194" s="15" t="s">
        <v>85</v>
      </c>
      <c r="AY194" s="15" t="s">
        <v>166</v>
      </c>
      <c r="BE194" s="102">
        <f>IF(N194="základní",J194,0)</f>
        <v>0</v>
      </c>
      <c r="BF194" s="102">
        <f>IF(N194="snížená",J194,0)</f>
        <v>0</v>
      </c>
      <c r="BG194" s="102">
        <f>IF(N194="zákl. přenesená",J194,0)</f>
        <v>0</v>
      </c>
      <c r="BH194" s="102">
        <f>IF(N194="sníž. přenesená",J194,0)</f>
        <v>0</v>
      </c>
      <c r="BI194" s="102">
        <f>IF(N194="nulová",J194,0)</f>
        <v>0</v>
      </c>
      <c r="BJ194" s="15" t="s">
        <v>83</v>
      </c>
      <c r="BK194" s="102">
        <f>ROUND(I194*H194,2)</f>
        <v>0</v>
      </c>
      <c r="BL194" s="15" t="s">
        <v>172</v>
      </c>
      <c r="BM194" s="15" t="s">
        <v>345</v>
      </c>
    </row>
    <row r="195" spans="2:63" s="10" customFormat="1" ht="22.9" customHeight="1">
      <c r="B195" s="180"/>
      <c r="C195" s="181"/>
      <c r="D195" s="182" t="s">
        <v>74</v>
      </c>
      <c r="E195" s="194" t="s">
        <v>346</v>
      </c>
      <c r="F195" s="194" t="s">
        <v>347</v>
      </c>
      <c r="G195" s="181"/>
      <c r="H195" s="181"/>
      <c r="I195" s="184"/>
      <c r="J195" s="195">
        <f>BK195</f>
        <v>0</v>
      </c>
      <c r="K195" s="181"/>
      <c r="L195" s="186"/>
      <c r="M195" s="187"/>
      <c r="N195" s="188"/>
      <c r="O195" s="188"/>
      <c r="P195" s="189">
        <f>SUM(P196:P205)</f>
        <v>0</v>
      </c>
      <c r="Q195" s="188"/>
      <c r="R195" s="189">
        <f>SUM(R196:R205)</f>
        <v>4.6867524000000005</v>
      </c>
      <c r="S195" s="188"/>
      <c r="T195" s="190">
        <f>SUM(T196:T205)</f>
        <v>0</v>
      </c>
      <c r="AR195" s="191" t="s">
        <v>85</v>
      </c>
      <c r="AT195" s="192" t="s">
        <v>74</v>
      </c>
      <c r="AU195" s="192" t="s">
        <v>83</v>
      </c>
      <c r="AY195" s="191" t="s">
        <v>166</v>
      </c>
      <c r="BK195" s="193">
        <f>SUM(BK196:BK205)</f>
        <v>0</v>
      </c>
    </row>
    <row r="196" spans="2:65" s="1" customFormat="1" ht="16.5" customHeight="1">
      <c r="B196" s="33"/>
      <c r="C196" s="196" t="s">
        <v>348</v>
      </c>
      <c r="D196" s="196" t="s">
        <v>168</v>
      </c>
      <c r="E196" s="197" t="s">
        <v>349</v>
      </c>
      <c r="F196" s="198" t="s">
        <v>350</v>
      </c>
      <c r="G196" s="199" t="s">
        <v>110</v>
      </c>
      <c r="H196" s="200">
        <v>259.62</v>
      </c>
      <c r="I196" s="201"/>
      <c r="J196" s="202">
        <f>ROUND(I196*H196,2)</f>
        <v>0</v>
      </c>
      <c r="K196" s="198" t="s">
        <v>189</v>
      </c>
      <c r="L196" s="35"/>
      <c r="M196" s="203" t="s">
        <v>1</v>
      </c>
      <c r="N196" s="204" t="s">
        <v>46</v>
      </c>
      <c r="O196" s="59"/>
      <c r="P196" s="205">
        <f>O196*H196</f>
        <v>0</v>
      </c>
      <c r="Q196" s="205">
        <v>0.01802</v>
      </c>
      <c r="R196" s="205">
        <f>Q196*H196</f>
        <v>4.6783524000000005</v>
      </c>
      <c r="S196" s="205">
        <v>0</v>
      </c>
      <c r="T196" s="206">
        <f>S196*H196</f>
        <v>0</v>
      </c>
      <c r="AR196" s="15" t="s">
        <v>251</v>
      </c>
      <c r="AT196" s="15" t="s">
        <v>168</v>
      </c>
      <c r="AU196" s="15" t="s">
        <v>85</v>
      </c>
      <c r="AY196" s="15" t="s">
        <v>166</v>
      </c>
      <c r="BE196" s="102">
        <f>IF(N196="základní",J196,0)</f>
        <v>0</v>
      </c>
      <c r="BF196" s="102">
        <f>IF(N196="snížená",J196,0)</f>
        <v>0</v>
      </c>
      <c r="BG196" s="102">
        <f>IF(N196="zákl. přenesená",J196,0)</f>
        <v>0</v>
      </c>
      <c r="BH196" s="102">
        <f>IF(N196="sníž. přenesená",J196,0)</f>
        <v>0</v>
      </c>
      <c r="BI196" s="102">
        <f>IF(N196="nulová",J196,0)</f>
        <v>0</v>
      </c>
      <c r="BJ196" s="15" t="s">
        <v>83</v>
      </c>
      <c r="BK196" s="102">
        <f>ROUND(I196*H196,2)</f>
        <v>0</v>
      </c>
      <c r="BL196" s="15" t="s">
        <v>251</v>
      </c>
      <c r="BM196" s="15" t="s">
        <v>351</v>
      </c>
    </row>
    <row r="197" spans="2:51" s="11" customFormat="1" ht="12">
      <c r="B197" s="207"/>
      <c r="C197" s="208"/>
      <c r="D197" s="209" t="s">
        <v>174</v>
      </c>
      <c r="E197" s="210" t="s">
        <v>1</v>
      </c>
      <c r="F197" s="211" t="s">
        <v>352</v>
      </c>
      <c r="G197" s="208"/>
      <c r="H197" s="210" t="s">
        <v>1</v>
      </c>
      <c r="I197" s="212"/>
      <c r="J197" s="208"/>
      <c r="K197" s="208"/>
      <c r="L197" s="213"/>
      <c r="M197" s="214"/>
      <c r="N197" s="215"/>
      <c r="O197" s="215"/>
      <c r="P197" s="215"/>
      <c r="Q197" s="215"/>
      <c r="R197" s="215"/>
      <c r="S197" s="215"/>
      <c r="T197" s="216"/>
      <c r="AT197" s="217" t="s">
        <v>174</v>
      </c>
      <c r="AU197" s="217" t="s">
        <v>85</v>
      </c>
      <c r="AV197" s="11" t="s">
        <v>83</v>
      </c>
      <c r="AW197" s="11" t="s">
        <v>34</v>
      </c>
      <c r="AX197" s="11" t="s">
        <v>75</v>
      </c>
      <c r="AY197" s="217" t="s">
        <v>166</v>
      </c>
    </row>
    <row r="198" spans="2:51" s="11" customFormat="1" ht="12">
      <c r="B198" s="207"/>
      <c r="C198" s="208"/>
      <c r="D198" s="209" t="s">
        <v>174</v>
      </c>
      <c r="E198" s="210" t="s">
        <v>1</v>
      </c>
      <c r="F198" s="211" t="s">
        <v>353</v>
      </c>
      <c r="G198" s="208"/>
      <c r="H198" s="210" t="s">
        <v>1</v>
      </c>
      <c r="I198" s="212"/>
      <c r="J198" s="208"/>
      <c r="K198" s="208"/>
      <c r="L198" s="213"/>
      <c r="M198" s="214"/>
      <c r="N198" s="215"/>
      <c r="O198" s="215"/>
      <c r="P198" s="215"/>
      <c r="Q198" s="215"/>
      <c r="R198" s="215"/>
      <c r="S198" s="215"/>
      <c r="T198" s="216"/>
      <c r="AT198" s="217" t="s">
        <v>174</v>
      </c>
      <c r="AU198" s="217" t="s">
        <v>85</v>
      </c>
      <c r="AV198" s="11" t="s">
        <v>83</v>
      </c>
      <c r="AW198" s="11" t="s">
        <v>34</v>
      </c>
      <c r="AX198" s="11" t="s">
        <v>75</v>
      </c>
      <c r="AY198" s="217" t="s">
        <v>166</v>
      </c>
    </row>
    <row r="199" spans="2:51" s="11" customFormat="1" ht="12">
      <c r="B199" s="207"/>
      <c r="C199" s="208"/>
      <c r="D199" s="209" t="s">
        <v>174</v>
      </c>
      <c r="E199" s="210" t="s">
        <v>1</v>
      </c>
      <c r="F199" s="211" t="s">
        <v>354</v>
      </c>
      <c r="G199" s="208"/>
      <c r="H199" s="210" t="s">
        <v>1</v>
      </c>
      <c r="I199" s="212"/>
      <c r="J199" s="208"/>
      <c r="K199" s="208"/>
      <c r="L199" s="213"/>
      <c r="M199" s="214"/>
      <c r="N199" s="215"/>
      <c r="O199" s="215"/>
      <c r="P199" s="215"/>
      <c r="Q199" s="215"/>
      <c r="R199" s="215"/>
      <c r="S199" s="215"/>
      <c r="T199" s="216"/>
      <c r="AT199" s="217" t="s">
        <v>174</v>
      </c>
      <c r="AU199" s="217" t="s">
        <v>85</v>
      </c>
      <c r="AV199" s="11" t="s">
        <v>83</v>
      </c>
      <c r="AW199" s="11" t="s">
        <v>34</v>
      </c>
      <c r="AX199" s="11" t="s">
        <v>75</v>
      </c>
      <c r="AY199" s="217" t="s">
        <v>166</v>
      </c>
    </row>
    <row r="200" spans="2:51" s="11" customFormat="1" ht="12">
      <c r="B200" s="207"/>
      <c r="C200" s="208"/>
      <c r="D200" s="209" t="s">
        <v>174</v>
      </c>
      <c r="E200" s="210" t="s">
        <v>1</v>
      </c>
      <c r="F200" s="211" t="s">
        <v>355</v>
      </c>
      <c r="G200" s="208"/>
      <c r="H200" s="210" t="s">
        <v>1</v>
      </c>
      <c r="I200" s="212"/>
      <c r="J200" s="208"/>
      <c r="K200" s="208"/>
      <c r="L200" s="213"/>
      <c r="M200" s="214"/>
      <c r="N200" s="215"/>
      <c r="O200" s="215"/>
      <c r="P200" s="215"/>
      <c r="Q200" s="215"/>
      <c r="R200" s="215"/>
      <c r="S200" s="215"/>
      <c r="T200" s="216"/>
      <c r="AT200" s="217" t="s">
        <v>174</v>
      </c>
      <c r="AU200" s="217" t="s">
        <v>85</v>
      </c>
      <c r="AV200" s="11" t="s">
        <v>83</v>
      </c>
      <c r="AW200" s="11" t="s">
        <v>34</v>
      </c>
      <c r="AX200" s="11" t="s">
        <v>75</v>
      </c>
      <c r="AY200" s="217" t="s">
        <v>166</v>
      </c>
    </row>
    <row r="201" spans="2:51" s="12" customFormat="1" ht="12">
      <c r="B201" s="218"/>
      <c r="C201" s="219"/>
      <c r="D201" s="209" t="s">
        <v>174</v>
      </c>
      <c r="E201" s="220" t="s">
        <v>113</v>
      </c>
      <c r="F201" s="221" t="s">
        <v>356</v>
      </c>
      <c r="G201" s="219"/>
      <c r="H201" s="222">
        <v>259.62</v>
      </c>
      <c r="I201" s="223"/>
      <c r="J201" s="219"/>
      <c r="K201" s="219"/>
      <c r="L201" s="224"/>
      <c r="M201" s="225"/>
      <c r="N201" s="226"/>
      <c r="O201" s="226"/>
      <c r="P201" s="226"/>
      <c r="Q201" s="226"/>
      <c r="R201" s="226"/>
      <c r="S201" s="226"/>
      <c r="T201" s="227"/>
      <c r="AT201" s="228" t="s">
        <v>174</v>
      </c>
      <c r="AU201" s="228" t="s">
        <v>85</v>
      </c>
      <c r="AV201" s="12" t="s">
        <v>85</v>
      </c>
      <c r="AW201" s="12" t="s">
        <v>34</v>
      </c>
      <c r="AX201" s="12" t="s">
        <v>83</v>
      </c>
      <c r="AY201" s="228" t="s">
        <v>166</v>
      </c>
    </row>
    <row r="202" spans="2:65" s="1" customFormat="1" ht="16.5" customHeight="1">
      <c r="B202" s="33"/>
      <c r="C202" s="196" t="s">
        <v>107</v>
      </c>
      <c r="D202" s="196" t="s">
        <v>168</v>
      </c>
      <c r="E202" s="197" t="s">
        <v>357</v>
      </c>
      <c r="F202" s="198" t="s">
        <v>358</v>
      </c>
      <c r="G202" s="199" t="s">
        <v>245</v>
      </c>
      <c r="H202" s="200">
        <v>210</v>
      </c>
      <c r="I202" s="201"/>
      <c r="J202" s="202">
        <f>ROUND(I202*H202,2)</f>
        <v>0</v>
      </c>
      <c r="K202" s="198" t="s">
        <v>246</v>
      </c>
      <c r="L202" s="35"/>
      <c r="M202" s="203" t="s">
        <v>1</v>
      </c>
      <c r="N202" s="204" t="s">
        <v>46</v>
      </c>
      <c r="O202" s="59"/>
      <c r="P202" s="205">
        <f>O202*H202</f>
        <v>0</v>
      </c>
      <c r="Q202" s="205">
        <v>4E-05</v>
      </c>
      <c r="R202" s="205">
        <f>Q202*H202</f>
        <v>0.008400000000000001</v>
      </c>
      <c r="S202" s="205">
        <v>0</v>
      </c>
      <c r="T202" s="206">
        <f>S202*H202</f>
        <v>0</v>
      </c>
      <c r="AR202" s="15" t="s">
        <v>251</v>
      </c>
      <c r="AT202" s="15" t="s">
        <v>168</v>
      </c>
      <c r="AU202" s="15" t="s">
        <v>85</v>
      </c>
      <c r="AY202" s="15" t="s">
        <v>166</v>
      </c>
      <c r="BE202" s="102">
        <f>IF(N202="základní",J202,0)</f>
        <v>0</v>
      </c>
      <c r="BF202" s="102">
        <f>IF(N202="snížená",J202,0)</f>
        <v>0</v>
      </c>
      <c r="BG202" s="102">
        <f>IF(N202="zákl. přenesená",J202,0)</f>
        <v>0</v>
      </c>
      <c r="BH202" s="102">
        <f>IF(N202="sníž. přenesená",J202,0)</f>
        <v>0</v>
      </c>
      <c r="BI202" s="102">
        <f>IF(N202="nulová",J202,0)</f>
        <v>0</v>
      </c>
      <c r="BJ202" s="15" t="s">
        <v>83</v>
      </c>
      <c r="BK202" s="102">
        <f>ROUND(I202*H202,2)</f>
        <v>0</v>
      </c>
      <c r="BL202" s="15" t="s">
        <v>251</v>
      </c>
      <c r="BM202" s="15" t="s">
        <v>359</v>
      </c>
    </row>
    <row r="203" spans="2:65" s="1" customFormat="1" ht="16.5" customHeight="1">
      <c r="B203" s="33"/>
      <c r="C203" s="196" t="s">
        <v>360</v>
      </c>
      <c r="D203" s="196" t="s">
        <v>168</v>
      </c>
      <c r="E203" s="197" t="s">
        <v>361</v>
      </c>
      <c r="F203" s="198" t="s">
        <v>362</v>
      </c>
      <c r="G203" s="199" t="s">
        <v>270</v>
      </c>
      <c r="H203" s="200">
        <v>4.687</v>
      </c>
      <c r="I203" s="201"/>
      <c r="J203" s="202">
        <f>ROUND(I203*H203,2)</f>
        <v>0</v>
      </c>
      <c r="K203" s="198" t="s">
        <v>189</v>
      </c>
      <c r="L203" s="35"/>
      <c r="M203" s="203" t="s">
        <v>1</v>
      </c>
      <c r="N203" s="204" t="s">
        <v>46</v>
      </c>
      <c r="O203" s="59"/>
      <c r="P203" s="205">
        <f>O203*H203</f>
        <v>0</v>
      </c>
      <c r="Q203" s="205">
        <v>0</v>
      </c>
      <c r="R203" s="205">
        <f>Q203*H203</f>
        <v>0</v>
      </c>
      <c r="S203" s="205">
        <v>0</v>
      </c>
      <c r="T203" s="206">
        <f>S203*H203</f>
        <v>0</v>
      </c>
      <c r="AR203" s="15" t="s">
        <v>251</v>
      </c>
      <c r="AT203" s="15" t="s">
        <v>168</v>
      </c>
      <c r="AU203" s="15" t="s">
        <v>85</v>
      </c>
      <c r="AY203" s="15" t="s">
        <v>166</v>
      </c>
      <c r="BE203" s="102">
        <f>IF(N203="základní",J203,0)</f>
        <v>0</v>
      </c>
      <c r="BF203" s="102">
        <f>IF(N203="snížená",J203,0)</f>
        <v>0</v>
      </c>
      <c r="BG203" s="102">
        <f>IF(N203="zákl. přenesená",J203,0)</f>
        <v>0</v>
      </c>
      <c r="BH203" s="102">
        <f>IF(N203="sníž. přenesená",J203,0)</f>
        <v>0</v>
      </c>
      <c r="BI203" s="102">
        <f>IF(N203="nulová",J203,0)</f>
        <v>0</v>
      </c>
      <c r="BJ203" s="15" t="s">
        <v>83</v>
      </c>
      <c r="BK203" s="102">
        <f>ROUND(I203*H203,2)</f>
        <v>0</v>
      </c>
      <c r="BL203" s="15" t="s">
        <v>251</v>
      </c>
      <c r="BM203" s="15" t="s">
        <v>363</v>
      </c>
    </row>
    <row r="204" spans="2:65" s="1" customFormat="1" ht="16.5" customHeight="1">
      <c r="B204" s="33"/>
      <c r="C204" s="196" t="s">
        <v>364</v>
      </c>
      <c r="D204" s="196" t="s">
        <v>168</v>
      </c>
      <c r="E204" s="197" t="s">
        <v>365</v>
      </c>
      <c r="F204" s="198" t="s">
        <v>366</v>
      </c>
      <c r="G204" s="199" t="s">
        <v>270</v>
      </c>
      <c r="H204" s="200">
        <v>4.687</v>
      </c>
      <c r="I204" s="201"/>
      <c r="J204" s="202">
        <f>ROUND(I204*H204,2)</f>
        <v>0</v>
      </c>
      <c r="K204" s="198" t="s">
        <v>189</v>
      </c>
      <c r="L204" s="35"/>
      <c r="M204" s="203" t="s">
        <v>1</v>
      </c>
      <c r="N204" s="204" t="s">
        <v>46</v>
      </c>
      <c r="O204" s="59"/>
      <c r="P204" s="205">
        <f>O204*H204</f>
        <v>0</v>
      </c>
      <c r="Q204" s="205">
        <v>0</v>
      </c>
      <c r="R204" s="205">
        <f>Q204*H204</f>
        <v>0</v>
      </c>
      <c r="S204" s="205">
        <v>0</v>
      </c>
      <c r="T204" s="206">
        <f>S204*H204</f>
        <v>0</v>
      </c>
      <c r="AR204" s="15" t="s">
        <v>251</v>
      </c>
      <c r="AT204" s="15" t="s">
        <v>168</v>
      </c>
      <c r="AU204" s="15" t="s">
        <v>85</v>
      </c>
      <c r="AY204" s="15" t="s">
        <v>166</v>
      </c>
      <c r="BE204" s="102">
        <f>IF(N204="základní",J204,0)</f>
        <v>0</v>
      </c>
      <c r="BF204" s="102">
        <f>IF(N204="snížená",J204,0)</f>
        <v>0</v>
      </c>
      <c r="BG204" s="102">
        <f>IF(N204="zákl. přenesená",J204,0)</f>
        <v>0</v>
      </c>
      <c r="BH204" s="102">
        <f>IF(N204="sníž. přenesená",J204,0)</f>
        <v>0</v>
      </c>
      <c r="BI204" s="102">
        <f>IF(N204="nulová",J204,0)</f>
        <v>0</v>
      </c>
      <c r="BJ204" s="15" t="s">
        <v>83</v>
      </c>
      <c r="BK204" s="102">
        <f>ROUND(I204*H204,2)</f>
        <v>0</v>
      </c>
      <c r="BL204" s="15" t="s">
        <v>251</v>
      </c>
      <c r="BM204" s="15" t="s">
        <v>367</v>
      </c>
    </row>
    <row r="205" spans="2:65" s="1" customFormat="1" ht="16.5" customHeight="1">
      <c r="B205" s="33"/>
      <c r="C205" s="196" t="s">
        <v>368</v>
      </c>
      <c r="D205" s="196" t="s">
        <v>168</v>
      </c>
      <c r="E205" s="197" t="s">
        <v>369</v>
      </c>
      <c r="F205" s="198" t="s">
        <v>370</v>
      </c>
      <c r="G205" s="199" t="s">
        <v>270</v>
      </c>
      <c r="H205" s="200">
        <v>4.687</v>
      </c>
      <c r="I205" s="201"/>
      <c r="J205" s="202">
        <f>ROUND(I205*H205,2)</f>
        <v>0</v>
      </c>
      <c r="K205" s="198" t="s">
        <v>189</v>
      </c>
      <c r="L205" s="35"/>
      <c r="M205" s="203" t="s">
        <v>1</v>
      </c>
      <c r="N205" s="204" t="s">
        <v>46</v>
      </c>
      <c r="O205" s="59"/>
      <c r="P205" s="205">
        <f>O205*H205</f>
        <v>0</v>
      </c>
      <c r="Q205" s="205">
        <v>0</v>
      </c>
      <c r="R205" s="205">
        <f>Q205*H205</f>
        <v>0</v>
      </c>
      <c r="S205" s="205">
        <v>0</v>
      </c>
      <c r="T205" s="206">
        <f>S205*H205</f>
        <v>0</v>
      </c>
      <c r="AR205" s="15" t="s">
        <v>251</v>
      </c>
      <c r="AT205" s="15" t="s">
        <v>168</v>
      </c>
      <c r="AU205" s="15" t="s">
        <v>85</v>
      </c>
      <c r="AY205" s="15" t="s">
        <v>166</v>
      </c>
      <c r="BE205" s="102">
        <f>IF(N205="základní",J205,0)</f>
        <v>0</v>
      </c>
      <c r="BF205" s="102">
        <f>IF(N205="snížená",J205,0)</f>
        <v>0</v>
      </c>
      <c r="BG205" s="102">
        <f>IF(N205="zákl. přenesená",J205,0)</f>
        <v>0</v>
      </c>
      <c r="BH205" s="102">
        <f>IF(N205="sníž. přenesená",J205,0)</f>
        <v>0</v>
      </c>
      <c r="BI205" s="102">
        <f>IF(N205="nulová",J205,0)</f>
        <v>0</v>
      </c>
      <c r="BJ205" s="15" t="s">
        <v>83</v>
      </c>
      <c r="BK205" s="102">
        <f>ROUND(I205*H205,2)</f>
        <v>0</v>
      </c>
      <c r="BL205" s="15" t="s">
        <v>251</v>
      </c>
      <c r="BM205" s="15" t="s">
        <v>371</v>
      </c>
    </row>
    <row r="206" spans="2:63" s="10" customFormat="1" ht="22.9" customHeight="1">
      <c r="B206" s="180"/>
      <c r="C206" s="181"/>
      <c r="D206" s="182" t="s">
        <v>74</v>
      </c>
      <c r="E206" s="194" t="s">
        <v>372</v>
      </c>
      <c r="F206" s="194" t="s">
        <v>373</v>
      </c>
      <c r="G206" s="181"/>
      <c r="H206" s="181"/>
      <c r="I206" s="184"/>
      <c r="J206" s="195">
        <f>BK206</f>
        <v>0</v>
      </c>
      <c r="K206" s="181"/>
      <c r="L206" s="186"/>
      <c r="M206" s="187"/>
      <c r="N206" s="188"/>
      <c r="O206" s="188"/>
      <c r="P206" s="189">
        <f>SUM(P207:P211)</f>
        <v>0</v>
      </c>
      <c r="Q206" s="188"/>
      <c r="R206" s="189">
        <f>SUM(R207:R211)</f>
        <v>0.1366</v>
      </c>
      <c r="S206" s="188"/>
      <c r="T206" s="190">
        <f>SUM(T207:T211)</f>
        <v>0</v>
      </c>
      <c r="AR206" s="191" t="s">
        <v>85</v>
      </c>
      <c r="AT206" s="192" t="s">
        <v>74</v>
      </c>
      <c r="AU206" s="192" t="s">
        <v>83</v>
      </c>
      <c r="AY206" s="191" t="s">
        <v>166</v>
      </c>
      <c r="BK206" s="193">
        <f>SUM(BK207:BK211)</f>
        <v>0</v>
      </c>
    </row>
    <row r="207" spans="2:65" s="1" customFormat="1" ht="16.5" customHeight="1">
      <c r="B207" s="33"/>
      <c r="C207" s="196" t="s">
        <v>374</v>
      </c>
      <c r="D207" s="196" t="s">
        <v>168</v>
      </c>
      <c r="E207" s="197" t="s">
        <v>375</v>
      </c>
      <c r="F207" s="198" t="s">
        <v>376</v>
      </c>
      <c r="G207" s="199" t="s">
        <v>217</v>
      </c>
      <c r="H207" s="200">
        <v>13</v>
      </c>
      <c r="I207" s="201"/>
      <c r="J207" s="202">
        <f>ROUND(I207*H207,2)</f>
        <v>0</v>
      </c>
      <c r="K207" s="198" t="s">
        <v>246</v>
      </c>
      <c r="L207" s="35"/>
      <c r="M207" s="203" t="s">
        <v>1</v>
      </c>
      <c r="N207" s="204" t="s">
        <v>46</v>
      </c>
      <c r="O207" s="59"/>
      <c r="P207" s="205">
        <f>O207*H207</f>
        <v>0</v>
      </c>
      <c r="Q207" s="205">
        <v>0</v>
      </c>
      <c r="R207" s="205">
        <f>Q207*H207</f>
        <v>0</v>
      </c>
      <c r="S207" s="205">
        <v>0</v>
      </c>
      <c r="T207" s="206">
        <f>S207*H207</f>
        <v>0</v>
      </c>
      <c r="AR207" s="15" t="s">
        <v>251</v>
      </c>
      <c r="AT207" s="15" t="s">
        <v>168</v>
      </c>
      <c r="AU207" s="15" t="s">
        <v>85</v>
      </c>
      <c r="AY207" s="15" t="s">
        <v>166</v>
      </c>
      <c r="BE207" s="102">
        <f>IF(N207="základní",J207,0)</f>
        <v>0</v>
      </c>
      <c r="BF207" s="102">
        <f>IF(N207="snížená",J207,0)</f>
        <v>0</v>
      </c>
      <c r="BG207" s="102">
        <f>IF(N207="zákl. přenesená",J207,0)</f>
        <v>0</v>
      </c>
      <c r="BH207" s="102">
        <f>IF(N207="sníž. přenesená",J207,0)</f>
        <v>0</v>
      </c>
      <c r="BI207" s="102">
        <f>IF(N207="nulová",J207,0)</f>
        <v>0</v>
      </c>
      <c r="BJ207" s="15" t="s">
        <v>83</v>
      </c>
      <c r="BK207" s="102">
        <f>ROUND(I207*H207,2)</f>
        <v>0</v>
      </c>
      <c r="BL207" s="15" t="s">
        <v>251</v>
      </c>
      <c r="BM207" s="15" t="s">
        <v>377</v>
      </c>
    </row>
    <row r="208" spans="2:51" s="12" customFormat="1" ht="12">
      <c r="B208" s="218"/>
      <c r="C208" s="219"/>
      <c r="D208" s="209" t="s">
        <v>174</v>
      </c>
      <c r="E208" s="220" t="s">
        <v>1</v>
      </c>
      <c r="F208" s="221" t="s">
        <v>231</v>
      </c>
      <c r="G208" s="219"/>
      <c r="H208" s="222">
        <v>13</v>
      </c>
      <c r="I208" s="223"/>
      <c r="J208" s="219"/>
      <c r="K208" s="219"/>
      <c r="L208" s="224"/>
      <c r="M208" s="225"/>
      <c r="N208" s="226"/>
      <c r="O208" s="226"/>
      <c r="P208" s="226"/>
      <c r="Q208" s="226"/>
      <c r="R208" s="226"/>
      <c r="S208" s="226"/>
      <c r="T208" s="227"/>
      <c r="AT208" s="228" t="s">
        <v>174</v>
      </c>
      <c r="AU208" s="228" t="s">
        <v>85</v>
      </c>
      <c r="AV208" s="12" t="s">
        <v>85</v>
      </c>
      <c r="AW208" s="12" t="s">
        <v>34</v>
      </c>
      <c r="AX208" s="12" t="s">
        <v>83</v>
      </c>
      <c r="AY208" s="228" t="s">
        <v>166</v>
      </c>
    </row>
    <row r="209" spans="2:65" s="1" customFormat="1" ht="16.5" customHeight="1">
      <c r="B209" s="33"/>
      <c r="C209" s="240" t="s">
        <v>378</v>
      </c>
      <c r="D209" s="240" t="s">
        <v>337</v>
      </c>
      <c r="E209" s="241" t="s">
        <v>379</v>
      </c>
      <c r="F209" s="242" t="s">
        <v>380</v>
      </c>
      <c r="G209" s="243" t="s">
        <v>245</v>
      </c>
      <c r="H209" s="244">
        <v>13.66</v>
      </c>
      <c r="I209" s="245"/>
      <c r="J209" s="246">
        <f>ROUND(I209*H209,2)</f>
        <v>0</v>
      </c>
      <c r="K209" s="242" t="s">
        <v>246</v>
      </c>
      <c r="L209" s="247"/>
      <c r="M209" s="248" t="s">
        <v>1</v>
      </c>
      <c r="N209" s="249" t="s">
        <v>46</v>
      </c>
      <c r="O209" s="59"/>
      <c r="P209" s="205">
        <f>O209*H209</f>
        <v>0</v>
      </c>
      <c r="Q209" s="205">
        <v>0.01</v>
      </c>
      <c r="R209" s="205">
        <f>Q209*H209</f>
        <v>0.1366</v>
      </c>
      <c r="S209" s="205">
        <v>0</v>
      </c>
      <c r="T209" s="206">
        <f>S209*H209</f>
        <v>0</v>
      </c>
      <c r="AR209" s="15" t="s">
        <v>343</v>
      </c>
      <c r="AT209" s="15" t="s">
        <v>337</v>
      </c>
      <c r="AU209" s="15" t="s">
        <v>85</v>
      </c>
      <c r="AY209" s="15" t="s">
        <v>166</v>
      </c>
      <c r="BE209" s="102">
        <f>IF(N209="základní",J209,0)</f>
        <v>0</v>
      </c>
      <c r="BF209" s="102">
        <f>IF(N209="snížená",J209,0)</f>
        <v>0</v>
      </c>
      <c r="BG209" s="102">
        <f>IF(N209="zákl. přenesená",J209,0)</f>
        <v>0</v>
      </c>
      <c r="BH209" s="102">
        <f>IF(N209="sníž. přenesená",J209,0)</f>
        <v>0</v>
      </c>
      <c r="BI209" s="102">
        <f>IF(N209="nulová",J209,0)</f>
        <v>0</v>
      </c>
      <c r="BJ209" s="15" t="s">
        <v>83</v>
      </c>
      <c r="BK209" s="102">
        <f>ROUND(I209*H209,2)</f>
        <v>0</v>
      </c>
      <c r="BL209" s="15" t="s">
        <v>251</v>
      </c>
      <c r="BM209" s="15" t="s">
        <v>381</v>
      </c>
    </row>
    <row r="210" spans="2:51" s="12" customFormat="1" ht="12">
      <c r="B210" s="218"/>
      <c r="C210" s="219"/>
      <c r="D210" s="209" t="s">
        <v>174</v>
      </c>
      <c r="E210" s="220" t="s">
        <v>1</v>
      </c>
      <c r="F210" s="221" t="s">
        <v>382</v>
      </c>
      <c r="G210" s="219"/>
      <c r="H210" s="222">
        <v>13.66</v>
      </c>
      <c r="I210" s="223"/>
      <c r="J210" s="219"/>
      <c r="K210" s="219"/>
      <c r="L210" s="224"/>
      <c r="M210" s="225"/>
      <c r="N210" s="226"/>
      <c r="O210" s="226"/>
      <c r="P210" s="226"/>
      <c r="Q210" s="226"/>
      <c r="R210" s="226"/>
      <c r="S210" s="226"/>
      <c r="T210" s="227"/>
      <c r="AT210" s="228" t="s">
        <v>174</v>
      </c>
      <c r="AU210" s="228" t="s">
        <v>85</v>
      </c>
      <c r="AV210" s="12" t="s">
        <v>85</v>
      </c>
      <c r="AW210" s="12" t="s">
        <v>34</v>
      </c>
      <c r="AX210" s="12" t="s">
        <v>83</v>
      </c>
      <c r="AY210" s="228" t="s">
        <v>166</v>
      </c>
    </row>
    <row r="211" spans="2:65" s="1" customFormat="1" ht="16.5" customHeight="1">
      <c r="B211" s="33"/>
      <c r="C211" s="196" t="s">
        <v>383</v>
      </c>
      <c r="D211" s="196" t="s">
        <v>168</v>
      </c>
      <c r="E211" s="197" t="s">
        <v>384</v>
      </c>
      <c r="F211" s="198" t="s">
        <v>385</v>
      </c>
      <c r="G211" s="199" t="s">
        <v>270</v>
      </c>
      <c r="H211" s="200">
        <v>0.137</v>
      </c>
      <c r="I211" s="201"/>
      <c r="J211" s="202">
        <f>ROUND(I211*H211,2)</f>
        <v>0</v>
      </c>
      <c r="K211" s="198" t="s">
        <v>246</v>
      </c>
      <c r="L211" s="35"/>
      <c r="M211" s="203" t="s">
        <v>1</v>
      </c>
      <c r="N211" s="204" t="s">
        <v>46</v>
      </c>
      <c r="O211" s="59"/>
      <c r="P211" s="205">
        <f>O211*H211</f>
        <v>0</v>
      </c>
      <c r="Q211" s="205">
        <v>0</v>
      </c>
      <c r="R211" s="205">
        <f>Q211*H211</f>
        <v>0</v>
      </c>
      <c r="S211" s="205">
        <v>0</v>
      </c>
      <c r="T211" s="206">
        <f>S211*H211</f>
        <v>0</v>
      </c>
      <c r="AR211" s="15" t="s">
        <v>251</v>
      </c>
      <c r="AT211" s="15" t="s">
        <v>168</v>
      </c>
      <c r="AU211" s="15" t="s">
        <v>85</v>
      </c>
      <c r="AY211" s="15" t="s">
        <v>166</v>
      </c>
      <c r="BE211" s="102">
        <f>IF(N211="základní",J211,0)</f>
        <v>0</v>
      </c>
      <c r="BF211" s="102">
        <f>IF(N211="snížená",J211,0)</f>
        <v>0</v>
      </c>
      <c r="BG211" s="102">
        <f>IF(N211="zákl. přenesená",J211,0)</f>
        <v>0</v>
      </c>
      <c r="BH211" s="102">
        <f>IF(N211="sníž. přenesená",J211,0)</f>
        <v>0</v>
      </c>
      <c r="BI211" s="102">
        <f>IF(N211="nulová",J211,0)</f>
        <v>0</v>
      </c>
      <c r="BJ211" s="15" t="s">
        <v>83</v>
      </c>
      <c r="BK211" s="102">
        <f>ROUND(I211*H211,2)</f>
        <v>0</v>
      </c>
      <c r="BL211" s="15" t="s">
        <v>251</v>
      </c>
      <c r="BM211" s="15" t="s">
        <v>386</v>
      </c>
    </row>
    <row r="212" spans="2:63" s="10" customFormat="1" ht="22.9" customHeight="1">
      <c r="B212" s="180"/>
      <c r="C212" s="181"/>
      <c r="D212" s="182" t="s">
        <v>74</v>
      </c>
      <c r="E212" s="194" t="s">
        <v>387</v>
      </c>
      <c r="F212" s="194" t="s">
        <v>388</v>
      </c>
      <c r="G212" s="181"/>
      <c r="H212" s="181"/>
      <c r="I212" s="184"/>
      <c r="J212" s="195">
        <f>BK212</f>
        <v>0</v>
      </c>
      <c r="K212" s="181"/>
      <c r="L212" s="186"/>
      <c r="M212" s="187"/>
      <c r="N212" s="188"/>
      <c r="O212" s="188"/>
      <c r="P212" s="189">
        <f>SUM(P213:P226)</f>
        <v>0</v>
      </c>
      <c r="Q212" s="188"/>
      <c r="R212" s="189">
        <f>SUM(R213:R226)</f>
        <v>0.12721380000000002</v>
      </c>
      <c r="S212" s="188"/>
      <c r="T212" s="190">
        <f>SUM(T213:T226)</f>
        <v>0</v>
      </c>
      <c r="AR212" s="191" t="s">
        <v>85</v>
      </c>
      <c r="AT212" s="192" t="s">
        <v>74</v>
      </c>
      <c r="AU212" s="192" t="s">
        <v>83</v>
      </c>
      <c r="AY212" s="191" t="s">
        <v>166</v>
      </c>
      <c r="BK212" s="193">
        <f>SUM(BK213:BK226)</f>
        <v>0</v>
      </c>
    </row>
    <row r="213" spans="2:65" s="1" customFormat="1" ht="16.5" customHeight="1">
      <c r="B213" s="33"/>
      <c r="C213" s="196" t="s">
        <v>389</v>
      </c>
      <c r="D213" s="196" t="s">
        <v>168</v>
      </c>
      <c r="E213" s="197" t="s">
        <v>390</v>
      </c>
      <c r="F213" s="198" t="s">
        <v>391</v>
      </c>
      <c r="G213" s="199" t="s">
        <v>110</v>
      </c>
      <c r="H213" s="200">
        <v>16000</v>
      </c>
      <c r="I213" s="201"/>
      <c r="J213" s="202">
        <f>ROUND(I213*H213,2)</f>
        <v>0</v>
      </c>
      <c r="K213" s="198" t="s">
        <v>189</v>
      </c>
      <c r="L213" s="35"/>
      <c r="M213" s="203" t="s">
        <v>1</v>
      </c>
      <c r="N213" s="204" t="s">
        <v>46</v>
      </c>
      <c r="O213" s="59"/>
      <c r="P213" s="205">
        <f>O213*H213</f>
        <v>0</v>
      </c>
      <c r="Q213" s="205">
        <v>0</v>
      </c>
      <c r="R213" s="205">
        <f>Q213*H213</f>
        <v>0</v>
      </c>
      <c r="S213" s="205">
        <v>0</v>
      </c>
      <c r="T213" s="206">
        <f>S213*H213</f>
        <v>0</v>
      </c>
      <c r="AR213" s="15" t="s">
        <v>251</v>
      </c>
      <c r="AT213" s="15" t="s">
        <v>168</v>
      </c>
      <c r="AU213" s="15" t="s">
        <v>85</v>
      </c>
      <c r="AY213" s="15" t="s">
        <v>166</v>
      </c>
      <c r="BE213" s="102">
        <f>IF(N213="základní",J213,0)</f>
        <v>0</v>
      </c>
      <c r="BF213" s="102">
        <f>IF(N213="snížená",J213,0)</f>
        <v>0</v>
      </c>
      <c r="BG213" s="102">
        <f>IF(N213="zákl. přenesená",J213,0)</f>
        <v>0</v>
      </c>
      <c r="BH213" s="102">
        <f>IF(N213="sníž. přenesená",J213,0)</f>
        <v>0</v>
      </c>
      <c r="BI213" s="102">
        <f>IF(N213="nulová",J213,0)</f>
        <v>0</v>
      </c>
      <c r="BJ213" s="15" t="s">
        <v>83</v>
      </c>
      <c r="BK213" s="102">
        <f>ROUND(I213*H213,2)</f>
        <v>0</v>
      </c>
      <c r="BL213" s="15" t="s">
        <v>251</v>
      </c>
      <c r="BM213" s="15" t="s">
        <v>392</v>
      </c>
    </row>
    <row r="214" spans="2:51" s="11" customFormat="1" ht="12">
      <c r="B214" s="207"/>
      <c r="C214" s="208"/>
      <c r="D214" s="209" t="s">
        <v>174</v>
      </c>
      <c r="E214" s="210" t="s">
        <v>1</v>
      </c>
      <c r="F214" s="211" t="s">
        <v>393</v>
      </c>
      <c r="G214" s="208"/>
      <c r="H214" s="210" t="s">
        <v>1</v>
      </c>
      <c r="I214" s="212"/>
      <c r="J214" s="208"/>
      <c r="K214" s="208"/>
      <c r="L214" s="213"/>
      <c r="M214" s="214"/>
      <c r="N214" s="215"/>
      <c r="O214" s="215"/>
      <c r="P214" s="215"/>
      <c r="Q214" s="215"/>
      <c r="R214" s="215"/>
      <c r="S214" s="215"/>
      <c r="T214" s="216"/>
      <c r="AT214" s="217" t="s">
        <v>174</v>
      </c>
      <c r="AU214" s="217" t="s">
        <v>85</v>
      </c>
      <c r="AV214" s="11" t="s">
        <v>83</v>
      </c>
      <c r="AW214" s="11" t="s">
        <v>34</v>
      </c>
      <c r="AX214" s="11" t="s">
        <v>75</v>
      </c>
      <c r="AY214" s="217" t="s">
        <v>166</v>
      </c>
    </row>
    <row r="215" spans="2:51" s="11" customFormat="1" ht="12">
      <c r="B215" s="207"/>
      <c r="C215" s="208"/>
      <c r="D215" s="209" t="s">
        <v>174</v>
      </c>
      <c r="E215" s="210" t="s">
        <v>1</v>
      </c>
      <c r="F215" s="211" t="s">
        <v>394</v>
      </c>
      <c r="G215" s="208"/>
      <c r="H215" s="210" t="s">
        <v>1</v>
      </c>
      <c r="I215" s="212"/>
      <c r="J215" s="208"/>
      <c r="K215" s="208"/>
      <c r="L215" s="213"/>
      <c r="M215" s="214"/>
      <c r="N215" s="215"/>
      <c r="O215" s="215"/>
      <c r="P215" s="215"/>
      <c r="Q215" s="215"/>
      <c r="R215" s="215"/>
      <c r="S215" s="215"/>
      <c r="T215" s="216"/>
      <c r="AT215" s="217" t="s">
        <v>174</v>
      </c>
      <c r="AU215" s="217" t="s">
        <v>85</v>
      </c>
      <c r="AV215" s="11" t="s">
        <v>83</v>
      </c>
      <c r="AW215" s="11" t="s">
        <v>34</v>
      </c>
      <c r="AX215" s="11" t="s">
        <v>75</v>
      </c>
      <c r="AY215" s="217" t="s">
        <v>166</v>
      </c>
    </row>
    <row r="216" spans="2:51" s="12" customFormat="1" ht="12">
      <c r="B216" s="218"/>
      <c r="C216" s="219"/>
      <c r="D216" s="209" t="s">
        <v>174</v>
      </c>
      <c r="E216" s="220" t="s">
        <v>395</v>
      </c>
      <c r="F216" s="221" t="s">
        <v>396</v>
      </c>
      <c r="G216" s="219"/>
      <c r="H216" s="222">
        <v>16000</v>
      </c>
      <c r="I216" s="223"/>
      <c r="J216" s="219"/>
      <c r="K216" s="219"/>
      <c r="L216" s="224"/>
      <c r="M216" s="225"/>
      <c r="N216" s="226"/>
      <c r="O216" s="226"/>
      <c r="P216" s="226"/>
      <c r="Q216" s="226"/>
      <c r="R216" s="226"/>
      <c r="S216" s="226"/>
      <c r="T216" s="227"/>
      <c r="AT216" s="228" t="s">
        <v>174</v>
      </c>
      <c r="AU216" s="228" t="s">
        <v>85</v>
      </c>
      <c r="AV216" s="12" t="s">
        <v>85</v>
      </c>
      <c r="AW216" s="12" t="s">
        <v>34</v>
      </c>
      <c r="AX216" s="12" t="s">
        <v>83</v>
      </c>
      <c r="AY216" s="228" t="s">
        <v>166</v>
      </c>
    </row>
    <row r="217" spans="2:65" s="1" customFormat="1" ht="16.5" customHeight="1">
      <c r="B217" s="33"/>
      <c r="C217" s="196" t="s">
        <v>397</v>
      </c>
      <c r="D217" s="196" t="s">
        <v>168</v>
      </c>
      <c r="E217" s="197" t="s">
        <v>398</v>
      </c>
      <c r="F217" s="198" t="s">
        <v>399</v>
      </c>
      <c r="G217" s="199" t="s">
        <v>245</v>
      </c>
      <c r="H217" s="200">
        <v>250</v>
      </c>
      <c r="I217" s="201"/>
      <c r="J217" s="202">
        <f>ROUND(I217*H217,2)</f>
        <v>0</v>
      </c>
      <c r="K217" s="198" t="s">
        <v>246</v>
      </c>
      <c r="L217" s="35"/>
      <c r="M217" s="203" t="s">
        <v>1</v>
      </c>
      <c r="N217" s="204" t="s">
        <v>46</v>
      </c>
      <c r="O217" s="59"/>
      <c r="P217" s="205">
        <f>O217*H217</f>
        <v>0</v>
      </c>
      <c r="Q217" s="205">
        <v>0</v>
      </c>
      <c r="R217" s="205">
        <f>Q217*H217</f>
        <v>0</v>
      </c>
      <c r="S217" s="205">
        <v>0</v>
      </c>
      <c r="T217" s="206">
        <f>S217*H217</f>
        <v>0</v>
      </c>
      <c r="AR217" s="15" t="s">
        <v>251</v>
      </c>
      <c r="AT217" s="15" t="s">
        <v>168</v>
      </c>
      <c r="AU217" s="15" t="s">
        <v>85</v>
      </c>
      <c r="AY217" s="15" t="s">
        <v>166</v>
      </c>
      <c r="BE217" s="102">
        <f>IF(N217="základní",J217,0)</f>
        <v>0</v>
      </c>
      <c r="BF217" s="102">
        <f>IF(N217="snížená",J217,0)</f>
        <v>0</v>
      </c>
      <c r="BG217" s="102">
        <f>IF(N217="zákl. přenesená",J217,0)</f>
        <v>0</v>
      </c>
      <c r="BH217" s="102">
        <f>IF(N217="sníž. přenesená",J217,0)</f>
        <v>0</v>
      </c>
      <c r="BI217" s="102">
        <f>IF(N217="nulová",J217,0)</f>
        <v>0</v>
      </c>
      <c r="BJ217" s="15" t="s">
        <v>83</v>
      </c>
      <c r="BK217" s="102">
        <f>ROUND(I217*H217,2)</f>
        <v>0</v>
      </c>
      <c r="BL217" s="15" t="s">
        <v>251</v>
      </c>
      <c r="BM217" s="15" t="s">
        <v>400</v>
      </c>
    </row>
    <row r="218" spans="2:51" s="12" customFormat="1" ht="12">
      <c r="B218" s="218"/>
      <c r="C218" s="219"/>
      <c r="D218" s="209" t="s">
        <v>174</v>
      </c>
      <c r="E218" s="220" t="s">
        <v>1</v>
      </c>
      <c r="F218" s="221" t="s">
        <v>401</v>
      </c>
      <c r="G218" s="219"/>
      <c r="H218" s="222">
        <v>250</v>
      </c>
      <c r="I218" s="223"/>
      <c r="J218" s="219"/>
      <c r="K218" s="219"/>
      <c r="L218" s="224"/>
      <c r="M218" s="225"/>
      <c r="N218" s="226"/>
      <c r="O218" s="226"/>
      <c r="P218" s="226"/>
      <c r="Q218" s="226"/>
      <c r="R218" s="226"/>
      <c r="S218" s="226"/>
      <c r="T218" s="227"/>
      <c r="AT218" s="228" t="s">
        <v>174</v>
      </c>
      <c r="AU218" s="228" t="s">
        <v>85</v>
      </c>
      <c r="AV218" s="12" t="s">
        <v>85</v>
      </c>
      <c r="AW218" s="12" t="s">
        <v>34</v>
      </c>
      <c r="AX218" s="12" t="s">
        <v>83</v>
      </c>
      <c r="AY218" s="228" t="s">
        <v>166</v>
      </c>
    </row>
    <row r="219" spans="2:65" s="1" customFormat="1" ht="16.5" customHeight="1">
      <c r="B219" s="33"/>
      <c r="C219" s="240" t="s">
        <v>402</v>
      </c>
      <c r="D219" s="240" t="s">
        <v>337</v>
      </c>
      <c r="E219" s="241" t="s">
        <v>403</v>
      </c>
      <c r="F219" s="242" t="s">
        <v>404</v>
      </c>
      <c r="G219" s="243" t="s">
        <v>245</v>
      </c>
      <c r="H219" s="244">
        <v>262.5</v>
      </c>
      <c r="I219" s="245"/>
      <c r="J219" s="246">
        <f>ROUND(I219*H219,2)</f>
        <v>0</v>
      </c>
      <c r="K219" s="242" t="s">
        <v>246</v>
      </c>
      <c r="L219" s="247"/>
      <c r="M219" s="248" t="s">
        <v>1</v>
      </c>
      <c r="N219" s="249" t="s">
        <v>46</v>
      </c>
      <c r="O219" s="59"/>
      <c r="P219" s="205">
        <f>O219*H219</f>
        <v>0</v>
      </c>
      <c r="Q219" s="205">
        <v>0</v>
      </c>
      <c r="R219" s="205">
        <f>Q219*H219</f>
        <v>0</v>
      </c>
      <c r="S219" s="205">
        <v>0</v>
      </c>
      <c r="T219" s="206">
        <f>S219*H219</f>
        <v>0</v>
      </c>
      <c r="AR219" s="15" t="s">
        <v>343</v>
      </c>
      <c r="AT219" s="15" t="s">
        <v>337</v>
      </c>
      <c r="AU219" s="15" t="s">
        <v>85</v>
      </c>
      <c r="AY219" s="15" t="s">
        <v>166</v>
      </c>
      <c r="BE219" s="102">
        <f>IF(N219="základní",J219,0)</f>
        <v>0</v>
      </c>
      <c r="BF219" s="102">
        <f>IF(N219="snížená",J219,0)</f>
        <v>0</v>
      </c>
      <c r="BG219" s="102">
        <f>IF(N219="zákl. přenesená",J219,0)</f>
        <v>0</v>
      </c>
      <c r="BH219" s="102">
        <f>IF(N219="sníž. přenesená",J219,0)</f>
        <v>0</v>
      </c>
      <c r="BI219" s="102">
        <f>IF(N219="nulová",J219,0)</f>
        <v>0</v>
      </c>
      <c r="BJ219" s="15" t="s">
        <v>83</v>
      </c>
      <c r="BK219" s="102">
        <f>ROUND(I219*H219,2)</f>
        <v>0</v>
      </c>
      <c r="BL219" s="15" t="s">
        <v>251</v>
      </c>
      <c r="BM219" s="15" t="s">
        <v>405</v>
      </c>
    </row>
    <row r="220" spans="2:51" s="12" customFormat="1" ht="12">
      <c r="B220" s="218"/>
      <c r="C220" s="219"/>
      <c r="D220" s="209" t="s">
        <v>174</v>
      </c>
      <c r="E220" s="219"/>
      <c r="F220" s="221" t="s">
        <v>406</v>
      </c>
      <c r="G220" s="219"/>
      <c r="H220" s="222">
        <v>262.5</v>
      </c>
      <c r="I220" s="223"/>
      <c r="J220" s="219"/>
      <c r="K220" s="219"/>
      <c r="L220" s="224"/>
      <c r="M220" s="225"/>
      <c r="N220" s="226"/>
      <c r="O220" s="226"/>
      <c r="P220" s="226"/>
      <c r="Q220" s="226"/>
      <c r="R220" s="226"/>
      <c r="S220" s="226"/>
      <c r="T220" s="227"/>
      <c r="AT220" s="228" t="s">
        <v>174</v>
      </c>
      <c r="AU220" s="228" t="s">
        <v>85</v>
      </c>
      <c r="AV220" s="12" t="s">
        <v>85</v>
      </c>
      <c r="AW220" s="12" t="s">
        <v>4</v>
      </c>
      <c r="AX220" s="12" t="s">
        <v>83</v>
      </c>
      <c r="AY220" s="228" t="s">
        <v>166</v>
      </c>
    </row>
    <row r="221" spans="2:65" s="1" customFormat="1" ht="16.5" customHeight="1">
      <c r="B221" s="33"/>
      <c r="C221" s="196" t="s">
        <v>407</v>
      </c>
      <c r="D221" s="196" t="s">
        <v>168</v>
      </c>
      <c r="E221" s="197" t="s">
        <v>408</v>
      </c>
      <c r="F221" s="198" t="s">
        <v>409</v>
      </c>
      <c r="G221" s="199" t="s">
        <v>110</v>
      </c>
      <c r="H221" s="200">
        <v>259.62</v>
      </c>
      <c r="I221" s="201"/>
      <c r="J221" s="202">
        <f>ROUND(I221*H221,2)</f>
        <v>0</v>
      </c>
      <c r="K221" s="198" t="s">
        <v>189</v>
      </c>
      <c r="L221" s="35"/>
      <c r="M221" s="203" t="s">
        <v>1</v>
      </c>
      <c r="N221" s="204" t="s">
        <v>46</v>
      </c>
      <c r="O221" s="59"/>
      <c r="P221" s="205">
        <f>O221*H221</f>
        <v>0</v>
      </c>
      <c r="Q221" s="205">
        <v>0.0002</v>
      </c>
      <c r="R221" s="205">
        <f>Q221*H221</f>
        <v>0.051924000000000005</v>
      </c>
      <c r="S221" s="205">
        <v>0</v>
      </c>
      <c r="T221" s="206">
        <f>S221*H221</f>
        <v>0</v>
      </c>
      <c r="AR221" s="15" t="s">
        <v>251</v>
      </c>
      <c r="AT221" s="15" t="s">
        <v>168</v>
      </c>
      <c r="AU221" s="15" t="s">
        <v>85</v>
      </c>
      <c r="AY221" s="15" t="s">
        <v>166</v>
      </c>
      <c r="BE221" s="102">
        <f>IF(N221="základní",J221,0)</f>
        <v>0</v>
      </c>
      <c r="BF221" s="102">
        <f>IF(N221="snížená",J221,0)</f>
        <v>0</v>
      </c>
      <c r="BG221" s="102">
        <f>IF(N221="zákl. přenesená",J221,0)</f>
        <v>0</v>
      </c>
      <c r="BH221" s="102">
        <f>IF(N221="sníž. přenesená",J221,0)</f>
        <v>0</v>
      </c>
      <c r="BI221" s="102">
        <f>IF(N221="nulová",J221,0)</f>
        <v>0</v>
      </c>
      <c r="BJ221" s="15" t="s">
        <v>83</v>
      </c>
      <c r="BK221" s="102">
        <f>ROUND(I221*H221,2)</f>
        <v>0</v>
      </c>
      <c r="BL221" s="15" t="s">
        <v>251</v>
      </c>
      <c r="BM221" s="15" t="s">
        <v>410</v>
      </c>
    </row>
    <row r="222" spans="2:51" s="11" customFormat="1" ht="12">
      <c r="B222" s="207"/>
      <c r="C222" s="208"/>
      <c r="D222" s="209" t="s">
        <v>174</v>
      </c>
      <c r="E222" s="210" t="s">
        <v>1</v>
      </c>
      <c r="F222" s="211" t="s">
        <v>411</v>
      </c>
      <c r="G222" s="208"/>
      <c r="H222" s="210" t="s">
        <v>1</v>
      </c>
      <c r="I222" s="212"/>
      <c r="J222" s="208"/>
      <c r="K222" s="208"/>
      <c r="L222" s="213"/>
      <c r="M222" s="214"/>
      <c r="N222" s="215"/>
      <c r="O222" s="215"/>
      <c r="P222" s="215"/>
      <c r="Q222" s="215"/>
      <c r="R222" s="215"/>
      <c r="S222" s="215"/>
      <c r="T222" s="216"/>
      <c r="AT222" s="217" t="s">
        <v>174</v>
      </c>
      <c r="AU222" s="217" t="s">
        <v>85</v>
      </c>
      <c r="AV222" s="11" t="s">
        <v>83</v>
      </c>
      <c r="AW222" s="11" t="s">
        <v>34</v>
      </c>
      <c r="AX222" s="11" t="s">
        <v>75</v>
      </c>
      <c r="AY222" s="217" t="s">
        <v>166</v>
      </c>
    </row>
    <row r="223" spans="2:51" s="12" customFormat="1" ht="12">
      <c r="B223" s="218"/>
      <c r="C223" s="219"/>
      <c r="D223" s="209" t="s">
        <v>174</v>
      </c>
      <c r="E223" s="220" t="s">
        <v>1</v>
      </c>
      <c r="F223" s="221" t="s">
        <v>412</v>
      </c>
      <c r="G223" s="219"/>
      <c r="H223" s="222">
        <v>259.62</v>
      </c>
      <c r="I223" s="223"/>
      <c r="J223" s="219"/>
      <c r="K223" s="219"/>
      <c r="L223" s="224"/>
      <c r="M223" s="225"/>
      <c r="N223" s="226"/>
      <c r="O223" s="226"/>
      <c r="P223" s="226"/>
      <c r="Q223" s="226"/>
      <c r="R223" s="226"/>
      <c r="S223" s="226"/>
      <c r="T223" s="227"/>
      <c r="AT223" s="228" t="s">
        <v>174</v>
      </c>
      <c r="AU223" s="228" t="s">
        <v>85</v>
      </c>
      <c r="AV223" s="12" t="s">
        <v>85</v>
      </c>
      <c r="AW223" s="12" t="s">
        <v>34</v>
      </c>
      <c r="AX223" s="12" t="s">
        <v>83</v>
      </c>
      <c r="AY223" s="228" t="s">
        <v>166</v>
      </c>
    </row>
    <row r="224" spans="2:65" s="1" customFormat="1" ht="22.5" customHeight="1">
      <c r="B224" s="33"/>
      <c r="C224" s="196" t="s">
        <v>413</v>
      </c>
      <c r="D224" s="196" t="s">
        <v>168</v>
      </c>
      <c r="E224" s="197" t="s">
        <v>414</v>
      </c>
      <c r="F224" s="198" t="s">
        <v>415</v>
      </c>
      <c r="G224" s="199" t="s">
        <v>110</v>
      </c>
      <c r="H224" s="200">
        <v>259.62</v>
      </c>
      <c r="I224" s="201"/>
      <c r="J224" s="202">
        <f>ROUND(I224*H224,2)</f>
        <v>0</v>
      </c>
      <c r="K224" s="198" t="s">
        <v>189</v>
      </c>
      <c r="L224" s="35"/>
      <c r="M224" s="203" t="s">
        <v>1</v>
      </c>
      <c r="N224" s="204" t="s">
        <v>46</v>
      </c>
      <c r="O224" s="59"/>
      <c r="P224" s="205">
        <f>O224*H224</f>
        <v>0</v>
      </c>
      <c r="Q224" s="205">
        <v>0.00029</v>
      </c>
      <c r="R224" s="205">
        <f>Q224*H224</f>
        <v>0.0752898</v>
      </c>
      <c r="S224" s="205">
        <v>0</v>
      </c>
      <c r="T224" s="206">
        <f>S224*H224</f>
        <v>0</v>
      </c>
      <c r="AR224" s="15" t="s">
        <v>251</v>
      </c>
      <c r="AT224" s="15" t="s">
        <v>168</v>
      </c>
      <c r="AU224" s="15" t="s">
        <v>85</v>
      </c>
      <c r="AY224" s="15" t="s">
        <v>166</v>
      </c>
      <c r="BE224" s="102">
        <f>IF(N224="základní",J224,0)</f>
        <v>0</v>
      </c>
      <c r="BF224" s="102">
        <f>IF(N224="snížená",J224,0)</f>
        <v>0</v>
      </c>
      <c r="BG224" s="102">
        <f>IF(N224="zákl. přenesená",J224,0)</f>
        <v>0</v>
      </c>
      <c r="BH224" s="102">
        <f>IF(N224="sníž. přenesená",J224,0)</f>
        <v>0</v>
      </c>
      <c r="BI224" s="102">
        <f>IF(N224="nulová",J224,0)</f>
        <v>0</v>
      </c>
      <c r="BJ224" s="15" t="s">
        <v>83</v>
      </c>
      <c r="BK224" s="102">
        <f>ROUND(I224*H224,2)</f>
        <v>0</v>
      </c>
      <c r="BL224" s="15" t="s">
        <v>251</v>
      </c>
      <c r="BM224" s="15" t="s">
        <v>416</v>
      </c>
    </row>
    <row r="225" spans="2:51" s="11" customFormat="1" ht="12">
      <c r="B225" s="207"/>
      <c r="C225" s="208"/>
      <c r="D225" s="209" t="s">
        <v>174</v>
      </c>
      <c r="E225" s="210" t="s">
        <v>1</v>
      </c>
      <c r="F225" s="211" t="s">
        <v>417</v>
      </c>
      <c r="G225" s="208"/>
      <c r="H225" s="210" t="s">
        <v>1</v>
      </c>
      <c r="I225" s="212"/>
      <c r="J225" s="208"/>
      <c r="K225" s="208"/>
      <c r="L225" s="213"/>
      <c r="M225" s="214"/>
      <c r="N225" s="215"/>
      <c r="O225" s="215"/>
      <c r="P225" s="215"/>
      <c r="Q225" s="215"/>
      <c r="R225" s="215"/>
      <c r="S225" s="215"/>
      <c r="T225" s="216"/>
      <c r="AT225" s="217" t="s">
        <v>174</v>
      </c>
      <c r="AU225" s="217" t="s">
        <v>85</v>
      </c>
      <c r="AV225" s="11" t="s">
        <v>83</v>
      </c>
      <c r="AW225" s="11" t="s">
        <v>34</v>
      </c>
      <c r="AX225" s="11" t="s">
        <v>75</v>
      </c>
      <c r="AY225" s="217" t="s">
        <v>166</v>
      </c>
    </row>
    <row r="226" spans="2:51" s="12" customFormat="1" ht="12">
      <c r="B226" s="218"/>
      <c r="C226" s="219"/>
      <c r="D226" s="209" t="s">
        <v>174</v>
      </c>
      <c r="E226" s="220" t="s">
        <v>1</v>
      </c>
      <c r="F226" s="221" t="s">
        <v>412</v>
      </c>
      <c r="G226" s="219"/>
      <c r="H226" s="222">
        <v>259.62</v>
      </c>
      <c r="I226" s="223"/>
      <c r="J226" s="219"/>
      <c r="K226" s="219"/>
      <c r="L226" s="224"/>
      <c r="M226" s="225"/>
      <c r="N226" s="226"/>
      <c r="O226" s="226"/>
      <c r="P226" s="226"/>
      <c r="Q226" s="226"/>
      <c r="R226" s="226"/>
      <c r="S226" s="226"/>
      <c r="T226" s="227"/>
      <c r="AT226" s="228" t="s">
        <v>174</v>
      </c>
      <c r="AU226" s="228" t="s">
        <v>85</v>
      </c>
      <c r="AV226" s="12" t="s">
        <v>85</v>
      </c>
      <c r="AW226" s="12" t="s">
        <v>34</v>
      </c>
      <c r="AX226" s="12" t="s">
        <v>83</v>
      </c>
      <c r="AY226" s="228" t="s">
        <v>166</v>
      </c>
    </row>
    <row r="227" spans="2:63" s="10" customFormat="1" ht="22.9" customHeight="1">
      <c r="B227" s="180"/>
      <c r="C227" s="181"/>
      <c r="D227" s="182" t="s">
        <v>74</v>
      </c>
      <c r="E227" s="194" t="s">
        <v>418</v>
      </c>
      <c r="F227" s="194" t="s">
        <v>419</v>
      </c>
      <c r="G227" s="181"/>
      <c r="H227" s="181"/>
      <c r="I227" s="184"/>
      <c r="J227" s="195">
        <f>BK227</f>
        <v>0</v>
      </c>
      <c r="K227" s="181"/>
      <c r="L227" s="186"/>
      <c r="M227" s="187"/>
      <c r="N227" s="188"/>
      <c r="O227" s="188"/>
      <c r="P227" s="189">
        <f>SUM(P228:P230)</f>
        <v>0</v>
      </c>
      <c r="Q227" s="188"/>
      <c r="R227" s="189">
        <f>SUM(R228:R230)</f>
        <v>0</v>
      </c>
      <c r="S227" s="188"/>
      <c r="T227" s="190">
        <f>SUM(T228:T230)</f>
        <v>0</v>
      </c>
      <c r="AR227" s="191" t="s">
        <v>85</v>
      </c>
      <c r="AT227" s="192" t="s">
        <v>74</v>
      </c>
      <c r="AU227" s="192" t="s">
        <v>83</v>
      </c>
      <c r="AY227" s="191" t="s">
        <v>166</v>
      </c>
      <c r="BK227" s="193">
        <f>SUM(BK228:BK230)</f>
        <v>0</v>
      </c>
    </row>
    <row r="228" spans="2:65" s="1" customFormat="1" ht="16.5" customHeight="1">
      <c r="B228" s="33"/>
      <c r="C228" s="196" t="s">
        <v>420</v>
      </c>
      <c r="D228" s="196" t="s">
        <v>168</v>
      </c>
      <c r="E228" s="197" t="s">
        <v>421</v>
      </c>
      <c r="F228" s="198" t="s">
        <v>422</v>
      </c>
      <c r="G228" s="199" t="s">
        <v>110</v>
      </c>
      <c r="H228" s="200">
        <v>783.36</v>
      </c>
      <c r="I228" s="201"/>
      <c r="J228" s="202">
        <f>ROUND(I228*H228,2)</f>
        <v>0</v>
      </c>
      <c r="K228" s="198" t="s">
        <v>246</v>
      </c>
      <c r="L228" s="35"/>
      <c r="M228" s="203" t="s">
        <v>1</v>
      </c>
      <c r="N228" s="204" t="s">
        <v>46</v>
      </c>
      <c r="O228" s="59"/>
      <c r="P228" s="205">
        <f>O228*H228</f>
        <v>0</v>
      </c>
      <c r="Q228" s="205">
        <v>0</v>
      </c>
      <c r="R228" s="205">
        <f>Q228*H228</f>
        <v>0</v>
      </c>
      <c r="S228" s="205">
        <v>0</v>
      </c>
      <c r="T228" s="206">
        <f>S228*H228</f>
        <v>0</v>
      </c>
      <c r="AR228" s="15" t="s">
        <v>251</v>
      </c>
      <c r="AT228" s="15" t="s">
        <v>168</v>
      </c>
      <c r="AU228" s="15" t="s">
        <v>85</v>
      </c>
      <c r="AY228" s="15" t="s">
        <v>166</v>
      </c>
      <c r="BE228" s="102">
        <f>IF(N228="základní",J228,0)</f>
        <v>0</v>
      </c>
      <c r="BF228" s="102">
        <f>IF(N228="snížená",J228,0)</f>
        <v>0</v>
      </c>
      <c r="BG228" s="102">
        <f>IF(N228="zákl. přenesená",J228,0)</f>
        <v>0</v>
      </c>
      <c r="BH228" s="102">
        <f>IF(N228="sníž. přenesená",J228,0)</f>
        <v>0</v>
      </c>
      <c r="BI228" s="102">
        <f>IF(N228="nulová",J228,0)</f>
        <v>0</v>
      </c>
      <c r="BJ228" s="15" t="s">
        <v>83</v>
      </c>
      <c r="BK228" s="102">
        <f>ROUND(I228*H228,2)</f>
        <v>0</v>
      </c>
      <c r="BL228" s="15" t="s">
        <v>251</v>
      </c>
      <c r="BM228" s="15" t="s">
        <v>423</v>
      </c>
    </row>
    <row r="229" spans="2:51" s="11" customFormat="1" ht="12">
      <c r="B229" s="207"/>
      <c r="C229" s="208"/>
      <c r="D229" s="209" t="s">
        <v>174</v>
      </c>
      <c r="E229" s="210" t="s">
        <v>1</v>
      </c>
      <c r="F229" s="211" t="s">
        <v>424</v>
      </c>
      <c r="G229" s="208"/>
      <c r="H229" s="210" t="s">
        <v>1</v>
      </c>
      <c r="I229" s="212"/>
      <c r="J229" s="208"/>
      <c r="K229" s="208"/>
      <c r="L229" s="213"/>
      <c r="M229" s="214"/>
      <c r="N229" s="215"/>
      <c r="O229" s="215"/>
      <c r="P229" s="215"/>
      <c r="Q229" s="215"/>
      <c r="R229" s="215"/>
      <c r="S229" s="215"/>
      <c r="T229" s="216"/>
      <c r="AT229" s="217" t="s">
        <v>174</v>
      </c>
      <c r="AU229" s="217" t="s">
        <v>85</v>
      </c>
      <c r="AV229" s="11" t="s">
        <v>83</v>
      </c>
      <c r="AW229" s="11" t="s">
        <v>34</v>
      </c>
      <c r="AX229" s="11" t="s">
        <v>75</v>
      </c>
      <c r="AY229" s="217" t="s">
        <v>166</v>
      </c>
    </row>
    <row r="230" spans="2:51" s="12" customFormat="1" ht="12">
      <c r="B230" s="218"/>
      <c r="C230" s="219"/>
      <c r="D230" s="209" t="s">
        <v>174</v>
      </c>
      <c r="E230" s="220" t="s">
        <v>1</v>
      </c>
      <c r="F230" s="221" t="s">
        <v>425</v>
      </c>
      <c r="G230" s="219"/>
      <c r="H230" s="222">
        <v>783.36</v>
      </c>
      <c r="I230" s="223"/>
      <c r="J230" s="219"/>
      <c r="K230" s="219"/>
      <c r="L230" s="224"/>
      <c r="M230" s="250"/>
      <c r="N230" s="251"/>
      <c r="O230" s="251"/>
      <c r="P230" s="251"/>
      <c r="Q230" s="251"/>
      <c r="R230" s="251"/>
      <c r="S230" s="251"/>
      <c r="T230" s="252"/>
      <c r="AT230" s="228" t="s">
        <v>174</v>
      </c>
      <c r="AU230" s="228" t="s">
        <v>85</v>
      </c>
      <c r="AV230" s="12" t="s">
        <v>85</v>
      </c>
      <c r="AW230" s="12" t="s">
        <v>34</v>
      </c>
      <c r="AX230" s="12" t="s">
        <v>83</v>
      </c>
      <c r="AY230" s="228" t="s">
        <v>166</v>
      </c>
    </row>
    <row r="231" spans="2:12" s="1" customFormat="1" ht="6.95" customHeight="1">
      <c r="B231" s="45"/>
      <c r="C231" s="46"/>
      <c r="D231" s="46"/>
      <c r="E231" s="46"/>
      <c r="F231" s="46"/>
      <c r="G231" s="46"/>
      <c r="H231" s="46"/>
      <c r="I231" s="141"/>
      <c r="J231" s="46"/>
      <c r="K231" s="46"/>
      <c r="L231" s="35"/>
    </row>
  </sheetData>
  <sheetProtection sheet="1" objects="1" scenarios="1" formatColumns="0" formatRows="0" autoFilter="0"/>
  <autoFilter ref="C108:K230"/>
  <mergeCells count="14">
    <mergeCell ref="D87:F87"/>
    <mergeCell ref="E99:H99"/>
    <mergeCell ref="E101:H101"/>
    <mergeCell ref="L2:V2"/>
    <mergeCell ref="E52:H52"/>
    <mergeCell ref="D83:F83"/>
    <mergeCell ref="D84:F84"/>
    <mergeCell ref="D85:F85"/>
    <mergeCell ref="D86:F86"/>
    <mergeCell ref="E7:H7"/>
    <mergeCell ref="E9:H9"/>
    <mergeCell ref="E18:H18"/>
    <mergeCell ref="E27:H27"/>
    <mergeCell ref="E50:H50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5"/>
  <sheetViews>
    <sheetView showGridLines="0" workbookViewId="0" topLeftCell="A94">
      <selection activeCell="F121" sqref="F12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9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AT2" s="15" t="s">
        <v>88</v>
      </c>
    </row>
    <row r="3" spans="2:46" ht="6.95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18"/>
      <c r="AT3" s="15" t="s">
        <v>85</v>
      </c>
    </row>
    <row r="4" spans="2:46" ht="24.95" customHeight="1">
      <c r="B4" s="18"/>
      <c r="D4" s="114" t="s">
        <v>112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15" t="s">
        <v>16</v>
      </c>
      <c r="L6" s="18"/>
    </row>
    <row r="7" spans="2:12" ht="16.5" customHeight="1">
      <c r="B7" s="18"/>
      <c r="E7" s="306" t="str">
        <f>'Rekapitulace stavby'!K6</f>
        <v>Dílčí energetická renovace objektu ZŠ Chvaletická - objekt SO1,Praha 14</v>
      </c>
      <c r="F7" s="307"/>
      <c r="G7" s="307"/>
      <c r="H7" s="307"/>
      <c r="L7" s="18"/>
    </row>
    <row r="8" spans="2:12" s="1" customFormat="1" ht="12" customHeight="1">
      <c r="B8" s="35"/>
      <c r="D8" s="115" t="s">
        <v>116</v>
      </c>
      <c r="I8" s="116"/>
      <c r="L8" s="35"/>
    </row>
    <row r="9" spans="2:12" s="1" customFormat="1" ht="36.95" customHeight="1">
      <c r="B9" s="35"/>
      <c r="E9" s="308" t="s">
        <v>426</v>
      </c>
      <c r="F9" s="309"/>
      <c r="G9" s="309"/>
      <c r="H9" s="309"/>
      <c r="I9" s="116"/>
      <c r="L9" s="35"/>
    </row>
    <row r="10" spans="2:12" s="1" customFormat="1" ht="12">
      <c r="B10" s="35"/>
      <c r="I10" s="116"/>
      <c r="L10" s="35"/>
    </row>
    <row r="11" spans="2:12" s="1" customFormat="1" ht="12" customHeight="1">
      <c r="B11" s="35"/>
      <c r="D11" s="115" t="s">
        <v>18</v>
      </c>
      <c r="F11" s="15" t="s">
        <v>1</v>
      </c>
      <c r="I11" s="117" t="s">
        <v>19</v>
      </c>
      <c r="J11" s="15" t="s">
        <v>1</v>
      </c>
      <c r="L11" s="35"/>
    </row>
    <row r="12" spans="2:12" s="1" customFormat="1" ht="12" customHeight="1">
      <c r="B12" s="35"/>
      <c r="D12" s="115" t="s">
        <v>20</v>
      </c>
      <c r="F12" s="15" t="s">
        <v>21</v>
      </c>
      <c r="I12" s="117" t="s">
        <v>22</v>
      </c>
      <c r="J12" s="118" t="str">
        <f>'Rekapitulace stavby'!AN8</f>
        <v>21. 11. 2018</v>
      </c>
      <c r="L12" s="35"/>
    </row>
    <row r="13" spans="2:12" s="1" customFormat="1" ht="10.9" customHeight="1">
      <c r="B13" s="35"/>
      <c r="I13" s="116"/>
      <c r="L13" s="35"/>
    </row>
    <row r="14" spans="2:12" s="1" customFormat="1" ht="12" customHeight="1">
      <c r="B14" s="35"/>
      <c r="D14" s="115" t="s">
        <v>24</v>
      </c>
      <c r="I14" s="117" t="s">
        <v>25</v>
      </c>
      <c r="J14" s="15" t="s">
        <v>26</v>
      </c>
      <c r="L14" s="35"/>
    </row>
    <row r="15" spans="2:12" s="1" customFormat="1" ht="18" customHeight="1">
      <c r="B15" s="35"/>
      <c r="E15" s="15" t="s">
        <v>27</v>
      </c>
      <c r="I15" s="117" t="s">
        <v>28</v>
      </c>
      <c r="J15" s="15" t="s">
        <v>1</v>
      </c>
      <c r="L15" s="35"/>
    </row>
    <row r="16" spans="2:12" s="1" customFormat="1" ht="6.95" customHeight="1">
      <c r="B16" s="35"/>
      <c r="I16" s="116"/>
      <c r="L16" s="35"/>
    </row>
    <row r="17" spans="2:12" s="1" customFormat="1" ht="12" customHeight="1">
      <c r="B17" s="35"/>
      <c r="D17" s="115" t="s">
        <v>29</v>
      </c>
      <c r="I17" s="117" t="s">
        <v>25</v>
      </c>
      <c r="J17" s="28" t="str">
        <f>'Rekapitulace stavby'!AN13</f>
        <v>Vyplň údaj</v>
      </c>
      <c r="L17" s="35"/>
    </row>
    <row r="18" spans="2:12" s="1" customFormat="1" ht="18" customHeight="1">
      <c r="B18" s="35"/>
      <c r="E18" s="310" t="str">
        <f>'Rekapitulace stavby'!E14</f>
        <v>Vyplň údaj</v>
      </c>
      <c r="F18" s="311"/>
      <c r="G18" s="311"/>
      <c r="H18" s="311"/>
      <c r="I18" s="117" t="s">
        <v>28</v>
      </c>
      <c r="J18" s="28" t="str">
        <f>'Rekapitulace stavby'!AN14</f>
        <v>Vyplň údaj</v>
      </c>
      <c r="L18" s="35"/>
    </row>
    <row r="19" spans="2:12" s="1" customFormat="1" ht="6.95" customHeight="1">
      <c r="B19" s="35"/>
      <c r="I19" s="116"/>
      <c r="L19" s="35"/>
    </row>
    <row r="20" spans="2:12" s="1" customFormat="1" ht="12" customHeight="1">
      <c r="B20" s="35"/>
      <c r="D20" s="115" t="s">
        <v>31</v>
      </c>
      <c r="I20" s="117" t="s">
        <v>25</v>
      </c>
      <c r="J20" s="15" t="s">
        <v>32</v>
      </c>
      <c r="L20" s="35"/>
    </row>
    <row r="21" spans="2:12" s="1" customFormat="1" ht="18" customHeight="1">
      <c r="B21" s="35"/>
      <c r="E21" s="15" t="s">
        <v>33</v>
      </c>
      <c r="I21" s="117" t="s">
        <v>28</v>
      </c>
      <c r="J21" s="15" t="s">
        <v>1</v>
      </c>
      <c r="L21" s="35"/>
    </row>
    <row r="22" spans="2:12" s="1" customFormat="1" ht="6.95" customHeight="1">
      <c r="B22" s="35"/>
      <c r="I22" s="116"/>
      <c r="L22" s="35"/>
    </row>
    <row r="23" spans="2:12" s="1" customFormat="1" ht="12" customHeight="1">
      <c r="B23" s="35"/>
      <c r="D23" s="115" t="s">
        <v>35</v>
      </c>
      <c r="I23" s="117" t="s">
        <v>25</v>
      </c>
      <c r="J23" s="15" t="s">
        <v>36</v>
      </c>
      <c r="L23" s="35"/>
    </row>
    <row r="24" spans="2:12" s="1" customFormat="1" ht="18" customHeight="1">
      <c r="B24" s="35"/>
      <c r="E24" s="15" t="s">
        <v>37</v>
      </c>
      <c r="I24" s="117" t="s">
        <v>28</v>
      </c>
      <c r="J24" s="15" t="s">
        <v>1</v>
      </c>
      <c r="L24" s="35"/>
    </row>
    <row r="25" spans="2:12" s="1" customFormat="1" ht="6.95" customHeight="1">
      <c r="B25" s="35"/>
      <c r="I25" s="116"/>
      <c r="L25" s="35"/>
    </row>
    <row r="26" spans="2:12" s="1" customFormat="1" ht="12" customHeight="1">
      <c r="B26" s="35"/>
      <c r="D26" s="115" t="s">
        <v>38</v>
      </c>
      <c r="I26" s="116"/>
      <c r="L26" s="35"/>
    </row>
    <row r="27" spans="2:12" s="6" customFormat="1" ht="16.5" customHeight="1">
      <c r="B27" s="119"/>
      <c r="E27" s="312" t="s">
        <v>1</v>
      </c>
      <c r="F27" s="312"/>
      <c r="G27" s="312"/>
      <c r="H27" s="312"/>
      <c r="I27" s="120"/>
      <c r="L27" s="119"/>
    </row>
    <row r="28" spans="2:12" s="1" customFormat="1" ht="6.95" customHeight="1">
      <c r="B28" s="35"/>
      <c r="I28" s="116"/>
      <c r="L28" s="35"/>
    </row>
    <row r="29" spans="2:12" s="1" customFormat="1" ht="6.95" customHeight="1">
      <c r="B29" s="35"/>
      <c r="D29" s="55"/>
      <c r="E29" s="55"/>
      <c r="F29" s="55"/>
      <c r="G29" s="55"/>
      <c r="H29" s="55"/>
      <c r="I29" s="121"/>
      <c r="J29" s="55"/>
      <c r="K29" s="55"/>
      <c r="L29" s="35"/>
    </row>
    <row r="30" spans="2:12" s="1" customFormat="1" ht="14.45" customHeight="1">
      <c r="B30" s="35"/>
      <c r="D30" s="122" t="s">
        <v>118</v>
      </c>
      <c r="I30" s="116"/>
      <c r="J30" s="123">
        <f>J61</f>
        <v>0</v>
      </c>
      <c r="L30" s="35"/>
    </row>
    <row r="31" spans="2:12" s="1" customFormat="1" ht="14.45" customHeight="1">
      <c r="B31" s="35"/>
      <c r="D31" s="124" t="s">
        <v>98</v>
      </c>
      <c r="I31" s="116"/>
      <c r="J31" s="123">
        <f>J65</f>
        <v>0</v>
      </c>
      <c r="L31" s="35"/>
    </row>
    <row r="32" spans="2:12" s="1" customFormat="1" ht="25.35" customHeight="1">
      <c r="B32" s="35"/>
      <c r="D32" s="125" t="s">
        <v>41</v>
      </c>
      <c r="I32" s="116"/>
      <c r="J32" s="126">
        <f>ROUND(J30+J31,2)</f>
        <v>0</v>
      </c>
      <c r="L32" s="35"/>
    </row>
    <row r="33" spans="2:12" s="1" customFormat="1" ht="6.95" customHeight="1">
      <c r="B33" s="35"/>
      <c r="D33" s="55"/>
      <c r="E33" s="55"/>
      <c r="F33" s="55"/>
      <c r="G33" s="55"/>
      <c r="H33" s="55"/>
      <c r="I33" s="121"/>
      <c r="J33" s="55"/>
      <c r="K33" s="55"/>
      <c r="L33" s="35"/>
    </row>
    <row r="34" spans="2:12" s="1" customFormat="1" ht="14.45" customHeight="1">
      <c r="B34" s="35"/>
      <c r="F34" s="127" t="s">
        <v>43</v>
      </c>
      <c r="I34" s="128" t="s">
        <v>42</v>
      </c>
      <c r="J34" s="127" t="s">
        <v>44</v>
      </c>
      <c r="L34" s="35"/>
    </row>
    <row r="35" spans="2:12" s="1" customFormat="1" ht="14.45" customHeight="1">
      <c r="B35" s="35"/>
      <c r="D35" s="115" t="s">
        <v>45</v>
      </c>
      <c r="E35" s="115" t="s">
        <v>46</v>
      </c>
      <c r="F35" s="129">
        <f>ROUND((SUM(BE65:BE72)+SUM(BE92:BE144)),2)</f>
        <v>0</v>
      </c>
      <c r="I35" s="130">
        <v>0.21</v>
      </c>
      <c r="J35" s="129">
        <f>ROUND(((SUM(BE65:BE72)+SUM(BE92:BE144))*I35),2)</f>
        <v>0</v>
      </c>
      <c r="L35" s="35"/>
    </row>
    <row r="36" spans="2:12" s="1" customFormat="1" ht="14.45" customHeight="1">
      <c r="B36" s="35"/>
      <c r="E36" s="115" t="s">
        <v>47</v>
      </c>
      <c r="F36" s="129">
        <f>ROUND((SUM(BF65:BF72)+SUM(BF92:BF144)),2)</f>
        <v>0</v>
      </c>
      <c r="I36" s="130">
        <v>0.15</v>
      </c>
      <c r="J36" s="129">
        <f>ROUND(((SUM(BF65:BF72)+SUM(BF92:BF144))*I36),2)</f>
        <v>0</v>
      </c>
      <c r="L36" s="35"/>
    </row>
    <row r="37" spans="2:12" s="1" customFormat="1" ht="14.45" customHeight="1" hidden="1">
      <c r="B37" s="35"/>
      <c r="E37" s="115" t="s">
        <v>48</v>
      </c>
      <c r="F37" s="129">
        <f>ROUND((SUM(BG65:BG72)+SUM(BG92:BG144)),2)</f>
        <v>0</v>
      </c>
      <c r="I37" s="130">
        <v>0.21</v>
      </c>
      <c r="J37" s="129">
        <f>0</f>
        <v>0</v>
      </c>
      <c r="L37" s="35"/>
    </row>
    <row r="38" spans="2:12" s="1" customFormat="1" ht="14.45" customHeight="1" hidden="1">
      <c r="B38" s="35"/>
      <c r="E38" s="115" t="s">
        <v>49</v>
      </c>
      <c r="F38" s="129">
        <f>ROUND((SUM(BH65:BH72)+SUM(BH92:BH144)),2)</f>
        <v>0</v>
      </c>
      <c r="I38" s="130">
        <v>0.15</v>
      </c>
      <c r="J38" s="129">
        <f>0</f>
        <v>0</v>
      </c>
      <c r="L38" s="35"/>
    </row>
    <row r="39" spans="2:12" s="1" customFormat="1" ht="14.45" customHeight="1" hidden="1">
      <c r="B39" s="35"/>
      <c r="E39" s="115" t="s">
        <v>50</v>
      </c>
      <c r="F39" s="129">
        <f>ROUND((SUM(BI65:BI72)+SUM(BI92:BI144)),2)</f>
        <v>0</v>
      </c>
      <c r="I39" s="130">
        <v>0</v>
      </c>
      <c r="J39" s="129">
        <f>0</f>
        <v>0</v>
      </c>
      <c r="L39" s="35"/>
    </row>
    <row r="40" spans="2:12" s="1" customFormat="1" ht="6.95" customHeight="1">
      <c r="B40" s="35"/>
      <c r="I40" s="116"/>
      <c r="L40" s="35"/>
    </row>
    <row r="41" spans="2:12" s="1" customFormat="1" ht="25.35" customHeight="1">
      <c r="B41" s="35"/>
      <c r="C41" s="131"/>
      <c r="D41" s="132" t="s">
        <v>51</v>
      </c>
      <c r="E41" s="133"/>
      <c r="F41" s="133"/>
      <c r="G41" s="134" t="s">
        <v>52</v>
      </c>
      <c r="H41" s="135" t="s">
        <v>53</v>
      </c>
      <c r="I41" s="136"/>
      <c r="J41" s="137">
        <f>SUM(J32:J39)</f>
        <v>0</v>
      </c>
      <c r="K41" s="138"/>
      <c r="L41" s="35"/>
    </row>
    <row r="42" spans="2:12" s="1" customFormat="1" ht="14.45" customHeight="1">
      <c r="B42" s="139"/>
      <c r="C42" s="140"/>
      <c r="D42" s="140"/>
      <c r="E42" s="140"/>
      <c r="F42" s="140"/>
      <c r="G42" s="140"/>
      <c r="H42" s="140"/>
      <c r="I42" s="141"/>
      <c r="J42" s="140"/>
      <c r="K42" s="140"/>
      <c r="L42" s="35"/>
    </row>
    <row r="46" spans="2:12" s="1" customFormat="1" ht="6.95" customHeight="1">
      <c r="B46" s="142"/>
      <c r="C46" s="143"/>
      <c r="D46" s="143"/>
      <c r="E46" s="143"/>
      <c r="F46" s="143"/>
      <c r="G46" s="143"/>
      <c r="H46" s="143"/>
      <c r="I46" s="144"/>
      <c r="J46" s="143"/>
      <c r="K46" s="143"/>
      <c r="L46" s="35"/>
    </row>
    <row r="47" spans="2:12" s="1" customFormat="1" ht="24.95" customHeight="1">
      <c r="B47" s="33"/>
      <c r="C47" s="21" t="s">
        <v>119</v>
      </c>
      <c r="D47" s="34"/>
      <c r="E47" s="34"/>
      <c r="F47" s="34"/>
      <c r="G47" s="34"/>
      <c r="H47" s="34"/>
      <c r="I47" s="116"/>
      <c r="J47" s="34"/>
      <c r="K47" s="34"/>
      <c r="L47" s="35"/>
    </row>
    <row r="48" spans="2:12" s="1" customFormat="1" ht="6.95" customHeight="1">
      <c r="B48" s="33"/>
      <c r="C48" s="34"/>
      <c r="D48" s="34"/>
      <c r="E48" s="34"/>
      <c r="F48" s="34"/>
      <c r="G48" s="34"/>
      <c r="H48" s="34"/>
      <c r="I48" s="116"/>
      <c r="J48" s="34"/>
      <c r="K48" s="34"/>
      <c r="L48" s="35"/>
    </row>
    <row r="49" spans="2:12" s="1" customFormat="1" ht="12" customHeight="1">
      <c r="B49" s="33"/>
      <c r="C49" s="27" t="s">
        <v>16</v>
      </c>
      <c r="D49" s="34"/>
      <c r="E49" s="34"/>
      <c r="F49" s="34"/>
      <c r="G49" s="34"/>
      <c r="H49" s="34"/>
      <c r="I49" s="116"/>
      <c r="J49" s="34"/>
      <c r="K49" s="34"/>
      <c r="L49" s="35"/>
    </row>
    <row r="50" spans="2:12" s="1" customFormat="1" ht="16.5" customHeight="1">
      <c r="B50" s="33"/>
      <c r="C50" s="34"/>
      <c r="D50" s="34"/>
      <c r="E50" s="304" t="str">
        <f>E7</f>
        <v>Dílčí energetická renovace objektu ZŠ Chvaletická - objekt SO1,Praha 14</v>
      </c>
      <c r="F50" s="305"/>
      <c r="G50" s="305"/>
      <c r="H50" s="305"/>
      <c r="I50" s="116"/>
      <c r="J50" s="34"/>
      <c r="K50" s="34"/>
      <c r="L50" s="35"/>
    </row>
    <row r="51" spans="2:12" s="1" customFormat="1" ht="12" customHeight="1">
      <c r="B51" s="33"/>
      <c r="C51" s="27" t="s">
        <v>116</v>
      </c>
      <c r="D51" s="34"/>
      <c r="E51" s="34"/>
      <c r="F51" s="34"/>
      <c r="G51" s="34"/>
      <c r="H51" s="34"/>
      <c r="I51" s="116"/>
      <c r="J51" s="34"/>
      <c r="K51" s="34"/>
      <c r="L51" s="35"/>
    </row>
    <row r="52" spans="2:12" s="1" customFormat="1" ht="16.5" customHeight="1">
      <c r="B52" s="33"/>
      <c r="C52" s="34"/>
      <c r="D52" s="34"/>
      <c r="E52" s="293" t="str">
        <f>E9</f>
        <v>33/2018/DVz - Vzduchotechnika</v>
      </c>
      <c r="F52" s="292"/>
      <c r="G52" s="292"/>
      <c r="H52" s="292"/>
      <c r="I52" s="116"/>
      <c r="J52" s="34"/>
      <c r="K52" s="34"/>
      <c r="L52" s="35"/>
    </row>
    <row r="53" spans="2:12" s="1" customFormat="1" ht="6.95" customHeight="1">
      <c r="B53" s="33"/>
      <c r="C53" s="34"/>
      <c r="D53" s="34"/>
      <c r="E53" s="34"/>
      <c r="F53" s="34"/>
      <c r="G53" s="34"/>
      <c r="H53" s="34"/>
      <c r="I53" s="116"/>
      <c r="J53" s="34"/>
      <c r="K53" s="34"/>
      <c r="L53" s="35"/>
    </row>
    <row r="54" spans="2:12" s="1" customFormat="1" ht="12" customHeight="1">
      <c r="B54" s="33"/>
      <c r="C54" s="27" t="s">
        <v>20</v>
      </c>
      <c r="D54" s="34"/>
      <c r="E54" s="34"/>
      <c r="F54" s="25" t="str">
        <f>F12</f>
        <v>Chvaletická 918,198 00Praha 14</v>
      </c>
      <c r="G54" s="34"/>
      <c r="H54" s="34"/>
      <c r="I54" s="117" t="s">
        <v>22</v>
      </c>
      <c r="J54" s="54" t="str">
        <f>IF(J12="","",J12)</f>
        <v>21. 11. 2018</v>
      </c>
      <c r="K54" s="34"/>
      <c r="L54" s="35"/>
    </row>
    <row r="55" spans="2:12" s="1" customFormat="1" ht="6.95" customHeight="1">
      <c r="B55" s="33"/>
      <c r="C55" s="34"/>
      <c r="D55" s="34"/>
      <c r="E55" s="34"/>
      <c r="F55" s="34"/>
      <c r="G55" s="34"/>
      <c r="H55" s="34"/>
      <c r="I55" s="116"/>
      <c r="J55" s="34"/>
      <c r="K55" s="34"/>
      <c r="L55" s="35"/>
    </row>
    <row r="56" spans="2:12" s="1" customFormat="1" ht="13.7" customHeight="1">
      <c r="B56" s="33"/>
      <c r="C56" s="27" t="s">
        <v>24</v>
      </c>
      <c r="D56" s="34"/>
      <c r="E56" s="34"/>
      <c r="F56" s="25" t="str">
        <f>E15</f>
        <v>Městská část Praha 14</v>
      </c>
      <c r="G56" s="34"/>
      <c r="H56" s="34"/>
      <c r="I56" s="117" t="s">
        <v>31</v>
      </c>
      <c r="J56" s="30" t="str">
        <f>E21</f>
        <v>a3atelier s.r.o.</v>
      </c>
      <c r="K56" s="34"/>
      <c r="L56" s="35"/>
    </row>
    <row r="57" spans="2:12" s="1" customFormat="1" ht="13.7" customHeight="1">
      <c r="B57" s="33"/>
      <c r="C57" s="27" t="s">
        <v>29</v>
      </c>
      <c r="D57" s="34"/>
      <c r="E57" s="34"/>
      <c r="F57" s="25" t="str">
        <f>IF(E18="","",E18)</f>
        <v>Vyplň údaj</v>
      </c>
      <c r="G57" s="34"/>
      <c r="H57" s="34"/>
      <c r="I57" s="117" t="s">
        <v>35</v>
      </c>
      <c r="J57" s="30" t="str">
        <f>E24</f>
        <v>Ing.Myšík Petr</v>
      </c>
      <c r="K57" s="34"/>
      <c r="L57" s="35"/>
    </row>
    <row r="58" spans="2:12" s="1" customFormat="1" ht="10.35" customHeight="1">
      <c r="B58" s="33"/>
      <c r="C58" s="34"/>
      <c r="D58" s="34"/>
      <c r="E58" s="34"/>
      <c r="F58" s="34"/>
      <c r="G58" s="34"/>
      <c r="H58" s="34"/>
      <c r="I58" s="116"/>
      <c r="J58" s="34"/>
      <c r="K58" s="34"/>
      <c r="L58" s="35"/>
    </row>
    <row r="59" spans="2:12" s="1" customFormat="1" ht="29.25" customHeight="1">
      <c r="B59" s="33"/>
      <c r="C59" s="145" t="s">
        <v>120</v>
      </c>
      <c r="D59" s="107"/>
      <c r="E59" s="107"/>
      <c r="F59" s="107"/>
      <c r="G59" s="107"/>
      <c r="H59" s="107"/>
      <c r="I59" s="146"/>
      <c r="J59" s="147" t="s">
        <v>121</v>
      </c>
      <c r="K59" s="107"/>
      <c r="L59" s="35"/>
    </row>
    <row r="60" spans="2:12" s="1" customFormat="1" ht="10.35" customHeight="1">
      <c r="B60" s="33"/>
      <c r="C60" s="34"/>
      <c r="D60" s="34"/>
      <c r="E60" s="34"/>
      <c r="F60" s="34"/>
      <c r="G60" s="34"/>
      <c r="H60" s="34"/>
      <c r="I60" s="116"/>
      <c r="J60" s="34"/>
      <c r="K60" s="34"/>
      <c r="L60" s="35"/>
    </row>
    <row r="61" spans="2:47" s="1" customFormat="1" ht="22.9" customHeight="1">
      <c r="B61" s="33"/>
      <c r="C61" s="148" t="s">
        <v>122</v>
      </c>
      <c r="D61" s="34"/>
      <c r="E61" s="34"/>
      <c r="F61" s="34"/>
      <c r="G61" s="34"/>
      <c r="H61" s="34"/>
      <c r="I61" s="116"/>
      <c r="J61" s="72">
        <f>J92</f>
        <v>0</v>
      </c>
      <c r="K61" s="34"/>
      <c r="L61" s="35"/>
      <c r="AU61" s="15" t="s">
        <v>123</v>
      </c>
    </row>
    <row r="62" spans="2:12" s="7" customFormat="1" ht="24.95" customHeight="1">
      <c r="B62" s="149"/>
      <c r="C62" s="150"/>
      <c r="D62" s="151" t="s">
        <v>427</v>
      </c>
      <c r="E62" s="152"/>
      <c r="F62" s="152"/>
      <c r="G62" s="152"/>
      <c r="H62" s="152"/>
      <c r="I62" s="153"/>
      <c r="J62" s="154">
        <f>J93</f>
        <v>0</v>
      </c>
      <c r="K62" s="150"/>
      <c r="L62" s="155"/>
    </row>
    <row r="63" spans="2:12" s="1" customFormat="1" ht="21.75" customHeight="1">
      <c r="B63" s="33"/>
      <c r="C63" s="34"/>
      <c r="D63" s="34"/>
      <c r="E63" s="34"/>
      <c r="F63" s="34"/>
      <c r="G63" s="34"/>
      <c r="H63" s="34"/>
      <c r="I63" s="116"/>
      <c r="J63" s="34"/>
      <c r="K63" s="34"/>
      <c r="L63" s="35"/>
    </row>
    <row r="64" spans="2:12" s="1" customFormat="1" ht="6.95" customHeight="1">
      <c r="B64" s="33"/>
      <c r="C64" s="34"/>
      <c r="D64" s="34"/>
      <c r="E64" s="34"/>
      <c r="F64" s="34"/>
      <c r="G64" s="34"/>
      <c r="H64" s="34"/>
      <c r="I64" s="116"/>
      <c r="J64" s="34"/>
      <c r="K64" s="34"/>
      <c r="L64" s="35"/>
    </row>
    <row r="65" spans="2:14" s="1" customFormat="1" ht="29.25" customHeight="1">
      <c r="B65" s="33"/>
      <c r="C65" s="148" t="s">
        <v>142</v>
      </c>
      <c r="D65" s="34"/>
      <c r="E65" s="34"/>
      <c r="F65" s="34"/>
      <c r="G65" s="34"/>
      <c r="H65" s="34"/>
      <c r="I65" s="116"/>
      <c r="J65" s="163">
        <f>ROUND(J66+J67+J68+J69+J70+J71,2)</f>
        <v>0</v>
      </c>
      <c r="K65" s="34"/>
      <c r="L65" s="35"/>
      <c r="N65" s="164" t="s">
        <v>45</v>
      </c>
    </row>
    <row r="66" spans="2:65" s="1" customFormat="1" ht="18" customHeight="1">
      <c r="B66" s="33"/>
      <c r="C66" s="34"/>
      <c r="D66" s="261" t="s">
        <v>143</v>
      </c>
      <c r="E66" s="262"/>
      <c r="F66" s="262"/>
      <c r="G66" s="34"/>
      <c r="H66" s="34"/>
      <c r="I66" s="116"/>
      <c r="J66" s="98">
        <v>0</v>
      </c>
      <c r="K66" s="34"/>
      <c r="L66" s="165"/>
      <c r="M66" s="116"/>
      <c r="N66" s="166" t="s">
        <v>46</v>
      </c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67" t="s">
        <v>144</v>
      </c>
      <c r="AZ66" s="116"/>
      <c r="BA66" s="116"/>
      <c r="BB66" s="116"/>
      <c r="BC66" s="116"/>
      <c r="BD66" s="116"/>
      <c r="BE66" s="168">
        <f aca="true" t="shared" si="0" ref="BE66:BE71">IF(N66="základní",J66,0)</f>
        <v>0</v>
      </c>
      <c r="BF66" s="168">
        <f aca="true" t="shared" si="1" ref="BF66:BF71">IF(N66="snížená",J66,0)</f>
        <v>0</v>
      </c>
      <c r="BG66" s="168">
        <f aca="true" t="shared" si="2" ref="BG66:BG71">IF(N66="zákl. přenesená",J66,0)</f>
        <v>0</v>
      </c>
      <c r="BH66" s="168">
        <f aca="true" t="shared" si="3" ref="BH66:BH71">IF(N66="sníž. přenesená",J66,0)</f>
        <v>0</v>
      </c>
      <c r="BI66" s="168">
        <f aca="true" t="shared" si="4" ref="BI66:BI71">IF(N66="nulová",J66,0)</f>
        <v>0</v>
      </c>
      <c r="BJ66" s="167" t="s">
        <v>83</v>
      </c>
      <c r="BK66" s="116"/>
      <c r="BL66" s="116"/>
      <c r="BM66" s="116"/>
    </row>
    <row r="67" spans="2:65" s="1" customFormat="1" ht="18" customHeight="1">
      <c r="B67" s="33"/>
      <c r="C67" s="34"/>
      <c r="D67" s="261" t="s">
        <v>145</v>
      </c>
      <c r="E67" s="262"/>
      <c r="F67" s="262"/>
      <c r="G67" s="34"/>
      <c r="H67" s="34"/>
      <c r="I67" s="116"/>
      <c r="J67" s="98">
        <v>0</v>
      </c>
      <c r="K67" s="34"/>
      <c r="L67" s="165"/>
      <c r="M67" s="116"/>
      <c r="N67" s="166" t="s">
        <v>46</v>
      </c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67" t="s">
        <v>144</v>
      </c>
      <c r="AZ67" s="116"/>
      <c r="BA67" s="116"/>
      <c r="BB67" s="116"/>
      <c r="BC67" s="116"/>
      <c r="BD67" s="116"/>
      <c r="BE67" s="168">
        <f t="shared" si="0"/>
        <v>0</v>
      </c>
      <c r="BF67" s="168">
        <f t="shared" si="1"/>
        <v>0</v>
      </c>
      <c r="BG67" s="168">
        <f t="shared" si="2"/>
        <v>0</v>
      </c>
      <c r="BH67" s="168">
        <f t="shared" si="3"/>
        <v>0</v>
      </c>
      <c r="BI67" s="168">
        <f t="shared" si="4"/>
        <v>0</v>
      </c>
      <c r="BJ67" s="167" t="s">
        <v>83</v>
      </c>
      <c r="BK67" s="116"/>
      <c r="BL67" s="116"/>
      <c r="BM67" s="116"/>
    </row>
    <row r="68" spans="2:65" s="1" customFormat="1" ht="18" customHeight="1">
      <c r="B68" s="33"/>
      <c r="C68" s="34"/>
      <c r="D68" s="261" t="s">
        <v>146</v>
      </c>
      <c r="E68" s="262"/>
      <c r="F68" s="262"/>
      <c r="G68" s="34"/>
      <c r="H68" s="34"/>
      <c r="I68" s="116"/>
      <c r="J68" s="98">
        <v>0</v>
      </c>
      <c r="K68" s="34"/>
      <c r="L68" s="165"/>
      <c r="M68" s="116"/>
      <c r="N68" s="166" t="s">
        <v>46</v>
      </c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67" t="s">
        <v>144</v>
      </c>
      <c r="AZ68" s="116"/>
      <c r="BA68" s="116"/>
      <c r="BB68" s="116"/>
      <c r="BC68" s="116"/>
      <c r="BD68" s="116"/>
      <c r="BE68" s="168">
        <f t="shared" si="0"/>
        <v>0</v>
      </c>
      <c r="BF68" s="168">
        <f t="shared" si="1"/>
        <v>0</v>
      </c>
      <c r="BG68" s="168">
        <f t="shared" si="2"/>
        <v>0</v>
      </c>
      <c r="BH68" s="168">
        <f t="shared" si="3"/>
        <v>0</v>
      </c>
      <c r="BI68" s="168">
        <f t="shared" si="4"/>
        <v>0</v>
      </c>
      <c r="BJ68" s="167" t="s">
        <v>83</v>
      </c>
      <c r="BK68" s="116"/>
      <c r="BL68" s="116"/>
      <c r="BM68" s="116"/>
    </row>
    <row r="69" spans="2:65" s="1" customFormat="1" ht="18" customHeight="1">
      <c r="B69" s="33"/>
      <c r="C69" s="34"/>
      <c r="D69" s="261" t="s">
        <v>147</v>
      </c>
      <c r="E69" s="262"/>
      <c r="F69" s="262"/>
      <c r="G69" s="34"/>
      <c r="H69" s="34"/>
      <c r="I69" s="116"/>
      <c r="J69" s="98">
        <v>0</v>
      </c>
      <c r="K69" s="34"/>
      <c r="L69" s="165"/>
      <c r="M69" s="116"/>
      <c r="N69" s="166" t="s">
        <v>46</v>
      </c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67" t="s">
        <v>144</v>
      </c>
      <c r="AZ69" s="116"/>
      <c r="BA69" s="116"/>
      <c r="BB69" s="116"/>
      <c r="BC69" s="116"/>
      <c r="BD69" s="116"/>
      <c r="BE69" s="168">
        <f t="shared" si="0"/>
        <v>0</v>
      </c>
      <c r="BF69" s="168">
        <f t="shared" si="1"/>
        <v>0</v>
      </c>
      <c r="BG69" s="168">
        <f t="shared" si="2"/>
        <v>0</v>
      </c>
      <c r="BH69" s="168">
        <f t="shared" si="3"/>
        <v>0</v>
      </c>
      <c r="BI69" s="168">
        <f t="shared" si="4"/>
        <v>0</v>
      </c>
      <c r="BJ69" s="167" t="s">
        <v>83</v>
      </c>
      <c r="BK69" s="116"/>
      <c r="BL69" s="116"/>
      <c r="BM69" s="116"/>
    </row>
    <row r="70" spans="2:65" s="1" customFormat="1" ht="18" customHeight="1">
      <c r="B70" s="33"/>
      <c r="C70" s="34"/>
      <c r="D70" s="261" t="s">
        <v>148</v>
      </c>
      <c r="E70" s="262"/>
      <c r="F70" s="262"/>
      <c r="G70" s="34"/>
      <c r="H70" s="34"/>
      <c r="I70" s="116"/>
      <c r="J70" s="98">
        <v>0</v>
      </c>
      <c r="K70" s="34"/>
      <c r="L70" s="165"/>
      <c r="M70" s="116"/>
      <c r="N70" s="166" t="s">
        <v>46</v>
      </c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67" t="s">
        <v>144</v>
      </c>
      <c r="AZ70" s="116"/>
      <c r="BA70" s="116"/>
      <c r="BB70" s="116"/>
      <c r="BC70" s="116"/>
      <c r="BD70" s="116"/>
      <c r="BE70" s="168">
        <f t="shared" si="0"/>
        <v>0</v>
      </c>
      <c r="BF70" s="168">
        <f t="shared" si="1"/>
        <v>0</v>
      </c>
      <c r="BG70" s="168">
        <f t="shared" si="2"/>
        <v>0</v>
      </c>
      <c r="BH70" s="168">
        <f t="shared" si="3"/>
        <v>0</v>
      </c>
      <c r="BI70" s="168">
        <f t="shared" si="4"/>
        <v>0</v>
      </c>
      <c r="BJ70" s="167" t="s">
        <v>83</v>
      </c>
      <c r="BK70" s="116"/>
      <c r="BL70" s="116"/>
      <c r="BM70" s="116"/>
    </row>
    <row r="71" spans="2:65" s="1" customFormat="1" ht="18" customHeight="1">
      <c r="B71" s="33"/>
      <c r="C71" s="34"/>
      <c r="D71" s="97" t="s">
        <v>149</v>
      </c>
      <c r="E71" s="34"/>
      <c r="F71" s="34"/>
      <c r="G71" s="34"/>
      <c r="H71" s="34"/>
      <c r="I71" s="116"/>
      <c r="J71" s="98">
        <f>ROUND(J30*T71,2)</f>
        <v>0</v>
      </c>
      <c r="K71" s="34"/>
      <c r="L71" s="165"/>
      <c r="M71" s="116"/>
      <c r="N71" s="166" t="s">
        <v>46</v>
      </c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67" t="s">
        <v>150</v>
      </c>
      <c r="AZ71" s="116"/>
      <c r="BA71" s="116"/>
      <c r="BB71" s="116"/>
      <c r="BC71" s="116"/>
      <c r="BD71" s="116"/>
      <c r="BE71" s="168">
        <f t="shared" si="0"/>
        <v>0</v>
      </c>
      <c r="BF71" s="168">
        <f t="shared" si="1"/>
        <v>0</v>
      </c>
      <c r="BG71" s="168">
        <f t="shared" si="2"/>
        <v>0</v>
      </c>
      <c r="BH71" s="168">
        <f t="shared" si="3"/>
        <v>0</v>
      </c>
      <c r="BI71" s="168">
        <f t="shared" si="4"/>
        <v>0</v>
      </c>
      <c r="BJ71" s="167" t="s">
        <v>83</v>
      </c>
      <c r="BK71" s="116"/>
      <c r="BL71" s="116"/>
      <c r="BM71" s="116"/>
    </row>
    <row r="72" spans="2:12" s="1" customFormat="1" ht="12">
      <c r="B72" s="33"/>
      <c r="C72" s="34"/>
      <c r="D72" s="34"/>
      <c r="E72" s="34"/>
      <c r="F72" s="34"/>
      <c r="G72" s="34"/>
      <c r="H72" s="34"/>
      <c r="I72" s="116"/>
      <c r="J72" s="34"/>
      <c r="K72" s="34"/>
      <c r="L72" s="35"/>
    </row>
    <row r="73" spans="2:12" s="1" customFormat="1" ht="29.25" customHeight="1">
      <c r="B73" s="33"/>
      <c r="C73" s="106" t="s">
        <v>103</v>
      </c>
      <c r="D73" s="107"/>
      <c r="E73" s="107"/>
      <c r="F73" s="107"/>
      <c r="G73" s="107"/>
      <c r="H73" s="107"/>
      <c r="I73" s="146"/>
      <c r="J73" s="108">
        <f>ROUND(J61+J65,2)</f>
        <v>0</v>
      </c>
      <c r="K73" s="107"/>
      <c r="L73" s="35"/>
    </row>
    <row r="74" spans="2:12" s="1" customFormat="1" ht="6.95" customHeight="1">
      <c r="B74" s="45"/>
      <c r="C74" s="46"/>
      <c r="D74" s="46"/>
      <c r="E74" s="46"/>
      <c r="F74" s="46"/>
      <c r="G74" s="46"/>
      <c r="H74" s="46"/>
      <c r="I74" s="141"/>
      <c r="J74" s="46"/>
      <c r="K74" s="46"/>
      <c r="L74" s="35"/>
    </row>
    <row r="78" spans="2:12" s="1" customFormat="1" ht="6.95" customHeight="1">
      <c r="B78" s="47"/>
      <c r="C78" s="48"/>
      <c r="D78" s="48"/>
      <c r="E78" s="48"/>
      <c r="F78" s="48"/>
      <c r="G78" s="48"/>
      <c r="H78" s="48"/>
      <c r="I78" s="144"/>
      <c r="J78" s="48"/>
      <c r="K78" s="48"/>
      <c r="L78" s="35"/>
    </row>
    <row r="79" spans="2:12" s="1" customFormat="1" ht="24.95" customHeight="1">
      <c r="B79" s="33"/>
      <c r="C79" s="21" t="s">
        <v>151</v>
      </c>
      <c r="D79" s="34"/>
      <c r="E79" s="34"/>
      <c r="F79" s="34"/>
      <c r="G79" s="34"/>
      <c r="H79" s="34"/>
      <c r="I79" s="116"/>
      <c r="J79" s="34"/>
      <c r="K79" s="34"/>
      <c r="L79" s="35"/>
    </row>
    <row r="80" spans="2:12" s="1" customFormat="1" ht="6.95" customHeight="1">
      <c r="B80" s="33"/>
      <c r="C80" s="34"/>
      <c r="D80" s="34"/>
      <c r="E80" s="34"/>
      <c r="F80" s="34"/>
      <c r="G80" s="34"/>
      <c r="H80" s="34"/>
      <c r="I80" s="116"/>
      <c r="J80" s="34"/>
      <c r="K80" s="34"/>
      <c r="L80" s="35"/>
    </row>
    <row r="81" spans="2:12" s="1" customFormat="1" ht="12" customHeight="1">
      <c r="B81" s="33"/>
      <c r="C81" s="27" t="s">
        <v>16</v>
      </c>
      <c r="D81" s="34"/>
      <c r="E81" s="34"/>
      <c r="F81" s="34"/>
      <c r="G81" s="34"/>
      <c r="H81" s="34"/>
      <c r="I81" s="116"/>
      <c r="J81" s="34"/>
      <c r="K81" s="34"/>
      <c r="L81" s="35"/>
    </row>
    <row r="82" spans="2:12" s="1" customFormat="1" ht="16.5" customHeight="1">
      <c r="B82" s="33"/>
      <c r="C82" s="34"/>
      <c r="D82" s="34"/>
      <c r="E82" s="304" t="str">
        <f>E7</f>
        <v>Dílčí energetická renovace objektu ZŠ Chvaletická - objekt SO1,Praha 14</v>
      </c>
      <c r="F82" s="305"/>
      <c r="G82" s="305"/>
      <c r="H82" s="305"/>
      <c r="I82" s="116"/>
      <c r="J82" s="34"/>
      <c r="K82" s="34"/>
      <c r="L82" s="35"/>
    </row>
    <row r="83" spans="2:12" s="1" customFormat="1" ht="12" customHeight="1">
      <c r="B83" s="33"/>
      <c r="C83" s="27" t="s">
        <v>116</v>
      </c>
      <c r="D83" s="34"/>
      <c r="E83" s="34"/>
      <c r="F83" s="34"/>
      <c r="G83" s="34"/>
      <c r="H83" s="34"/>
      <c r="I83" s="116"/>
      <c r="J83" s="34"/>
      <c r="K83" s="34"/>
      <c r="L83" s="35"/>
    </row>
    <row r="84" spans="2:12" s="1" customFormat="1" ht="16.5" customHeight="1">
      <c r="B84" s="33"/>
      <c r="C84" s="34"/>
      <c r="D84" s="34"/>
      <c r="E84" s="293" t="str">
        <f>E9</f>
        <v>33/2018/DVz - Vzduchotechnika</v>
      </c>
      <c r="F84" s="292"/>
      <c r="G84" s="292"/>
      <c r="H84" s="292"/>
      <c r="I84" s="116"/>
      <c r="J84" s="34"/>
      <c r="K84" s="34"/>
      <c r="L84" s="35"/>
    </row>
    <row r="85" spans="2:12" s="1" customFormat="1" ht="6.95" customHeight="1">
      <c r="B85" s="33"/>
      <c r="C85" s="34"/>
      <c r="D85" s="34"/>
      <c r="E85" s="34"/>
      <c r="F85" s="34"/>
      <c r="G85" s="34"/>
      <c r="H85" s="34"/>
      <c r="I85" s="116"/>
      <c r="J85" s="34"/>
      <c r="K85" s="34"/>
      <c r="L85" s="35"/>
    </row>
    <row r="86" spans="2:12" s="1" customFormat="1" ht="12" customHeight="1">
      <c r="B86" s="33"/>
      <c r="C86" s="27" t="s">
        <v>20</v>
      </c>
      <c r="D86" s="34"/>
      <c r="E86" s="34"/>
      <c r="F86" s="25" t="str">
        <f>F12</f>
        <v>Chvaletická 918,198 00Praha 14</v>
      </c>
      <c r="G86" s="34"/>
      <c r="H86" s="34"/>
      <c r="I86" s="117" t="s">
        <v>22</v>
      </c>
      <c r="J86" s="54" t="str">
        <f>IF(J12="","",J12)</f>
        <v>21. 11. 2018</v>
      </c>
      <c r="K86" s="34"/>
      <c r="L86" s="35"/>
    </row>
    <row r="87" spans="2:12" s="1" customFormat="1" ht="6.95" customHeight="1">
      <c r="B87" s="33"/>
      <c r="C87" s="34"/>
      <c r="D87" s="34"/>
      <c r="E87" s="34"/>
      <c r="F87" s="34"/>
      <c r="G87" s="34"/>
      <c r="H87" s="34"/>
      <c r="I87" s="116"/>
      <c r="J87" s="34"/>
      <c r="K87" s="34"/>
      <c r="L87" s="35"/>
    </row>
    <row r="88" spans="2:12" s="1" customFormat="1" ht="13.7" customHeight="1">
      <c r="B88" s="33"/>
      <c r="C88" s="27" t="s">
        <v>24</v>
      </c>
      <c r="D88" s="34"/>
      <c r="E88" s="34"/>
      <c r="F88" s="25" t="str">
        <f>E15</f>
        <v>Městská část Praha 14</v>
      </c>
      <c r="G88" s="34"/>
      <c r="H88" s="34"/>
      <c r="I88" s="117" t="s">
        <v>31</v>
      </c>
      <c r="J88" s="30" t="str">
        <f>E21</f>
        <v>a3atelier s.r.o.</v>
      </c>
      <c r="K88" s="34"/>
      <c r="L88" s="35"/>
    </row>
    <row r="89" spans="2:12" s="1" customFormat="1" ht="13.7" customHeight="1">
      <c r="B89" s="33"/>
      <c r="C89" s="27" t="s">
        <v>29</v>
      </c>
      <c r="D89" s="34"/>
      <c r="E89" s="34"/>
      <c r="F89" s="25" t="str">
        <f>IF(E18="","",E18)</f>
        <v>Vyplň údaj</v>
      </c>
      <c r="G89" s="34"/>
      <c r="H89" s="34"/>
      <c r="I89" s="117" t="s">
        <v>35</v>
      </c>
      <c r="J89" s="30" t="str">
        <f>E24</f>
        <v>Ing.Myšík Petr</v>
      </c>
      <c r="K89" s="34"/>
      <c r="L89" s="35"/>
    </row>
    <row r="90" spans="2:12" s="1" customFormat="1" ht="10.35" customHeight="1">
      <c r="B90" s="33"/>
      <c r="C90" s="34"/>
      <c r="D90" s="34"/>
      <c r="E90" s="34"/>
      <c r="F90" s="34"/>
      <c r="G90" s="34"/>
      <c r="H90" s="34"/>
      <c r="I90" s="116"/>
      <c r="J90" s="34"/>
      <c r="K90" s="34"/>
      <c r="L90" s="35"/>
    </row>
    <row r="91" spans="2:20" s="9" customFormat="1" ht="29.25" customHeight="1">
      <c r="B91" s="169"/>
      <c r="C91" s="170" t="s">
        <v>152</v>
      </c>
      <c r="D91" s="171" t="s">
        <v>60</v>
      </c>
      <c r="E91" s="171" t="s">
        <v>56</v>
      </c>
      <c r="F91" s="171" t="s">
        <v>57</v>
      </c>
      <c r="G91" s="171" t="s">
        <v>153</v>
      </c>
      <c r="H91" s="171" t="s">
        <v>154</v>
      </c>
      <c r="I91" s="172" t="s">
        <v>155</v>
      </c>
      <c r="J91" s="173" t="s">
        <v>121</v>
      </c>
      <c r="K91" s="174" t="s">
        <v>156</v>
      </c>
      <c r="L91" s="175"/>
      <c r="M91" s="63" t="s">
        <v>1</v>
      </c>
      <c r="N91" s="64" t="s">
        <v>45</v>
      </c>
      <c r="O91" s="64" t="s">
        <v>157</v>
      </c>
      <c r="P91" s="64" t="s">
        <v>158</v>
      </c>
      <c r="Q91" s="64" t="s">
        <v>159</v>
      </c>
      <c r="R91" s="64" t="s">
        <v>160</v>
      </c>
      <c r="S91" s="64" t="s">
        <v>161</v>
      </c>
      <c r="T91" s="65" t="s">
        <v>162</v>
      </c>
    </row>
    <row r="92" spans="2:63" s="1" customFormat="1" ht="22.9" customHeight="1">
      <c r="B92" s="33"/>
      <c r="C92" s="70" t="s">
        <v>163</v>
      </c>
      <c r="D92" s="34"/>
      <c r="E92" s="34"/>
      <c r="F92" s="34"/>
      <c r="G92" s="34"/>
      <c r="H92" s="34"/>
      <c r="I92" s="116"/>
      <c r="J92" s="176">
        <f>BK92</f>
        <v>0</v>
      </c>
      <c r="K92" s="34"/>
      <c r="L92" s="35"/>
      <c r="M92" s="66"/>
      <c r="N92" s="67"/>
      <c r="O92" s="67"/>
      <c r="P92" s="177">
        <f>P93</f>
        <v>0</v>
      </c>
      <c r="Q92" s="67"/>
      <c r="R92" s="177">
        <f>R93</f>
        <v>0</v>
      </c>
      <c r="S92" s="67"/>
      <c r="T92" s="178">
        <f>T93</f>
        <v>0</v>
      </c>
      <c r="AT92" s="15" t="s">
        <v>74</v>
      </c>
      <c r="AU92" s="15" t="s">
        <v>123</v>
      </c>
      <c r="BK92" s="179">
        <f>BK93</f>
        <v>0</v>
      </c>
    </row>
    <row r="93" spans="2:63" s="10" customFormat="1" ht="25.9" customHeight="1">
      <c r="B93" s="180"/>
      <c r="C93" s="181"/>
      <c r="D93" s="182" t="s">
        <v>74</v>
      </c>
      <c r="E93" s="183" t="s">
        <v>75</v>
      </c>
      <c r="F93" s="183" t="s">
        <v>428</v>
      </c>
      <c r="G93" s="181"/>
      <c r="H93" s="181"/>
      <c r="I93" s="184"/>
      <c r="J93" s="185">
        <f>BK93</f>
        <v>0</v>
      </c>
      <c r="K93" s="181"/>
      <c r="L93" s="186"/>
      <c r="M93" s="187"/>
      <c r="N93" s="188"/>
      <c r="O93" s="188"/>
      <c r="P93" s="189">
        <f>SUM(P94:P144)</f>
        <v>0</v>
      </c>
      <c r="Q93" s="188"/>
      <c r="R93" s="189">
        <f>SUM(R94:R144)</f>
        <v>0</v>
      </c>
      <c r="S93" s="188"/>
      <c r="T93" s="190">
        <f>SUM(T94:T144)</f>
        <v>0</v>
      </c>
      <c r="AR93" s="191" t="s">
        <v>83</v>
      </c>
      <c r="AT93" s="192" t="s">
        <v>74</v>
      </c>
      <c r="AU93" s="192" t="s">
        <v>75</v>
      </c>
      <c r="AY93" s="191" t="s">
        <v>166</v>
      </c>
      <c r="BK93" s="193">
        <f>SUM(BK94:BK144)</f>
        <v>0</v>
      </c>
    </row>
    <row r="94" spans="2:65" s="1" customFormat="1" ht="22.5" customHeight="1">
      <c r="B94" s="33"/>
      <c r="C94" s="196" t="s">
        <v>83</v>
      </c>
      <c r="D94" s="196" t="s">
        <v>168</v>
      </c>
      <c r="E94" s="197" t="s">
        <v>429</v>
      </c>
      <c r="F94" s="198" t="s">
        <v>430</v>
      </c>
      <c r="G94" s="199" t="s">
        <v>217</v>
      </c>
      <c r="H94" s="200">
        <v>1</v>
      </c>
      <c r="I94" s="201"/>
      <c r="J94" s="202">
        <f>ROUND(I94*H94,2)</f>
        <v>0</v>
      </c>
      <c r="K94" s="198" t="s">
        <v>1</v>
      </c>
      <c r="L94" s="35"/>
      <c r="M94" s="203" t="s">
        <v>1</v>
      </c>
      <c r="N94" s="204" t="s">
        <v>46</v>
      </c>
      <c r="O94" s="59"/>
      <c r="P94" s="205">
        <f>O94*H94</f>
        <v>0</v>
      </c>
      <c r="Q94" s="205">
        <v>0</v>
      </c>
      <c r="R94" s="205">
        <f>Q94*H94</f>
        <v>0</v>
      </c>
      <c r="S94" s="205">
        <v>0</v>
      </c>
      <c r="T94" s="206">
        <f>S94*H94</f>
        <v>0</v>
      </c>
      <c r="AR94" s="15" t="s">
        <v>172</v>
      </c>
      <c r="AT94" s="15" t="s">
        <v>168</v>
      </c>
      <c r="AU94" s="15" t="s">
        <v>83</v>
      </c>
      <c r="AY94" s="15" t="s">
        <v>166</v>
      </c>
      <c r="BE94" s="102">
        <f>IF(N94="základní",J94,0)</f>
        <v>0</v>
      </c>
      <c r="BF94" s="102">
        <f>IF(N94="snížená",J94,0)</f>
        <v>0</v>
      </c>
      <c r="BG94" s="102">
        <f>IF(N94="zákl. přenesená",J94,0)</f>
        <v>0</v>
      </c>
      <c r="BH94" s="102">
        <f>IF(N94="sníž. přenesená",J94,0)</f>
        <v>0</v>
      </c>
      <c r="BI94" s="102">
        <f>IF(N94="nulová",J94,0)</f>
        <v>0</v>
      </c>
      <c r="BJ94" s="15" t="s">
        <v>83</v>
      </c>
      <c r="BK94" s="102">
        <f>ROUND(I94*H94,2)</f>
        <v>0</v>
      </c>
      <c r="BL94" s="15" t="s">
        <v>172</v>
      </c>
      <c r="BM94" s="15" t="s">
        <v>431</v>
      </c>
    </row>
    <row r="95" spans="2:65" s="1" customFormat="1" ht="22.5" customHeight="1">
      <c r="B95" s="33"/>
      <c r="C95" s="196" t="s">
        <v>85</v>
      </c>
      <c r="D95" s="196" t="s">
        <v>168</v>
      </c>
      <c r="E95" s="197" t="s">
        <v>432</v>
      </c>
      <c r="F95" s="198" t="s">
        <v>433</v>
      </c>
      <c r="G95" s="199" t="s">
        <v>217</v>
      </c>
      <c r="H95" s="200">
        <v>16</v>
      </c>
      <c r="I95" s="201"/>
      <c r="J95" s="202">
        <f>ROUND(I95*H95,2)</f>
        <v>0</v>
      </c>
      <c r="K95" s="198" t="s">
        <v>1</v>
      </c>
      <c r="L95" s="35"/>
      <c r="M95" s="203" t="s">
        <v>1</v>
      </c>
      <c r="N95" s="204" t="s">
        <v>46</v>
      </c>
      <c r="O95" s="59"/>
      <c r="P95" s="205">
        <f>O95*H95</f>
        <v>0</v>
      </c>
      <c r="Q95" s="205">
        <v>0</v>
      </c>
      <c r="R95" s="205">
        <f>Q95*H95</f>
        <v>0</v>
      </c>
      <c r="S95" s="205">
        <v>0</v>
      </c>
      <c r="T95" s="206">
        <f>S95*H95</f>
        <v>0</v>
      </c>
      <c r="AR95" s="15" t="s">
        <v>172</v>
      </c>
      <c r="AT95" s="15" t="s">
        <v>168</v>
      </c>
      <c r="AU95" s="15" t="s">
        <v>83</v>
      </c>
      <c r="AY95" s="15" t="s">
        <v>166</v>
      </c>
      <c r="BE95" s="102">
        <f>IF(N95="základní",J95,0)</f>
        <v>0</v>
      </c>
      <c r="BF95" s="102">
        <f>IF(N95="snížená",J95,0)</f>
        <v>0</v>
      </c>
      <c r="BG95" s="102">
        <f>IF(N95="zákl. přenesená",J95,0)</f>
        <v>0</v>
      </c>
      <c r="BH95" s="102">
        <f>IF(N95="sníž. přenesená",J95,0)</f>
        <v>0</v>
      </c>
      <c r="BI95" s="102">
        <f>IF(N95="nulová",J95,0)</f>
        <v>0</v>
      </c>
      <c r="BJ95" s="15" t="s">
        <v>83</v>
      </c>
      <c r="BK95" s="102">
        <f>ROUND(I95*H95,2)</f>
        <v>0</v>
      </c>
      <c r="BL95" s="15" t="s">
        <v>172</v>
      </c>
      <c r="BM95" s="15" t="s">
        <v>434</v>
      </c>
    </row>
    <row r="96" spans="2:65" s="1" customFormat="1" ht="16.5" customHeight="1">
      <c r="B96" s="33"/>
      <c r="C96" s="196" t="s">
        <v>172</v>
      </c>
      <c r="D96" s="196" t="s">
        <v>168</v>
      </c>
      <c r="E96" s="197" t="s">
        <v>435</v>
      </c>
      <c r="F96" s="198" t="s">
        <v>436</v>
      </c>
      <c r="G96" s="199" t="s">
        <v>171</v>
      </c>
      <c r="H96" s="200">
        <v>17</v>
      </c>
      <c r="I96" s="201"/>
      <c r="J96" s="202">
        <f>ROUND(I96*H96,2)</f>
        <v>0</v>
      </c>
      <c r="K96" s="198" t="s">
        <v>1</v>
      </c>
      <c r="L96" s="35"/>
      <c r="M96" s="203" t="s">
        <v>1</v>
      </c>
      <c r="N96" s="204" t="s">
        <v>46</v>
      </c>
      <c r="O96" s="59"/>
      <c r="P96" s="205">
        <f>O96*H96</f>
        <v>0</v>
      </c>
      <c r="Q96" s="205">
        <v>0</v>
      </c>
      <c r="R96" s="205">
        <f>Q96*H96</f>
        <v>0</v>
      </c>
      <c r="S96" s="205">
        <v>0</v>
      </c>
      <c r="T96" s="206">
        <f>S96*H96</f>
        <v>0</v>
      </c>
      <c r="AR96" s="15" t="s">
        <v>172</v>
      </c>
      <c r="AT96" s="15" t="s">
        <v>168</v>
      </c>
      <c r="AU96" s="15" t="s">
        <v>83</v>
      </c>
      <c r="AY96" s="15" t="s">
        <v>166</v>
      </c>
      <c r="BE96" s="102">
        <f>IF(N96="základní",J96,0)</f>
        <v>0</v>
      </c>
      <c r="BF96" s="102">
        <f>IF(N96="snížená",J96,0)</f>
        <v>0</v>
      </c>
      <c r="BG96" s="102">
        <f>IF(N96="zákl. přenesená",J96,0)</f>
        <v>0</v>
      </c>
      <c r="BH96" s="102">
        <f>IF(N96="sníž. přenesená",J96,0)</f>
        <v>0</v>
      </c>
      <c r="BI96" s="102">
        <f>IF(N96="nulová",J96,0)</f>
        <v>0</v>
      </c>
      <c r="BJ96" s="15" t="s">
        <v>83</v>
      </c>
      <c r="BK96" s="102">
        <f>ROUND(I96*H96,2)</f>
        <v>0</v>
      </c>
      <c r="BL96" s="15" t="s">
        <v>172</v>
      </c>
      <c r="BM96" s="15" t="s">
        <v>437</v>
      </c>
    </row>
    <row r="97" spans="2:65" s="1" customFormat="1" ht="16.5" customHeight="1">
      <c r="B97" s="33"/>
      <c r="C97" s="196" t="s">
        <v>194</v>
      </c>
      <c r="D97" s="196" t="s">
        <v>168</v>
      </c>
      <c r="E97" s="197" t="s">
        <v>438</v>
      </c>
      <c r="F97" s="198" t="s">
        <v>439</v>
      </c>
      <c r="G97" s="199" t="s">
        <v>245</v>
      </c>
      <c r="H97" s="200">
        <v>231.5</v>
      </c>
      <c r="I97" s="201"/>
      <c r="J97" s="202">
        <f>ROUND(I97*H97,2)</f>
        <v>0</v>
      </c>
      <c r="K97" s="198" t="s">
        <v>1</v>
      </c>
      <c r="L97" s="35"/>
      <c r="M97" s="203" t="s">
        <v>1</v>
      </c>
      <c r="N97" s="204" t="s">
        <v>46</v>
      </c>
      <c r="O97" s="59"/>
      <c r="P97" s="205">
        <f>O97*H97</f>
        <v>0</v>
      </c>
      <c r="Q97" s="205">
        <v>0</v>
      </c>
      <c r="R97" s="205">
        <f>Q97*H97</f>
        <v>0</v>
      </c>
      <c r="S97" s="205">
        <v>0</v>
      </c>
      <c r="T97" s="206">
        <f>S97*H97</f>
        <v>0</v>
      </c>
      <c r="AR97" s="15" t="s">
        <v>172</v>
      </c>
      <c r="AT97" s="15" t="s">
        <v>168</v>
      </c>
      <c r="AU97" s="15" t="s">
        <v>83</v>
      </c>
      <c r="AY97" s="15" t="s">
        <v>166</v>
      </c>
      <c r="BE97" s="102">
        <f>IF(N97="základní",J97,0)</f>
        <v>0</v>
      </c>
      <c r="BF97" s="102">
        <f>IF(N97="snížená",J97,0)</f>
        <v>0</v>
      </c>
      <c r="BG97" s="102">
        <f>IF(N97="zákl. přenesená",J97,0)</f>
        <v>0</v>
      </c>
      <c r="BH97" s="102">
        <f>IF(N97="sníž. přenesená",J97,0)</f>
        <v>0</v>
      </c>
      <c r="BI97" s="102">
        <f>IF(N97="nulová",J97,0)</f>
        <v>0</v>
      </c>
      <c r="BJ97" s="15" t="s">
        <v>83</v>
      </c>
      <c r="BK97" s="102">
        <f>ROUND(I97*H97,2)</f>
        <v>0</v>
      </c>
      <c r="BL97" s="15" t="s">
        <v>172</v>
      </c>
      <c r="BM97" s="15" t="s">
        <v>440</v>
      </c>
    </row>
    <row r="98" spans="2:51" s="12" customFormat="1" ht="12">
      <c r="B98" s="218"/>
      <c r="C98" s="219"/>
      <c r="D98" s="209" t="s">
        <v>174</v>
      </c>
      <c r="E98" s="220" t="s">
        <v>441</v>
      </c>
      <c r="F98" s="221" t="s">
        <v>442</v>
      </c>
      <c r="G98" s="219"/>
      <c r="H98" s="222">
        <v>231.5</v>
      </c>
      <c r="I98" s="223"/>
      <c r="J98" s="219"/>
      <c r="K98" s="219"/>
      <c r="L98" s="224"/>
      <c r="M98" s="225"/>
      <c r="N98" s="226"/>
      <c r="O98" s="226"/>
      <c r="P98" s="226"/>
      <c r="Q98" s="226"/>
      <c r="R98" s="226"/>
      <c r="S98" s="226"/>
      <c r="T98" s="227"/>
      <c r="AT98" s="228" t="s">
        <v>174</v>
      </c>
      <c r="AU98" s="228" t="s">
        <v>83</v>
      </c>
      <c r="AV98" s="12" t="s">
        <v>85</v>
      </c>
      <c r="AW98" s="12" t="s">
        <v>34</v>
      </c>
      <c r="AX98" s="12" t="s">
        <v>83</v>
      </c>
      <c r="AY98" s="228" t="s">
        <v>166</v>
      </c>
    </row>
    <row r="99" spans="2:65" s="1" customFormat="1" ht="16.5" customHeight="1">
      <c r="B99" s="33"/>
      <c r="C99" s="196" t="s">
        <v>192</v>
      </c>
      <c r="D99" s="196" t="s">
        <v>168</v>
      </c>
      <c r="E99" s="197" t="s">
        <v>443</v>
      </c>
      <c r="F99" s="198" t="s">
        <v>444</v>
      </c>
      <c r="G99" s="199" t="s">
        <v>245</v>
      </c>
      <c r="H99" s="200">
        <v>8</v>
      </c>
      <c r="I99" s="201"/>
      <c r="J99" s="202">
        <f>ROUND(I99*H99,2)</f>
        <v>0</v>
      </c>
      <c r="K99" s="198" t="s">
        <v>1</v>
      </c>
      <c r="L99" s="35"/>
      <c r="M99" s="203" t="s">
        <v>1</v>
      </c>
      <c r="N99" s="204" t="s">
        <v>46</v>
      </c>
      <c r="O99" s="59"/>
      <c r="P99" s="205">
        <f>O99*H99</f>
        <v>0</v>
      </c>
      <c r="Q99" s="205">
        <v>0</v>
      </c>
      <c r="R99" s="205">
        <f>Q99*H99</f>
        <v>0</v>
      </c>
      <c r="S99" s="205">
        <v>0</v>
      </c>
      <c r="T99" s="206">
        <f>S99*H99</f>
        <v>0</v>
      </c>
      <c r="AR99" s="15" t="s">
        <v>172</v>
      </c>
      <c r="AT99" s="15" t="s">
        <v>168</v>
      </c>
      <c r="AU99" s="15" t="s">
        <v>83</v>
      </c>
      <c r="AY99" s="15" t="s">
        <v>166</v>
      </c>
      <c r="BE99" s="102">
        <f>IF(N99="základní",J99,0)</f>
        <v>0</v>
      </c>
      <c r="BF99" s="102">
        <f>IF(N99="snížená",J99,0)</f>
        <v>0</v>
      </c>
      <c r="BG99" s="102">
        <f>IF(N99="zákl. přenesená",J99,0)</f>
        <v>0</v>
      </c>
      <c r="BH99" s="102">
        <f>IF(N99="sníž. přenesená",J99,0)</f>
        <v>0</v>
      </c>
      <c r="BI99" s="102">
        <f>IF(N99="nulová",J99,0)</f>
        <v>0</v>
      </c>
      <c r="BJ99" s="15" t="s">
        <v>83</v>
      </c>
      <c r="BK99" s="102">
        <f>ROUND(I99*H99,2)</f>
        <v>0</v>
      </c>
      <c r="BL99" s="15" t="s">
        <v>172</v>
      </c>
      <c r="BM99" s="15" t="s">
        <v>445</v>
      </c>
    </row>
    <row r="100" spans="2:51" s="12" customFormat="1" ht="12">
      <c r="B100" s="218"/>
      <c r="C100" s="219"/>
      <c r="D100" s="209" t="s">
        <v>174</v>
      </c>
      <c r="E100" s="220" t="s">
        <v>1</v>
      </c>
      <c r="F100" s="221" t="s">
        <v>446</v>
      </c>
      <c r="G100" s="219"/>
      <c r="H100" s="222">
        <v>8</v>
      </c>
      <c r="I100" s="223"/>
      <c r="J100" s="219"/>
      <c r="K100" s="219"/>
      <c r="L100" s="224"/>
      <c r="M100" s="225"/>
      <c r="N100" s="226"/>
      <c r="O100" s="226"/>
      <c r="P100" s="226"/>
      <c r="Q100" s="226"/>
      <c r="R100" s="226"/>
      <c r="S100" s="226"/>
      <c r="T100" s="227"/>
      <c r="AT100" s="228" t="s">
        <v>174</v>
      </c>
      <c r="AU100" s="228" t="s">
        <v>83</v>
      </c>
      <c r="AV100" s="12" t="s">
        <v>85</v>
      </c>
      <c r="AW100" s="12" t="s">
        <v>34</v>
      </c>
      <c r="AX100" s="12" t="s">
        <v>83</v>
      </c>
      <c r="AY100" s="228" t="s">
        <v>166</v>
      </c>
    </row>
    <row r="101" spans="2:65" s="1" customFormat="1" ht="16.5" customHeight="1">
      <c r="B101" s="33"/>
      <c r="C101" s="196" t="s">
        <v>201</v>
      </c>
      <c r="D101" s="196" t="s">
        <v>168</v>
      </c>
      <c r="E101" s="197" t="s">
        <v>447</v>
      </c>
      <c r="F101" s="198" t="s">
        <v>448</v>
      </c>
      <c r="G101" s="199" t="s">
        <v>217</v>
      </c>
      <c r="H101" s="200">
        <v>80</v>
      </c>
      <c r="I101" s="201"/>
      <c r="J101" s="202">
        <f>ROUND(I101*H101,2)</f>
        <v>0</v>
      </c>
      <c r="K101" s="198" t="s">
        <v>1</v>
      </c>
      <c r="L101" s="35"/>
      <c r="M101" s="203" t="s">
        <v>1</v>
      </c>
      <c r="N101" s="204" t="s">
        <v>46</v>
      </c>
      <c r="O101" s="59"/>
      <c r="P101" s="205">
        <f>O101*H101</f>
        <v>0</v>
      </c>
      <c r="Q101" s="205">
        <v>0</v>
      </c>
      <c r="R101" s="205">
        <f>Q101*H101</f>
        <v>0</v>
      </c>
      <c r="S101" s="205">
        <v>0</v>
      </c>
      <c r="T101" s="206">
        <f>S101*H101</f>
        <v>0</v>
      </c>
      <c r="AR101" s="15" t="s">
        <v>172</v>
      </c>
      <c r="AT101" s="15" t="s">
        <v>168</v>
      </c>
      <c r="AU101" s="15" t="s">
        <v>83</v>
      </c>
      <c r="AY101" s="15" t="s">
        <v>166</v>
      </c>
      <c r="BE101" s="102">
        <f>IF(N101="základní",J101,0)</f>
        <v>0</v>
      </c>
      <c r="BF101" s="102">
        <f>IF(N101="snížená",J101,0)</f>
        <v>0</v>
      </c>
      <c r="BG101" s="102">
        <f>IF(N101="zákl. přenesená",J101,0)</f>
        <v>0</v>
      </c>
      <c r="BH101" s="102">
        <f>IF(N101="sníž. přenesená",J101,0)</f>
        <v>0</v>
      </c>
      <c r="BI101" s="102">
        <f>IF(N101="nulová",J101,0)</f>
        <v>0</v>
      </c>
      <c r="BJ101" s="15" t="s">
        <v>83</v>
      </c>
      <c r="BK101" s="102">
        <f>ROUND(I101*H101,2)</f>
        <v>0</v>
      </c>
      <c r="BL101" s="15" t="s">
        <v>172</v>
      </c>
      <c r="BM101" s="15" t="s">
        <v>449</v>
      </c>
    </row>
    <row r="102" spans="2:51" s="12" customFormat="1" ht="12">
      <c r="B102" s="218"/>
      <c r="C102" s="219"/>
      <c r="D102" s="209" t="s">
        <v>174</v>
      </c>
      <c r="E102" s="220" t="s">
        <v>450</v>
      </c>
      <c r="F102" s="221" t="s">
        <v>451</v>
      </c>
      <c r="G102" s="219"/>
      <c r="H102" s="222">
        <v>80</v>
      </c>
      <c r="I102" s="223"/>
      <c r="J102" s="219"/>
      <c r="K102" s="219"/>
      <c r="L102" s="224"/>
      <c r="M102" s="225"/>
      <c r="N102" s="226"/>
      <c r="O102" s="226"/>
      <c r="P102" s="226"/>
      <c r="Q102" s="226"/>
      <c r="R102" s="226"/>
      <c r="S102" s="226"/>
      <c r="T102" s="227"/>
      <c r="AT102" s="228" t="s">
        <v>174</v>
      </c>
      <c r="AU102" s="228" t="s">
        <v>83</v>
      </c>
      <c r="AV102" s="12" t="s">
        <v>85</v>
      </c>
      <c r="AW102" s="12" t="s">
        <v>34</v>
      </c>
      <c r="AX102" s="12" t="s">
        <v>83</v>
      </c>
      <c r="AY102" s="228" t="s">
        <v>166</v>
      </c>
    </row>
    <row r="103" spans="2:65" s="1" customFormat="1" ht="16.5" customHeight="1">
      <c r="B103" s="33"/>
      <c r="C103" s="196" t="s">
        <v>206</v>
      </c>
      <c r="D103" s="196" t="s">
        <v>168</v>
      </c>
      <c r="E103" s="197" t="s">
        <v>452</v>
      </c>
      <c r="F103" s="198" t="s">
        <v>453</v>
      </c>
      <c r="G103" s="199" t="s">
        <v>217</v>
      </c>
      <c r="H103" s="200">
        <v>58</v>
      </c>
      <c r="I103" s="201"/>
      <c r="J103" s="202">
        <f>ROUND(I103*H103,2)</f>
        <v>0</v>
      </c>
      <c r="K103" s="198" t="s">
        <v>1</v>
      </c>
      <c r="L103" s="35"/>
      <c r="M103" s="203" t="s">
        <v>1</v>
      </c>
      <c r="N103" s="204" t="s">
        <v>46</v>
      </c>
      <c r="O103" s="59"/>
      <c r="P103" s="205">
        <f>O103*H103</f>
        <v>0</v>
      </c>
      <c r="Q103" s="205">
        <v>0</v>
      </c>
      <c r="R103" s="205">
        <f>Q103*H103</f>
        <v>0</v>
      </c>
      <c r="S103" s="205">
        <v>0</v>
      </c>
      <c r="T103" s="206">
        <f>S103*H103</f>
        <v>0</v>
      </c>
      <c r="AR103" s="15" t="s">
        <v>172</v>
      </c>
      <c r="AT103" s="15" t="s">
        <v>168</v>
      </c>
      <c r="AU103" s="15" t="s">
        <v>83</v>
      </c>
      <c r="AY103" s="15" t="s">
        <v>166</v>
      </c>
      <c r="BE103" s="102">
        <f>IF(N103="základní",J103,0)</f>
        <v>0</v>
      </c>
      <c r="BF103" s="102">
        <f>IF(N103="snížená",J103,0)</f>
        <v>0</v>
      </c>
      <c r="BG103" s="102">
        <f>IF(N103="zákl. přenesená",J103,0)</f>
        <v>0</v>
      </c>
      <c r="BH103" s="102">
        <f>IF(N103="sníž. přenesená",J103,0)</f>
        <v>0</v>
      </c>
      <c r="BI103" s="102">
        <f>IF(N103="nulová",J103,0)</f>
        <v>0</v>
      </c>
      <c r="BJ103" s="15" t="s">
        <v>83</v>
      </c>
      <c r="BK103" s="102">
        <f>ROUND(I103*H103,2)</f>
        <v>0</v>
      </c>
      <c r="BL103" s="15" t="s">
        <v>172</v>
      </c>
      <c r="BM103" s="15" t="s">
        <v>454</v>
      </c>
    </row>
    <row r="104" spans="2:51" s="12" customFormat="1" ht="12">
      <c r="B104" s="218"/>
      <c r="C104" s="219"/>
      <c r="D104" s="209" t="s">
        <v>174</v>
      </c>
      <c r="E104" s="220" t="s">
        <v>455</v>
      </c>
      <c r="F104" s="221" t="s">
        <v>456</v>
      </c>
      <c r="G104" s="219"/>
      <c r="H104" s="222">
        <v>58</v>
      </c>
      <c r="I104" s="223"/>
      <c r="J104" s="219"/>
      <c r="K104" s="219"/>
      <c r="L104" s="224"/>
      <c r="M104" s="225"/>
      <c r="N104" s="226"/>
      <c r="O104" s="226"/>
      <c r="P104" s="226"/>
      <c r="Q104" s="226"/>
      <c r="R104" s="226"/>
      <c r="S104" s="226"/>
      <c r="T104" s="227"/>
      <c r="AT104" s="228" t="s">
        <v>174</v>
      </c>
      <c r="AU104" s="228" t="s">
        <v>83</v>
      </c>
      <c r="AV104" s="12" t="s">
        <v>85</v>
      </c>
      <c r="AW104" s="12" t="s">
        <v>34</v>
      </c>
      <c r="AX104" s="12" t="s">
        <v>83</v>
      </c>
      <c r="AY104" s="228" t="s">
        <v>166</v>
      </c>
    </row>
    <row r="105" spans="2:65" s="1" customFormat="1" ht="16.5" customHeight="1">
      <c r="B105" s="33"/>
      <c r="C105" s="196" t="s">
        <v>211</v>
      </c>
      <c r="D105" s="196" t="s">
        <v>168</v>
      </c>
      <c r="E105" s="197" t="s">
        <v>457</v>
      </c>
      <c r="F105" s="198" t="s">
        <v>458</v>
      </c>
      <c r="G105" s="199" t="s">
        <v>217</v>
      </c>
      <c r="H105" s="200">
        <v>32</v>
      </c>
      <c r="I105" s="201"/>
      <c r="J105" s="202">
        <f>ROUND(I105*H105,2)</f>
        <v>0</v>
      </c>
      <c r="K105" s="198" t="s">
        <v>1</v>
      </c>
      <c r="L105" s="35"/>
      <c r="M105" s="203" t="s">
        <v>1</v>
      </c>
      <c r="N105" s="204" t="s">
        <v>46</v>
      </c>
      <c r="O105" s="59"/>
      <c r="P105" s="205">
        <f>O105*H105</f>
        <v>0</v>
      </c>
      <c r="Q105" s="205">
        <v>0</v>
      </c>
      <c r="R105" s="205">
        <f>Q105*H105</f>
        <v>0</v>
      </c>
      <c r="S105" s="205">
        <v>0</v>
      </c>
      <c r="T105" s="206">
        <f>S105*H105</f>
        <v>0</v>
      </c>
      <c r="AR105" s="15" t="s">
        <v>172</v>
      </c>
      <c r="AT105" s="15" t="s">
        <v>168</v>
      </c>
      <c r="AU105" s="15" t="s">
        <v>83</v>
      </c>
      <c r="AY105" s="15" t="s">
        <v>166</v>
      </c>
      <c r="BE105" s="102">
        <f>IF(N105="základní",J105,0)</f>
        <v>0</v>
      </c>
      <c r="BF105" s="102">
        <f>IF(N105="snížená",J105,0)</f>
        <v>0</v>
      </c>
      <c r="BG105" s="102">
        <f>IF(N105="zákl. přenesená",J105,0)</f>
        <v>0</v>
      </c>
      <c r="BH105" s="102">
        <f>IF(N105="sníž. přenesená",J105,0)</f>
        <v>0</v>
      </c>
      <c r="BI105" s="102">
        <f>IF(N105="nulová",J105,0)</f>
        <v>0</v>
      </c>
      <c r="BJ105" s="15" t="s">
        <v>83</v>
      </c>
      <c r="BK105" s="102">
        <f>ROUND(I105*H105,2)</f>
        <v>0</v>
      </c>
      <c r="BL105" s="15" t="s">
        <v>172</v>
      </c>
      <c r="BM105" s="15" t="s">
        <v>459</v>
      </c>
    </row>
    <row r="106" spans="2:51" s="12" customFormat="1" ht="12">
      <c r="B106" s="218"/>
      <c r="C106" s="219"/>
      <c r="D106" s="209" t="s">
        <v>174</v>
      </c>
      <c r="E106" s="220" t="s">
        <v>1</v>
      </c>
      <c r="F106" s="221" t="s">
        <v>460</v>
      </c>
      <c r="G106" s="219"/>
      <c r="H106" s="222">
        <v>32</v>
      </c>
      <c r="I106" s="223"/>
      <c r="J106" s="219"/>
      <c r="K106" s="219"/>
      <c r="L106" s="224"/>
      <c r="M106" s="225"/>
      <c r="N106" s="226"/>
      <c r="O106" s="226"/>
      <c r="P106" s="226"/>
      <c r="Q106" s="226"/>
      <c r="R106" s="226"/>
      <c r="S106" s="226"/>
      <c r="T106" s="227"/>
      <c r="AT106" s="228" t="s">
        <v>174</v>
      </c>
      <c r="AU106" s="228" t="s">
        <v>83</v>
      </c>
      <c r="AV106" s="12" t="s">
        <v>85</v>
      </c>
      <c r="AW106" s="12" t="s">
        <v>34</v>
      </c>
      <c r="AX106" s="12" t="s">
        <v>83</v>
      </c>
      <c r="AY106" s="228" t="s">
        <v>166</v>
      </c>
    </row>
    <row r="107" spans="2:65" s="1" customFormat="1" ht="16.5" customHeight="1">
      <c r="B107" s="33"/>
      <c r="C107" s="196" t="s">
        <v>219</v>
      </c>
      <c r="D107" s="196" t="s">
        <v>168</v>
      </c>
      <c r="E107" s="197" t="s">
        <v>461</v>
      </c>
      <c r="F107" s="198" t="s">
        <v>462</v>
      </c>
      <c r="G107" s="199" t="s">
        <v>217</v>
      </c>
      <c r="H107" s="200">
        <v>17</v>
      </c>
      <c r="I107" s="201"/>
      <c r="J107" s="202">
        <f>ROUND(I107*H107,2)</f>
        <v>0</v>
      </c>
      <c r="K107" s="198" t="s">
        <v>1</v>
      </c>
      <c r="L107" s="35"/>
      <c r="M107" s="203" t="s">
        <v>1</v>
      </c>
      <c r="N107" s="204" t="s">
        <v>46</v>
      </c>
      <c r="O107" s="59"/>
      <c r="P107" s="205">
        <f>O107*H107</f>
        <v>0</v>
      </c>
      <c r="Q107" s="205">
        <v>0</v>
      </c>
      <c r="R107" s="205">
        <f>Q107*H107</f>
        <v>0</v>
      </c>
      <c r="S107" s="205">
        <v>0</v>
      </c>
      <c r="T107" s="206">
        <f>S107*H107</f>
        <v>0</v>
      </c>
      <c r="AR107" s="15" t="s">
        <v>172</v>
      </c>
      <c r="AT107" s="15" t="s">
        <v>168</v>
      </c>
      <c r="AU107" s="15" t="s">
        <v>83</v>
      </c>
      <c r="AY107" s="15" t="s">
        <v>166</v>
      </c>
      <c r="BE107" s="102">
        <f>IF(N107="základní",J107,0)</f>
        <v>0</v>
      </c>
      <c r="BF107" s="102">
        <f>IF(N107="snížená",J107,0)</f>
        <v>0</v>
      </c>
      <c r="BG107" s="102">
        <f>IF(N107="zákl. přenesená",J107,0)</f>
        <v>0</v>
      </c>
      <c r="BH107" s="102">
        <f>IF(N107="sníž. přenesená",J107,0)</f>
        <v>0</v>
      </c>
      <c r="BI107" s="102">
        <f>IF(N107="nulová",J107,0)</f>
        <v>0</v>
      </c>
      <c r="BJ107" s="15" t="s">
        <v>83</v>
      </c>
      <c r="BK107" s="102">
        <f>ROUND(I107*H107,2)</f>
        <v>0</v>
      </c>
      <c r="BL107" s="15" t="s">
        <v>172</v>
      </c>
      <c r="BM107" s="15" t="s">
        <v>463</v>
      </c>
    </row>
    <row r="108" spans="2:65" s="1" customFormat="1" ht="16.5" customHeight="1">
      <c r="B108" s="33"/>
      <c r="C108" s="196" t="s">
        <v>223</v>
      </c>
      <c r="D108" s="196" t="s">
        <v>168</v>
      </c>
      <c r="E108" s="197" t="s">
        <v>464</v>
      </c>
      <c r="F108" s="198" t="s">
        <v>465</v>
      </c>
      <c r="G108" s="199" t="s">
        <v>217</v>
      </c>
      <c r="H108" s="200">
        <v>17</v>
      </c>
      <c r="I108" s="201"/>
      <c r="J108" s="202">
        <f>ROUND(I108*H108,2)</f>
        <v>0</v>
      </c>
      <c r="K108" s="198" t="s">
        <v>1</v>
      </c>
      <c r="L108" s="35"/>
      <c r="M108" s="203" t="s">
        <v>1</v>
      </c>
      <c r="N108" s="204" t="s">
        <v>46</v>
      </c>
      <c r="O108" s="59"/>
      <c r="P108" s="205">
        <f>O108*H108</f>
        <v>0</v>
      </c>
      <c r="Q108" s="205">
        <v>0</v>
      </c>
      <c r="R108" s="205">
        <f>Q108*H108</f>
        <v>0</v>
      </c>
      <c r="S108" s="205">
        <v>0</v>
      </c>
      <c r="T108" s="206">
        <f>S108*H108</f>
        <v>0</v>
      </c>
      <c r="AR108" s="15" t="s">
        <v>172</v>
      </c>
      <c r="AT108" s="15" t="s">
        <v>168</v>
      </c>
      <c r="AU108" s="15" t="s">
        <v>83</v>
      </c>
      <c r="AY108" s="15" t="s">
        <v>166</v>
      </c>
      <c r="BE108" s="102">
        <f>IF(N108="základní",J108,0)</f>
        <v>0</v>
      </c>
      <c r="BF108" s="102">
        <f>IF(N108="snížená",J108,0)</f>
        <v>0</v>
      </c>
      <c r="BG108" s="102">
        <f>IF(N108="zákl. přenesená",J108,0)</f>
        <v>0</v>
      </c>
      <c r="BH108" s="102">
        <f>IF(N108="sníž. přenesená",J108,0)</f>
        <v>0</v>
      </c>
      <c r="BI108" s="102">
        <f>IF(N108="nulová",J108,0)</f>
        <v>0</v>
      </c>
      <c r="BJ108" s="15" t="s">
        <v>83</v>
      </c>
      <c r="BK108" s="102">
        <f>ROUND(I108*H108,2)</f>
        <v>0</v>
      </c>
      <c r="BL108" s="15" t="s">
        <v>172</v>
      </c>
      <c r="BM108" s="15" t="s">
        <v>466</v>
      </c>
    </row>
    <row r="109" spans="2:65" s="1" customFormat="1" ht="16.5" customHeight="1">
      <c r="B109" s="33"/>
      <c r="C109" s="196" t="s">
        <v>227</v>
      </c>
      <c r="D109" s="196" t="s">
        <v>168</v>
      </c>
      <c r="E109" s="197" t="s">
        <v>467</v>
      </c>
      <c r="F109" s="198" t="s">
        <v>468</v>
      </c>
      <c r="G109" s="199" t="s">
        <v>217</v>
      </c>
      <c r="H109" s="200">
        <v>17</v>
      </c>
      <c r="I109" s="201"/>
      <c r="J109" s="202">
        <f>ROUND(I109*H109,2)</f>
        <v>0</v>
      </c>
      <c r="K109" s="198" t="s">
        <v>1</v>
      </c>
      <c r="L109" s="35"/>
      <c r="M109" s="203" t="s">
        <v>1</v>
      </c>
      <c r="N109" s="204" t="s">
        <v>46</v>
      </c>
      <c r="O109" s="59"/>
      <c r="P109" s="205">
        <f>O109*H109</f>
        <v>0</v>
      </c>
      <c r="Q109" s="205">
        <v>0</v>
      </c>
      <c r="R109" s="205">
        <f>Q109*H109</f>
        <v>0</v>
      </c>
      <c r="S109" s="205">
        <v>0</v>
      </c>
      <c r="T109" s="206">
        <f>S109*H109</f>
        <v>0</v>
      </c>
      <c r="AR109" s="15" t="s">
        <v>172</v>
      </c>
      <c r="AT109" s="15" t="s">
        <v>168</v>
      </c>
      <c r="AU109" s="15" t="s">
        <v>83</v>
      </c>
      <c r="AY109" s="15" t="s">
        <v>166</v>
      </c>
      <c r="BE109" s="102">
        <f>IF(N109="základní",J109,0)</f>
        <v>0</v>
      </c>
      <c r="BF109" s="102">
        <f>IF(N109="snížená",J109,0)</f>
        <v>0</v>
      </c>
      <c r="BG109" s="102">
        <f>IF(N109="zákl. přenesená",J109,0)</f>
        <v>0</v>
      </c>
      <c r="BH109" s="102">
        <f>IF(N109="sníž. přenesená",J109,0)</f>
        <v>0</v>
      </c>
      <c r="BI109" s="102">
        <f>IF(N109="nulová",J109,0)</f>
        <v>0</v>
      </c>
      <c r="BJ109" s="15" t="s">
        <v>83</v>
      </c>
      <c r="BK109" s="102">
        <f>ROUND(I109*H109,2)</f>
        <v>0</v>
      </c>
      <c r="BL109" s="15" t="s">
        <v>172</v>
      </c>
      <c r="BM109" s="15" t="s">
        <v>469</v>
      </c>
    </row>
    <row r="110" spans="2:65" s="1" customFormat="1" ht="16.5" customHeight="1">
      <c r="B110" s="33"/>
      <c r="C110" s="196" t="s">
        <v>231</v>
      </c>
      <c r="D110" s="196" t="s">
        <v>168</v>
      </c>
      <c r="E110" s="197" t="s">
        <v>470</v>
      </c>
      <c r="F110" s="198" t="s">
        <v>471</v>
      </c>
      <c r="G110" s="199" t="s">
        <v>217</v>
      </c>
      <c r="H110" s="200">
        <v>17</v>
      </c>
      <c r="I110" s="201"/>
      <c r="J110" s="202">
        <f>ROUND(I110*H110,2)</f>
        <v>0</v>
      </c>
      <c r="K110" s="198" t="s">
        <v>1</v>
      </c>
      <c r="L110" s="35"/>
      <c r="M110" s="203" t="s">
        <v>1</v>
      </c>
      <c r="N110" s="204" t="s">
        <v>46</v>
      </c>
      <c r="O110" s="59"/>
      <c r="P110" s="205">
        <f>O110*H110</f>
        <v>0</v>
      </c>
      <c r="Q110" s="205">
        <v>0</v>
      </c>
      <c r="R110" s="205">
        <f>Q110*H110</f>
        <v>0</v>
      </c>
      <c r="S110" s="205">
        <v>0</v>
      </c>
      <c r="T110" s="206">
        <f>S110*H110</f>
        <v>0</v>
      </c>
      <c r="AR110" s="15" t="s">
        <v>172</v>
      </c>
      <c r="AT110" s="15" t="s">
        <v>168</v>
      </c>
      <c r="AU110" s="15" t="s">
        <v>83</v>
      </c>
      <c r="AY110" s="15" t="s">
        <v>166</v>
      </c>
      <c r="BE110" s="102">
        <f>IF(N110="základní",J110,0)</f>
        <v>0</v>
      </c>
      <c r="BF110" s="102">
        <f>IF(N110="snížená",J110,0)</f>
        <v>0</v>
      </c>
      <c r="BG110" s="102">
        <f>IF(N110="zákl. přenesená",J110,0)</f>
        <v>0</v>
      </c>
      <c r="BH110" s="102">
        <f>IF(N110="sníž. přenesená",J110,0)</f>
        <v>0</v>
      </c>
      <c r="BI110" s="102">
        <f>IF(N110="nulová",J110,0)</f>
        <v>0</v>
      </c>
      <c r="BJ110" s="15" t="s">
        <v>83</v>
      </c>
      <c r="BK110" s="102">
        <f>ROUND(I110*H110,2)</f>
        <v>0</v>
      </c>
      <c r="BL110" s="15" t="s">
        <v>172</v>
      </c>
      <c r="BM110" s="15" t="s">
        <v>472</v>
      </c>
    </row>
    <row r="111" spans="2:65" s="1" customFormat="1" ht="16.5" customHeight="1">
      <c r="B111" s="33"/>
      <c r="C111" s="196" t="s">
        <v>111</v>
      </c>
      <c r="D111" s="196" t="s">
        <v>168</v>
      </c>
      <c r="E111" s="197" t="s">
        <v>473</v>
      </c>
      <c r="F111" s="198" t="s">
        <v>474</v>
      </c>
      <c r="G111" s="199" t="s">
        <v>217</v>
      </c>
      <c r="H111" s="200">
        <v>32</v>
      </c>
      <c r="I111" s="201"/>
      <c r="J111" s="202">
        <f>ROUND(I111*H111,2)</f>
        <v>0</v>
      </c>
      <c r="K111" s="198" t="s">
        <v>1</v>
      </c>
      <c r="L111" s="35"/>
      <c r="M111" s="203" t="s">
        <v>1</v>
      </c>
      <c r="N111" s="204" t="s">
        <v>46</v>
      </c>
      <c r="O111" s="59"/>
      <c r="P111" s="205">
        <f>O111*H111</f>
        <v>0</v>
      </c>
      <c r="Q111" s="205">
        <v>0</v>
      </c>
      <c r="R111" s="205">
        <f>Q111*H111</f>
        <v>0</v>
      </c>
      <c r="S111" s="205">
        <v>0</v>
      </c>
      <c r="T111" s="206">
        <f>S111*H111</f>
        <v>0</v>
      </c>
      <c r="AR111" s="15" t="s">
        <v>172</v>
      </c>
      <c r="AT111" s="15" t="s">
        <v>168</v>
      </c>
      <c r="AU111" s="15" t="s">
        <v>83</v>
      </c>
      <c r="AY111" s="15" t="s">
        <v>166</v>
      </c>
      <c r="BE111" s="102">
        <f>IF(N111="základní",J111,0)</f>
        <v>0</v>
      </c>
      <c r="BF111" s="102">
        <f>IF(N111="snížená",J111,0)</f>
        <v>0</v>
      </c>
      <c r="BG111" s="102">
        <f>IF(N111="zákl. přenesená",J111,0)</f>
        <v>0</v>
      </c>
      <c r="BH111" s="102">
        <f>IF(N111="sníž. přenesená",J111,0)</f>
        <v>0</v>
      </c>
      <c r="BI111" s="102">
        <f>IF(N111="nulová",J111,0)</f>
        <v>0</v>
      </c>
      <c r="BJ111" s="15" t="s">
        <v>83</v>
      </c>
      <c r="BK111" s="102">
        <f>ROUND(I111*H111,2)</f>
        <v>0</v>
      </c>
      <c r="BL111" s="15" t="s">
        <v>172</v>
      </c>
      <c r="BM111" s="15" t="s">
        <v>475</v>
      </c>
    </row>
    <row r="112" spans="2:51" s="12" customFormat="1" ht="12">
      <c r="B112" s="218"/>
      <c r="C112" s="219"/>
      <c r="D112" s="209" t="s">
        <v>174</v>
      </c>
      <c r="E112" s="220" t="s">
        <v>1</v>
      </c>
      <c r="F112" s="221" t="s">
        <v>460</v>
      </c>
      <c r="G112" s="219"/>
      <c r="H112" s="222">
        <v>32</v>
      </c>
      <c r="I112" s="223"/>
      <c r="J112" s="219"/>
      <c r="K112" s="219"/>
      <c r="L112" s="224"/>
      <c r="M112" s="225"/>
      <c r="N112" s="226"/>
      <c r="O112" s="226"/>
      <c r="P112" s="226"/>
      <c r="Q112" s="226"/>
      <c r="R112" s="226"/>
      <c r="S112" s="226"/>
      <c r="T112" s="227"/>
      <c r="AT112" s="228" t="s">
        <v>174</v>
      </c>
      <c r="AU112" s="228" t="s">
        <v>83</v>
      </c>
      <c r="AV112" s="12" t="s">
        <v>85</v>
      </c>
      <c r="AW112" s="12" t="s">
        <v>34</v>
      </c>
      <c r="AX112" s="12" t="s">
        <v>83</v>
      </c>
      <c r="AY112" s="228" t="s">
        <v>166</v>
      </c>
    </row>
    <row r="113" spans="2:65" s="1" customFormat="1" ht="16.5" customHeight="1">
      <c r="B113" s="33"/>
      <c r="C113" s="196" t="s">
        <v>8</v>
      </c>
      <c r="D113" s="196" t="s">
        <v>168</v>
      </c>
      <c r="E113" s="197" t="s">
        <v>476</v>
      </c>
      <c r="F113" s="198" t="s">
        <v>477</v>
      </c>
      <c r="G113" s="199" t="s">
        <v>217</v>
      </c>
      <c r="H113" s="200">
        <v>17</v>
      </c>
      <c r="I113" s="201"/>
      <c r="J113" s="202">
        <f>ROUND(I113*H113,2)</f>
        <v>0</v>
      </c>
      <c r="K113" s="198" t="s">
        <v>1</v>
      </c>
      <c r="L113" s="35"/>
      <c r="M113" s="203" t="s">
        <v>1</v>
      </c>
      <c r="N113" s="204" t="s">
        <v>46</v>
      </c>
      <c r="O113" s="59"/>
      <c r="P113" s="205">
        <f>O113*H113</f>
        <v>0</v>
      </c>
      <c r="Q113" s="205">
        <v>0</v>
      </c>
      <c r="R113" s="205">
        <f>Q113*H113</f>
        <v>0</v>
      </c>
      <c r="S113" s="205">
        <v>0</v>
      </c>
      <c r="T113" s="206">
        <f>S113*H113</f>
        <v>0</v>
      </c>
      <c r="AR113" s="15" t="s">
        <v>172</v>
      </c>
      <c r="AT113" s="15" t="s">
        <v>168</v>
      </c>
      <c r="AU113" s="15" t="s">
        <v>83</v>
      </c>
      <c r="AY113" s="15" t="s">
        <v>166</v>
      </c>
      <c r="BE113" s="102">
        <f>IF(N113="základní",J113,0)</f>
        <v>0</v>
      </c>
      <c r="BF113" s="102">
        <f>IF(N113="snížená",J113,0)</f>
        <v>0</v>
      </c>
      <c r="BG113" s="102">
        <f>IF(N113="zákl. přenesená",J113,0)</f>
        <v>0</v>
      </c>
      <c r="BH113" s="102">
        <f>IF(N113="sníž. přenesená",J113,0)</f>
        <v>0</v>
      </c>
      <c r="BI113" s="102">
        <f>IF(N113="nulová",J113,0)</f>
        <v>0</v>
      </c>
      <c r="BJ113" s="15" t="s">
        <v>83</v>
      </c>
      <c r="BK113" s="102">
        <f>ROUND(I113*H113,2)</f>
        <v>0</v>
      </c>
      <c r="BL113" s="15" t="s">
        <v>172</v>
      </c>
      <c r="BM113" s="15" t="s">
        <v>478</v>
      </c>
    </row>
    <row r="114" spans="2:65" s="1" customFormat="1" ht="16.5" customHeight="1">
      <c r="B114" s="33"/>
      <c r="C114" s="196" t="s">
        <v>251</v>
      </c>
      <c r="D114" s="196" t="s">
        <v>168</v>
      </c>
      <c r="E114" s="197" t="s">
        <v>479</v>
      </c>
      <c r="F114" s="198" t="s">
        <v>480</v>
      </c>
      <c r="G114" s="199" t="s">
        <v>217</v>
      </c>
      <c r="H114" s="200">
        <v>150</v>
      </c>
      <c r="I114" s="201"/>
      <c r="J114" s="202">
        <f>ROUND(I114*H114,2)</f>
        <v>0</v>
      </c>
      <c r="K114" s="198" t="s">
        <v>1</v>
      </c>
      <c r="L114" s="35"/>
      <c r="M114" s="203" t="s">
        <v>1</v>
      </c>
      <c r="N114" s="204" t="s">
        <v>46</v>
      </c>
      <c r="O114" s="59"/>
      <c r="P114" s="205">
        <f>O114*H114</f>
        <v>0</v>
      </c>
      <c r="Q114" s="205">
        <v>0</v>
      </c>
      <c r="R114" s="205">
        <f>Q114*H114</f>
        <v>0</v>
      </c>
      <c r="S114" s="205">
        <v>0</v>
      </c>
      <c r="T114" s="206">
        <f>S114*H114</f>
        <v>0</v>
      </c>
      <c r="AR114" s="15" t="s">
        <v>172</v>
      </c>
      <c r="AT114" s="15" t="s">
        <v>168</v>
      </c>
      <c r="AU114" s="15" t="s">
        <v>83</v>
      </c>
      <c r="AY114" s="15" t="s">
        <v>166</v>
      </c>
      <c r="BE114" s="102">
        <f>IF(N114="základní",J114,0)</f>
        <v>0</v>
      </c>
      <c r="BF114" s="102">
        <f>IF(N114="snížená",J114,0)</f>
        <v>0</v>
      </c>
      <c r="BG114" s="102">
        <f>IF(N114="zákl. přenesená",J114,0)</f>
        <v>0</v>
      </c>
      <c r="BH114" s="102">
        <f>IF(N114="sníž. přenesená",J114,0)</f>
        <v>0</v>
      </c>
      <c r="BI114" s="102">
        <f>IF(N114="nulová",J114,0)</f>
        <v>0</v>
      </c>
      <c r="BJ114" s="15" t="s">
        <v>83</v>
      </c>
      <c r="BK114" s="102">
        <f>ROUND(I114*H114,2)</f>
        <v>0</v>
      </c>
      <c r="BL114" s="15" t="s">
        <v>172</v>
      </c>
      <c r="BM114" s="15" t="s">
        <v>481</v>
      </c>
    </row>
    <row r="115" spans="2:51" s="12" customFormat="1" ht="12">
      <c r="B115" s="218"/>
      <c r="C115" s="219"/>
      <c r="D115" s="209" t="s">
        <v>174</v>
      </c>
      <c r="E115" s="220" t="s">
        <v>1</v>
      </c>
      <c r="F115" s="221" t="s">
        <v>482</v>
      </c>
      <c r="G115" s="219"/>
      <c r="H115" s="222">
        <v>150</v>
      </c>
      <c r="I115" s="223"/>
      <c r="J115" s="219"/>
      <c r="K115" s="219"/>
      <c r="L115" s="224"/>
      <c r="M115" s="225"/>
      <c r="N115" s="226"/>
      <c r="O115" s="226"/>
      <c r="P115" s="226"/>
      <c r="Q115" s="226"/>
      <c r="R115" s="226"/>
      <c r="S115" s="226"/>
      <c r="T115" s="227"/>
      <c r="AT115" s="228" t="s">
        <v>174</v>
      </c>
      <c r="AU115" s="228" t="s">
        <v>83</v>
      </c>
      <c r="AV115" s="12" t="s">
        <v>85</v>
      </c>
      <c r="AW115" s="12" t="s">
        <v>34</v>
      </c>
      <c r="AX115" s="12" t="s">
        <v>83</v>
      </c>
      <c r="AY115" s="228" t="s">
        <v>166</v>
      </c>
    </row>
    <row r="116" spans="2:65" s="1" customFormat="1" ht="16.5" customHeight="1">
      <c r="B116" s="33"/>
      <c r="C116" s="196" t="s">
        <v>185</v>
      </c>
      <c r="D116" s="196" t="s">
        <v>168</v>
      </c>
      <c r="E116" s="197" t="s">
        <v>483</v>
      </c>
      <c r="F116" s="198" t="s">
        <v>484</v>
      </c>
      <c r="G116" s="199" t="s">
        <v>217</v>
      </c>
      <c r="H116" s="200">
        <v>60</v>
      </c>
      <c r="I116" s="201"/>
      <c r="J116" s="202">
        <f>ROUND(I116*H116,2)</f>
        <v>0</v>
      </c>
      <c r="K116" s="198" t="s">
        <v>1</v>
      </c>
      <c r="L116" s="35"/>
      <c r="M116" s="203" t="s">
        <v>1</v>
      </c>
      <c r="N116" s="204" t="s">
        <v>46</v>
      </c>
      <c r="O116" s="59"/>
      <c r="P116" s="205">
        <f>O116*H116</f>
        <v>0</v>
      </c>
      <c r="Q116" s="205">
        <v>0</v>
      </c>
      <c r="R116" s="205">
        <f>Q116*H116</f>
        <v>0</v>
      </c>
      <c r="S116" s="205">
        <v>0</v>
      </c>
      <c r="T116" s="206">
        <f>S116*H116</f>
        <v>0</v>
      </c>
      <c r="AR116" s="15" t="s">
        <v>172</v>
      </c>
      <c r="AT116" s="15" t="s">
        <v>168</v>
      </c>
      <c r="AU116" s="15" t="s">
        <v>83</v>
      </c>
      <c r="AY116" s="15" t="s">
        <v>166</v>
      </c>
      <c r="BE116" s="102">
        <f>IF(N116="základní",J116,0)</f>
        <v>0</v>
      </c>
      <c r="BF116" s="102">
        <f>IF(N116="snížená",J116,0)</f>
        <v>0</v>
      </c>
      <c r="BG116" s="102">
        <f>IF(N116="zákl. přenesená",J116,0)</f>
        <v>0</v>
      </c>
      <c r="BH116" s="102">
        <f>IF(N116="sníž. přenesená",J116,0)</f>
        <v>0</v>
      </c>
      <c r="BI116" s="102">
        <f>IF(N116="nulová",J116,0)</f>
        <v>0</v>
      </c>
      <c r="BJ116" s="15" t="s">
        <v>83</v>
      </c>
      <c r="BK116" s="102">
        <f>ROUND(I116*H116,2)</f>
        <v>0</v>
      </c>
      <c r="BL116" s="15" t="s">
        <v>172</v>
      </c>
      <c r="BM116" s="15" t="s">
        <v>485</v>
      </c>
    </row>
    <row r="117" spans="2:51" s="12" customFormat="1" ht="12">
      <c r="B117" s="218"/>
      <c r="C117" s="219"/>
      <c r="D117" s="209" t="s">
        <v>174</v>
      </c>
      <c r="E117" s="220" t="s">
        <v>1</v>
      </c>
      <c r="F117" s="221" t="s">
        <v>486</v>
      </c>
      <c r="G117" s="219"/>
      <c r="H117" s="222">
        <v>60</v>
      </c>
      <c r="I117" s="223"/>
      <c r="J117" s="219"/>
      <c r="K117" s="219"/>
      <c r="L117" s="224"/>
      <c r="M117" s="225"/>
      <c r="N117" s="226"/>
      <c r="O117" s="226"/>
      <c r="P117" s="226"/>
      <c r="Q117" s="226"/>
      <c r="R117" s="226"/>
      <c r="S117" s="226"/>
      <c r="T117" s="227"/>
      <c r="AT117" s="228" t="s">
        <v>174</v>
      </c>
      <c r="AU117" s="228" t="s">
        <v>83</v>
      </c>
      <c r="AV117" s="12" t="s">
        <v>85</v>
      </c>
      <c r="AW117" s="12" t="s">
        <v>34</v>
      </c>
      <c r="AX117" s="12" t="s">
        <v>83</v>
      </c>
      <c r="AY117" s="228" t="s">
        <v>166</v>
      </c>
    </row>
    <row r="118" spans="2:65" s="1" customFormat="1" ht="16.5" customHeight="1">
      <c r="B118" s="33"/>
      <c r="C118" s="196" t="s">
        <v>261</v>
      </c>
      <c r="D118" s="196" t="s">
        <v>168</v>
      </c>
      <c r="E118" s="197" t="s">
        <v>487</v>
      </c>
      <c r="F118" s="198" t="s">
        <v>488</v>
      </c>
      <c r="G118" s="199" t="s">
        <v>217</v>
      </c>
      <c r="H118" s="200">
        <v>40</v>
      </c>
      <c r="I118" s="201"/>
      <c r="J118" s="202">
        <f>ROUND(I118*H118,2)</f>
        <v>0</v>
      </c>
      <c r="K118" s="198" t="s">
        <v>1</v>
      </c>
      <c r="L118" s="35"/>
      <c r="M118" s="203" t="s">
        <v>1</v>
      </c>
      <c r="N118" s="204" t="s">
        <v>46</v>
      </c>
      <c r="O118" s="59"/>
      <c r="P118" s="205">
        <f>O118*H118</f>
        <v>0</v>
      </c>
      <c r="Q118" s="205">
        <v>0</v>
      </c>
      <c r="R118" s="205">
        <f>Q118*H118</f>
        <v>0</v>
      </c>
      <c r="S118" s="205">
        <v>0</v>
      </c>
      <c r="T118" s="206">
        <f>S118*H118</f>
        <v>0</v>
      </c>
      <c r="AR118" s="15" t="s">
        <v>172</v>
      </c>
      <c r="AT118" s="15" t="s">
        <v>168</v>
      </c>
      <c r="AU118" s="15" t="s">
        <v>83</v>
      </c>
      <c r="AY118" s="15" t="s">
        <v>166</v>
      </c>
      <c r="BE118" s="102">
        <f>IF(N118="základní",J118,0)</f>
        <v>0</v>
      </c>
      <c r="BF118" s="102">
        <f>IF(N118="snížená",J118,0)</f>
        <v>0</v>
      </c>
      <c r="BG118" s="102">
        <f>IF(N118="zákl. přenesená",J118,0)</f>
        <v>0</v>
      </c>
      <c r="BH118" s="102">
        <f>IF(N118="sníž. přenesená",J118,0)</f>
        <v>0</v>
      </c>
      <c r="BI118" s="102">
        <f>IF(N118="nulová",J118,0)</f>
        <v>0</v>
      </c>
      <c r="BJ118" s="15" t="s">
        <v>83</v>
      </c>
      <c r="BK118" s="102">
        <f>ROUND(I118*H118,2)</f>
        <v>0</v>
      </c>
      <c r="BL118" s="15" t="s">
        <v>172</v>
      </c>
      <c r="BM118" s="15" t="s">
        <v>489</v>
      </c>
    </row>
    <row r="119" spans="2:51" s="12" customFormat="1" ht="12">
      <c r="B119" s="218"/>
      <c r="C119" s="219"/>
      <c r="D119" s="209" t="s">
        <v>174</v>
      </c>
      <c r="E119" s="220" t="s">
        <v>1</v>
      </c>
      <c r="F119" s="221" t="s">
        <v>383</v>
      </c>
      <c r="G119" s="219"/>
      <c r="H119" s="222">
        <v>40</v>
      </c>
      <c r="I119" s="223"/>
      <c r="J119" s="219"/>
      <c r="K119" s="219"/>
      <c r="L119" s="224"/>
      <c r="M119" s="225"/>
      <c r="N119" s="226"/>
      <c r="O119" s="226"/>
      <c r="P119" s="226"/>
      <c r="Q119" s="226"/>
      <c r="R119" s="226"/>
      <c r="S119" s="226"/>
      <c r="T119" s="227"/>
      <c r="AT119" s="228" t="s">
        <v>174</v>
      </c>
      <c r="AU119" s="228" t="s">
        <v>83</v>
      </c>
      <c r="AV119" s="12" t="s">
        <v>85</v>
      </c>
      <c r="AW119" s="12" t="s">
        <v>34</v>
      </c>
      <c r="AX119" s="12" t="s">
        <v>83</v>
      </c>
      <c r="AY119" s="228" t="s">
        <v>166</v>
      </c>
    </row>
    <row r="120" spans="2:65" s="1" customFormat="1" ht="16.5" customHeight="1">
      <c r="B120" s="33"/>
      <c r="C120" s="196" t="s">
        <v>267</v>
      </c>
      <c r="D120" s="196" t="s">
        <v>168</v>
      </c>
      <c r="E120" s="197" t="s">
        <v>490</v>
      </c>
      <c r="F120" s="313" t="s">
        <v>681</v>
      </c>
      <c r="G120" s="199" t="s">
        <v>491</v>
      </c>
      <c r="H120" s="200">
        <v>222</v>
      </c>
      <c r="I120" s="201"/>
      <c r="J120" s="202">
        <f>ROUND(I120*H120,2)</f>
        <v>0</v>
      </c>
      <c r="K120" s="198" t="s">
        <v>1</v>
      </c>
      <c r="L120" s="35"/>
      <c r="M120" s="203" t="s">
        <v>1</v>
      </c>
      <c r="N120" s="204" t="s">
        <v>46</v>
      </c>
      <c r="O120" s="59"/>
      <c r="P120" s="205">
        <f>O120*H120</f>
        <v>0</v>
      </c>
      <c r="Q120" s="205">
        <v>0</v>
      </c>
      <c r="R120" s="205">
        <f>Q120*H120</f>
        <v>0</v>
      </c>
      <c r="S120" s="205">
        <v>0</v>
      </c>
      <c r="T120" s="206">
        <f>S120*H120</f>
        <v>0</v>
      </c>
      <c r="AR120" s="15" t="s">
        <v>172</v>
      </c>
      <c r="AT120" s="15" t="s">
        <v>168</v>
      </c>
      <c r="AU120" s="15" t="s">
        <v>83</v>
      </c>
      <c r="AY120" s="15" t="s">
        <v>166</v>
      </c>
      <c r="BE120" s="102">
        <f>IF(N120="základní",J120,0)</f>
        <v>0</v>
      </c>
      <c r="BF120" s="102">
        <f>IF(N120="snížená",J120,0)</f>
        <v>0</v>
      </c>
      <c r="BG120" s="102">
        <f>IF(N120="zákl. přenesená",J120,0)</f>
        <v>0</v>
      </c>
      <c r="BH120" s="102">
        <f>IF(N120="sníž. přenesená",J120,0)</f>
        <v>0</v>
      </c>
      <c r="BI120" s="102">
        <f>IF(N120="nulová",J120,0)</f>
        <v>0</v>
      </c>
      <c r="BJ120" s="15" t="s">
        <v>83</v>
      </c>
      <c r="BK120" s="102">
        <f>ROUND(I120*H120,2)</f>
        <v>0</v>
      </c>
      <c r="BL120" s="15" t="s">
        <v>172</v>
      </c>
      <c r="BM120" s="15" t="s">
        <v>492</v>
      </c>
    </row>
    <row r="121" spans="2:51" s="12" customFormat="1" ht="12">
      <c r="B121" s="218"/>
      <c r="C121" s="219"/>
      <c r="D121" s="209" t="s">
        <v>174</v>
      </c>
      <c r="E121" s="220" t="s">
        <v>1</v>
      </c>
      <c r="F121" s="221" t="s">
        <v>493</v>
      </c>
      <c r="G121" s="219"/>
      <c r="H121" s="222">
        <v>222</v>
      </c>
      <c r="I121" s="223"/>
      <c r="J121" s="219"/>
      <c r="K121" s="219"/>
      <c r="L121" s="224"/>
      <c r="M121" s="225"/>
      <c r="N121" s="226"/>
      <c r="O121" s="226"/>
      <c r="P121" s="226"/>
      <c r="Q121" s="226"/>
      <c r="R121" s="226"/>
      <c r="S121" s="226"/>
      <c r="T121" s="227"/>
      <c r="AT121" s="228" t="s">
        <v>174</v>
      </c>
      <c r="AU121" s="228" t="s">
        <v>83</v>
      </c>
      <c r="AV121" s="12" t="s">
        <v>85</v>
      </c>
      <c r="AW121" s="12" t="s">
        <v>34</v>
      </c>
      <c r="AX121" s="12" t="s">
        <v>83</v>
      </c>
      <c r="AY121" s="228" t="s">
        <v>166</v>
      </c>
    </row>
    <row r="122" spans="2:65" s="1" customFormat="1" ht="16.5" customHeight="1">
      <c r="B122" s="33"/>
      <c r="C122" s="196" t="s">
        <v>272</v>
      </c>
      <c r="D122" s="196" t="s">
        <v>168</v>
      </c>
      <c r="E122" s="197" t="s">
        <v>494</v>
      </c>
      <c r="F122" s="198" t="s">
        <v>495</v>
      </c>
      <c r="G122" s="199" t="s">
        <v>491</v>
      </c>
      <c r="H122" s="200">
        <v>680</v>
      </c>
      <c r="I122" s="201"/>
      <c r="J122" s="202">
        <f>ROUND(I122*H122,2)</f>
        <v>0</v>
      </c>
      <c r="K122" s="198" t="s">
        <v>1</v>
      </c>
      <c r="L122" s="35"/>
      <c r="M122" s="203" t="s">
        <v>1</v>
      </c>
      <c r="N122" s="204" t="s">
        <v>46</v>
      </c>
      <c r="O122" s="59"/>
      <c r="P122" s="205">
        <f>O122*H122</f>
        <v>0</v>
      </c>
      <c r="Q122" s="205">
        <v>0</v>
      </c>
      <c r="R122" s="205">
        <f>Q122*H122</f>
        <v>0</v>
      </c>
      <c r="S122" s="205">
        <v>0</v>
      </c>
      <c r="T122" s="206">
        <f>S122*H122</f>
        <v>0</v>
      </c>
      <c r="AR122" s="15" t="s">
        <v>172</v>
      </c>
      <c r="AT122" s="15" t="s">
        <v>168</v>
      </c>
      <c r="AU122" s="15" t="s">
        <v>83</v>
      </c>
      <c r="AY122" s="15" t="s">
        <v>166</v>
      </c>
      <c r="BE122" s="102">
        <f>IF(N122="základní",J122,0)</f>
        <v>0</v>
      </c>
      <c r="BF122" s="102">
        <f>IF(N122="snížená",J122,0)</f>
        <v>0</v>
      </c>
      <c r="BG122" s="102">
        <f>IF(N122="zákl. přenesená",J122,0)</f>
        <v>0</v>
      </c>
      <c r="BH122" s="102">
        <f>IF(N122="sníž. přenesená",J122,0)</f>
        <v>0</v>
      </c>
      <c r="BI122" s="102">
        <f>IF(N122="nulová",J122,0)</f>
        <v>0</v>
      </c>
      <c r="BJ122" s="15" t="s">
        <v>83</v>
      </c>
      <c r="BK122" s="102">
        <f>ROUND(I122*H122,2)</f>
        <v>0</v>
      </c>
      <c r="BL122" s="15" t="s">
        <v>172</v>
      </c>
      <c r="BM122" s="15" t="s">
        <v>496</v>
      </c>
    </row>
    <row r="123" spans="2:51" s="11" customFormat="1" ht="12">
      <c r="B123" s="207"/>
      <c r="C123" s="208"/>
      <c r="D123" s="209" t="s">
        <v>174</v>
      </c>
      <c r="E123" s="210" t="s">
        <v>1</v>
      </c>
      <c r="F123" s="211" t="s">
        <v>497</v>
      </c>
      <c r="G123" s="208"/>
      <c r="H123" s="210" t="s">
        <v>1</v>
      </c>
      <c r="I123" s="212"/>
      <c r="J123" s="208"/>
      <c r="K123" s="208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174</v>
      </c>
      <c r="AU123" s="217" t="s">
        <v>83</v>
      </c>
      <c r="AV123" s="11" t="s">
        <v>83</v>
      </c>
      <c r="AW123" s="11" t="s">
        <v>34</v>
      </c>
      <c r="AX123" s="11" t="s">
        <v>75</v>
      </c>
      <c r="AY123" s="217" t="s">
        <v>166</v>
      </c>
    </row>
    <row r="124" spans="2:51" s="12" customFormat="1" ht="12">
      <c r="B124" s="218"/>
      <c r="C124" s="219"/>
      <c r="D124" s="209" t="s">
        <v>174</v>
      </c>
      <c r="E124" s="220" t="s">
        <v>1</v>
      </c>
      <c r="F124" s="221" t="s">
        <v>498</v>
      </c>
      <c r="G124" s="219"/>
      <c r="H124" s="222">
        <v>680</v>
      </c>
      <c r="I124" s="223"/>
      <c r="J124" s="219"/>
      <c r="K124" s="219"/>
      <c r="L124" s="224"/>
      <c r="M124" s="225"/>
      <c r="N124" s="226"/>
      <c r="O124" s="226"/>
      <c r="P124" s="226"/>
      <c r="Q124" s="226"/>
      <c r="R124" s="226"/>
      <c r="S124" s="226"/>
      <c r="T124" s="227"/>
      <c r="AT124" s="228" t="s">
        <v>174</v>
      </c>
      <c r="AU124" s="228" t="s">
        <v>83</v>
      </c>
      <c r="AV124" s="12" t="s">
        <v>85</v>
      </c>
      <c r="AW124" s="12" t="s">
        <v>34</v>
      </c>
      <c r="AX124" s="12" t="s">
        <v>83</v>
      </c>
      <c r="AY124" s="228" t="s">
        <v>166</v>
      </c>
    </row>
    <row r="125" spans="2:65" s="1" customFormat="1" ht="16.5" customHeight="1">
      <c r="B125" s="33"/>
      <c r="C125" s="196" t="s">
        <v>7</v>
      </c>
      <c r="D125" s="196" t="s">
        <v>168</v>
      </c>
      <c r="E125" s="197" t="s">
        <v>499</v>
      </c>
      <c r="F125" s="198" t="s">
        <v>500</v>
      </c>
      <c r="G125" s="199" t="s">
        <v>171</v>
      </c>
      <c r="H125" s="200">
        <v>1</v>
      </c>
      <c r="I125" s="201"/>
      <c r="J125" s="202">
        <f>ROUND(I125*H125,2)</f>
        <v>0</v>
      </c>
      <c r="K125" s="198" t="s">
        <v>1</v>
      </c>
      <c r="L125" s="35"/>
      <c r="M125" s="203" t="s">
        <v>1</v>
      </c>
      <c r="N125" s="204" t="s">
        <v>46</v>
      </c>
      <c r="O125" s="59"/>
      <c r="P125" s="205">
        <f>O125*H125</f>
        <v>0</v>
      </c>
      <c r="Q125" s="205">
        <v>0</v>
      </c>
      <c r="R125" s="205">
        <f>Q125*H125</f>
        <v>0</v>
      </c>
      <c r="S125" s="205">
        <v>0</v>
      </c>
      <c r="T125" s="206">
        <f>S125*H125</f>
        <v>0</v>
      </c>
      <c r="AR125" s="15" t="s">
        <v>172</v>
      </c>
      <c r="AT125" s="15" t="s">
        <v>168</v>
      </c>
      <c r="AU125" s="15" t="s">
        <v>83</v>
      </c>
      <c r="AY125" s="15" t="s">
        <v>166</v>
      </c>
      <c r="BE125" s="102">
        <f>IF(N125="základní",J125,0)</f>
        <v>0</v>
      </c>
      <c r="BF125" s="102">
        <f>IF(N125="snížená",J125,0)</f>
        <v>0</v>
      </c>
      <c r="BG125" s="102">
        <f>IF(N125="zákl. přenesená",J125,0)</f>
        <v>0</v>
      </c>
      <c r="BH125" s="102">
        <f>IF(N125="sníž. přenesená",J125,0)</f>
        <v>0</v>
      </c>
      <c r="BI125" s="102">
        <f>IF(N125="nulová",J125,0)</f>
        <v>0</v>
      </c>
      <c r="BJ125" s="15" t="s">
        <v>83</v>
      </c>
      <c r="BK125" s="102">
        <f>ROUND(I125*H125,2)</f>
        <v>0</v>
      </c>
      <c r="BL125" s="15" t="s">
        <v>172</v>
      </c>
      <c r="BM125" s="15" t="s">
        <v>501</v>
      </c>
    </row>
    <row r="126" spans="2:51" s="11" customFormat="1" ht="12">
      <c r="B126" s="207"/>
      <c r="C126" s="208"/>
      <c r="D126" s="209" t="s">
        <v>174</v>
      </c>
      <c r="E126" s="210" t="s">
        <v>1</v>
      </c>
      <c r="F126" s="211" t="s">
        <v>502</v>
      </c>
      <c r="G126" s="208"/>
      <c r="H126" s="210" t="s">
        <v>1</v>
      </c>
      <c r="I126" s="212"/>
      <c r="J126" s="208"/>
      <c r="K126" s="208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174</v>
      </c>
      <c r="AU126" s="217" t="s">
        <v>83</v>
      </c>
      <c r="AV126" s="11" t="s">
        <v>83</v>
      </c>
      <c r="AW126" s="11" t="s">
        <v>34</v>
      </c>
      <c r="AX126" s="11" t="s">
        <v>75</v>
      </c>
      <c r="AY126" s="217" t="s">
        <v>166</v>
      </c>
    </row>
    <row r="127" spans="2:51" s="11" customFormat="1" ht="12">
      <c r="B127" s="207"/>
      <c r="C127" s="208"/>
      <c r="D127" s="209" t="s">
        <v>174</v>
      </c>
      <c r="E127" s="210" t="s">
        <v>1</v>
      </c>
      <c r="F127" s="211" t="s">
        <v>503</v>
      </c>
      <c r="G127" s="208"/>
      <c r="H127" s="210" t="s">
        <v>1</v>
      </c>
      <c r="I127" s="212"/>
      <c r="J127" s="208"/>
      <c r="K127" s="208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174</v>
      </c>
      <c r="AU127" s="217" t="s">
        <v>83</v>
      </c>
      <c r="AV127" s="11" t="s">
        <v>83</v>
      </c>
      <c r="AW127" s="11" t="s">
        <v>34</v>
      </c>
      <c r="AX127" s="11" t="s">
        <v>75</v>
      </c>
      <c r="AY127" s="217" t="s">
        <v>166</v>
      </c>
    </row>
    <row r="128" spans="2:51" s="11" customFormat="1" ht="12">
      <c r="B128" s="207"/>
      <c r="C128" s="208"/>
      <c r="D128" s="209" t="s">
        <v>174</v>
      </c>
      <c r="E128" s="210" t="s">
        <v>1</v>
      </c>
      <c r="F128" s="211" t="s">
        <v>504</v>
      </c>
      <c r="G128" s="208"/>
      <c r="H128" s="210" t="s">
        <v>1</v>
      </c>
      <c r="I128" s="212"/>
      <c r="J128" s="208"/>
      <c r="K128" s="208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174</v>
      </c>
      <c r="AU128" s="217" t="s">
        <v>83</v>
      </c>
      <c r="AV128" s="11" t="s">
        <v>83</v>
      </c>
      <c r="AW128" s="11" t="s">
        <v>34</v>
      </c>
      <c r="AX128" s="11" t="s">
        <v>75</v>
      </c>
      <c r="AY128" s="217" t="s">
        <v>166</v>
      </c>
    </row>
    <row r="129" spans="2:51" s="11" customFormat="1" ht="12">
      <c r="B129" s="207"/>
      <c r="C129" s="208"/>
      <c r="D129" s="209" t="s">
        <v>174</v>
      </c>
      <c r="E129" s="210" t="s">
        <v>1</v>
      </c>
      <c r="F129" s="211" t="s">
        <v>505</v>
      </c>
      <c r="G129" s="208"/>
      <c r="H129" s="210" t="s">
        <v>1</v>
      </c>
      <c r="I129" s="212"/>
      <c r="J129" s="208"/>
      <c r="K129" s="208"/>
      <c r="L129" s="213"/>
      <c r="M129" s="214"/>
      <c r="N129" s="215"/>
      <c r="O129" s="215"/>
      <c r="P129" s="215"/>
      <c r="Q129" s="215"/>
      <c r="R129" s="215"/>
      <c r="S129" s="215"/>
      <c r="T129" s="216"/>
      <c r="AT129" s="217" t="s">
        <v>174</v>
      </c>
      <c r="AU129" s="217" t="s">
        <v>83</v>
      </c>
      <c r="AV129" s="11" t="s">
        <v>83</v>
      </c>
      <c r="AW129" s="11" t="s">
        <v>34</v>
      </c>
      <c r="AX129" s="11" t="s">
        <v>75</v>
      </c>
      <c r="AY129" s="217" t="s">
        <v>166</v>
      </c>
    </row>
    <row r="130" spans="2:51" s="11" customFormat="1" ht="12">
      <c r="B130" s="207"/>
      <c r="C130" s="208"/>
      <c r="D130" s="209" t="s">
        <v>174</v>
      </c>
      <c r="E130" s="210" t="s">
        <v>1</v>
      </c>
      <c r="F130" s="211" t="s">
        <v>506</v>
      </c>
      <c r="G130" s="208"/>
      <c r="H130" s="210" t="s">
        <v>1</v>
      </c>
      <c r="I130" s="212"/>
      <c r="J130" s="208"/>
      <c r="K130" s="208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174</v>
      </c>
      <c r="AU130" s="217" t="s">
        <v>83</v>
      </c>
      <c r="AV130" s="11" t="s">
        <v>83</v>
      </c>
      <c r="AW130" s="11" t="s">
        <v>34</v>
      </c>
      <c r="AX130" s="11" t="s">
        <v>75</v>
      </c>
      <c r="AY130" s="217" t="s">
        <v>166</v>
      </c>
    </row>
    <row r="131" spans="2:51" s="11" customFormat="1" ht="12">
      <c r="B131" s="207"/>
      <c r="C131" s="208"/>
      <c r="D131" s="209" t="s">
        <v>174</v>
      </c>
      <c r="E131" s="210" t="s">
        <v>1</v>
      </c>
      <c r="F131" s="211" t="s">
        <v>507</v>
      </c>
      <c r="G131" s="208"/>
      <c r="H131" s="210" t="s">
        <v>1</v>
      </c>
      <c r="I131" s="212"/>
      <c r="J131" s="208"/>
      <c r="K131" s="208"/>
      <c r="L131" s="213"/>
      <c r="M131" s="214"/>
      <c r="N131" s="215"/>
      <c r="O131" s="215"/>
      <c r="P131" s="215"/>
      <c r="Q131" s="215"/>
      <c r="R131" s="215"/>
      <c r="S131" s="215"/>
      <c r="T131" s="216"/>
      <c r="AT131" s="217" t="s">
        <v>174</v>
      </c>
      <c r="AU131" s="217" t="s">
        <v>83</v>
      </c>
      <c r="AV131" s="11" t="s">
        <v>83</v>
      </c>
      <c r="AW131" s="11" t="s">
        <v>34</v>
      </c>
      <c r="AX131" s="11" t="s">
        <v>75</v>
      </c>
      <c r="AY131" s="217" t="s">
        <v>166</v>
      </c>
    </row>
    <row r="132" spans="2:51" s="11" customFormat="1" ht="12">
      <c r="B132" s="207"/>
      <c r="C132" s="208"/>
      <c r="D132" s="209" t="s">
        <v>174</v>
      </c>
      <c r="E132" s="210" t="s">
        <v>1</v>
      </c>
      <c r="F132" s="211" t="s">
        <v>508</v>
      </c>
      <c r="G132" s="208"/>
      <c r="H132" s="210" t="s">
        <v>1</v>
      </c>
      <c r="I132" s="212"/>
      <c r="J132" s="208"/>
      <c r="K132" s="208"/>
      <c r="L132" s="213"/>
      <c r="M132" s="214"/>
      <c r="N132" s="215"/>
      <c r="O132" s="215"/>
      <c r="P132" s="215"/>
      <c r="Q132" s="215"/>
      <c r="R132" s="215"/>
      <c r="S132" s="215"/>
      <c r="T132" s="216"/>
      <c r="AT132" s="217" t="s">
        <v>174</v>
      </c>
      <c r="AU132" s="217" t="s">
        <v>83</v>
      </c>
      <c r="AV132" s="11" t="s">
        <v>83</v>
      </c>
      <c r="AW132" s="11" t="s">
        <v>34</v>
      </c>
      <c r="AX132" s="11" t="s">
        <v>75</v>
      </c>
      <c r="AY132" s="217" t="s">
        <v>166</v>
      </c>
    </row>
    <row r="133" spans="2:51" s="11" customFormat="1" ht="12">
      <c r="B133" s="207"/>
      <c r="C133" s="208"/>
      <c r="D133" s="209" t="s">
        <v>174</v>
      </c>
      <c r="E133" s="210" t="s">
        <v>1</v>
      </c>
      <c r="F133" s="211" t="s">
        <v>509</v>
      </c>
      <c r="G133" s="208"/>
      <c r="H133" s="210" t="s">
        <v>1</v>
      </c>
      <c r="I133" s="212"/>
      <c r="J133" s="208"/>
      <c r="K133" s="208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174</v>
      </c>
      <c r="AU133" s="217" t="s">
        <v>83</v>
      </c>
      <c r="AV133" s="11" t="s">
        <v>83</v>
      </c>
      <c r="AW133" s="11" t="s">
        <v>34</v>
      </c>
      <c r="AX133" s="11" t="s">
        <v>75</v>
      </c>
      <c r="AY133" s="217" t="s">
        <v>166</v>
      </c>
    </row>
    <row r="134" spans="2:51" s="11" customFormat="1" ht="12">
      <c r="B134" s="207"/>
      <c r="C134" s="208"/>
      <c r="D134" s="209" t="s">
        <v>174</v>
      </c>
      <c r="E134" s="210" t="s">
        <v>1</v>
      </c>
      <c r="F134" s="211" t="s">
        <v>510</v>
      </c>
      <c r="G134" s="208"/>
      <c r="H134" s="210" t="s">
        <v>1</v>
      </c>
      <c r="I134" s="212"/>
      <c r="J134" s="208"/>
      <c r="K134" s="208"/>
      <c r="L134" s="213"/>
      <c r="M134" s="214"/>
      <c r="N134" s="215"/>
      <c r="O134" s="215"/>
      <c r="P134" s="215"/>
      <c r="Q134" s="215"/>
      <c r="R134" s="215"/>
      <c r="S134" s="215"/>
      <c r="T134" s="216"/>
      <c r="AT134" s="217" t="s">
        <v>174</v>
      </c>
      <c r="AU134" s="217" t="s">
        <v>83</v>
      </c>
      <c r="AV134" s="11" t="s">
        <v>83</v>
      </c>
      <c r="AW134" s="11" t="s">
        <v>34</v>
      </c>
      <c r="AX134" s="11" t="s">
        <v>75</v>
      </c>
      <c r="AY134" s="217" t="s">
        <v>166</v>
      </c>
    </row>
    <row r="135" spans="2:51" s="12" customFormat="1" ht="12">
      <c r="B135" s="218"/>
      <c r="C135" s="219"/>
      <c r="D135" s="209" t="s">
        <v>174</v>
      </c>
      <c r="E135" s="220" t="s">
        <v>1</v>
      </c>
      <c r="F135" s="221" t="s">
        <v>83</v>
      </c>
      <c r="G135" s="219"/>
      <c r="H135" s="222">
        <v>1</v>
      </c>
      <c r="I135" s="223"/>
      <c r="J135" s="219"/>
      <c r="K135" s="219"/>
      <c r="L135" s="224"/>
      <c r="M135" s="225"/>
      <c r="N135" s="226"/>
      <c r="O135" s="226"/>
      <c r="P135" s="226"/>
      <c r="Q135" s="226"/>
      <c r="R135" s="226"/>
      <c r="S135" s="226"/>
      <c r="T135" s="227"/>
      <c r="AT135" s="228" t="s">
        <v>174</v>
      </c>
      <c r="AU135" s="228" t="s">
        <v>83</v>
      </c>
      <c r="AV135" s="12" t="s">
        <v>85</v>
      </c>
      <c r="AW135" s="12" t="s">
        <v>34</v>
      </c>
      <c r="AX135" s="12" t="s">
        <v>83</v>
      </c>
      <c r="AY135" s="228" t="s">
        <v>166</v>
      </c>
    </row>
    <row r="136" spans="2:65" s="1" customFormat="1" ht="16.5" customHeight="1">
      <c r="B136" s="33"/>
      <c r="C136" s="196" t="s">
        <v>279</v>
      </c>
      <c r="D136" s="196" t="s">
        <v>168</v>
      </c>
      <c r="E136" s="197" t="s">
        <v>511</v>
      </c>
      <c r="F136" s="198" t="s">
        <v>512</v>
      </c>
      <c r="G136" s="199" t="s">
        <v>217</v>
      </c>
      <c r="H136" s="200">
        <v>17</v>
      </c>
      <c r="I136" s="201"/>
      <c r="J136" s="202">
        <f>ROUND(I136*H136,2)</f>
        <v>0</v>
      </c>
      <c r="K136" s="198" t="s">
        <v>1</v>
      </c>
      <c r="L136" s="35"/>
      <c r="M136" s="203" t="s">
        <v>1</v>
      </c>
      <c r="N136" s="204" t="s">
        <v>46</v>
      </c>
      <c r="O136" s="59"/>
      <c r="P136" s="205">
        <f>O136*H136</f>
        <v>0</v>
      </c>
      <c r="Q136" s="205">
        <v>0</v>
      </c>
      <c r="R136" s="205">
        <f>Q136*H136</f>
        <v>0</v>
      </c>
      <c r="S136" s="205">
        <v>0</v>
      </c>
      <c r="T136" s="206">
        <f>S136*H136</f>
        <v>0</v>
      </c>
      <c r="AR136" s="15" t="s">
        <v>172</v>
      </c>
      <c r="AT136" s="15" t="s">
        <v>168</v>
      </c>
      <c r="AU136" s="15" t="s">
        <v>83</v>
      </c>
      <c r="AY136" s="15" t="s">
        <v>166</v>
      </c>
      <c r="BE136" s="102">
        <f>IF(N136="základní",J136,0)</f>
        <v>0</v>
      </c>
      <c r="BF136" s="102">
        <f>IF(N136="snížená",J136,0)</f>
        <v>0</v>
      </c>
      <c r="BG136" s="102">
        <f>IF(N136="zákl. přenesená",J136,0)</f>
        <v>0</v>
      </c>
      <c r="BH136" s="102">
        <f>IF(N136="sníž. přenesená",J136,0)</f>
        <v>0</v>
      </c>
      <c r="BI136" s="102">
        <f>IF(N136="nulová",J136,0)</f>
        <v>0</v>
      </c>
      <c r="BJ136" s="15" t="s">
        <v>83</v>
      </c>
      <c r="BK136" s="102">
        <f>ROUND(I136*H136,2)</f>
        <v>0</v>
      </c>
      <c r="BL136" s="15" t="s">
        <v>172</v>
      </c>
      <c r="BM136" s="15" t="s">
        <v>513</v>
      </c>
    </row>
    <row r="137" spans="2:51" s="11" customFormat="1" ht="12">
      <c r="B137" s="207"/>
      <c r="C137" s="208"/>
      <c r="D137" s="209" t="s">
        <v>174</v>
      </c>
      <c r="E137" s="210" t="s">
        <v>1</v>
      </c>
      <c r="F137" s="211" t="s">
        <v>514</v>
      </c>
      <c r="G137" s="208"/>
      <c r="H137" s="210" t="s">
        <v>1</v>
      </c>
      <c r="I137" s="212"/>
      <c r="J137" s="208"/>
      <c r="K137" s="208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174</v>
      </c>
      <c r="AU137" s="217" t="s">
        <v>83</v>
      </c>
      <c r="AV137" s="11" t="s">
        <v>83</v>
      </c>
      <c r="AW137" s="11" t="s">
        <v>34</v>
      </c>
      <c r="AX137" s="11" t="s">
        <v>75</v>
      </c>
      <c r="AY137" s="217" t="s">
        <v>166</v>
      </c>
    </row>
    <row r="138" spans="2:51" s="11" customFormat="1" ht="12">
      <c r="B138" s="207"/>
      <c r="C138" s="208"/>
      <c r="D138" s="209" t="s">
        <v>174</v>
      </c>
      <c r="E138" s="210" t="s">
        <v>1</v>
      </c>
      <c r="F138" s="211" t="s">
        <v>515</v>
      </c>
      <c r="G138" s="208"/>
      <c r="H138" s="210" t="s">
        <v>1</v>
      </c>
      <c r="I138" s="212"/>
      <c r="J138" s="208"/>
      <c r="K138" s="208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174</v>
      </c>
      <c r="AU138" s="217" t="s">
        <v>83</v>
      </c>
      <c r="AV138" s="11" t="s">
        <v>83</v>
      </c>
      <c r="AW138" s="11" t="s">
        <v>34</v>
      </c>
      <c r="AX138" s="11" t="s">
        <v>75</v>
      </c>
      <c r="AY138" s="217" t="s">
        <v>166</v>
      </c>
    </row>
    <row r="139" spans="2:51" s="12" customFormat="1" ht="12">
      <c r="B139" s="218"/>
      <c r="C139" s="219"/>
      <c r="D139" s="209" t="s">
        <v>174</v>
      </c>
      <c r="E139" s="220" t="s">
        <v>1</v>
      </c>
      <c r="F139" s="221" t="s">
        <v>185</v>
      </c>
      <c r="G139" s="219"/>
      <c r="H139" s="222">
        <v>17</v>
      </c>
      <c r="I139" s="223"/>
      <c r="J139" s="219"/>
      <c r="K139" s="219"/>
      <c r="L139" s="224"/>
      <c r="M139" s="225"/>
      <c r="N139" s="226"/>
      <c r="O139" s="226"/>
      <c r="P139" s="226"/>
      <c r="Q139" s="226"/>
      <c r="R139" s="226"/>
      <c r="S139" s="226"/>
      <c r="T139" s="227"/>
      <c r="AT139" s="228" t="s">
        <v>174</v>
      </c>
      <c r="AU139" s="228" t="s">
        <v>83</v>
      </c>
      <c r="AV139" s="12" t="s">
        <v>85</v>
      </c>
      <c r="AW139" s="12" t="s">
        <v>34</v>
      </c>
      <c r="AX139" s="12" t="s">
        <v>83</v>
      </c>
      <c r="AY139" s="228" t="s">
        <v>166</v>
      </c>
    </row>
    <row r="140" spans="2:65" s="1" customFormat="1" ht="16.5" customHeight="1">
      <c r="B140" s="33"/>
      <c r="C140" s="196" t="s">
        <v>284</v>
      </c>
      <c r="D140" s="196" t="s">
        <v>168</v>
      </c>
      <c r="E140" s="197" t="s">
        <v>516</v>
      </c>
      <c r="F140" s="198" t="s">
        <v>517</v>
      </c>
      <c r="G140" s="199" t="s">
        <v>245</v>
      </c>
      <c r="H140" s="200">
        <v>1296</v>
      </c>
      <c r="I140" s="201"/>
      <c r="J140" s="202">
        <f>ROUND(I140*H140,2)</f>
        <v>0</v>
      </c>
      <c r="K140" s="198" t="s">
        <v>1</v>
      </c>
      <c r="L140" s="35"/>
      <c r="M140" s="203" t="s">
        <v>1</v>
      </c>
      <c r="N140" s="204" t="s">
        <v>46</v>
      </c>
      <c r="O140" s="59"/>
      <c r="P140" s="205">
        <f>O140*H140</f>
        <v>0</v>
      </c>
      <c r="Q140" s="205">
        <v>0</v>
      </c>
      <c r="R140" s="205">
        <f>Q140*H140</f>
        <v>0</v>
      </c>
      <c r="S140" s="205">
        <v>0</v>
      </c>
      <c r="T140" s="206">
        <f>S140*H140</f>
        <v>0</v>
      </c>
      <c r="AR140" s="15" t="s">
        <v>172</v>
      </c>
      <c r="AT140" s="15" t="s">
        <v>168</v>
      </c>
      <c r="AU140" s="15" t="s">
        <v>83</v>
      </c>
      <c r="AY140" s="15" t="s">
        <v>166</v>
      </c>
      <c r="BE140" s="102">
        <f>IF(N140="základní",J140,0)</f>
        <v>0</v>
      </c>
      <c r="BF140" s="102">
        <f>IF(N140="snížená",J140,0)</f>
        <v>0</v>
      </c>
      <c r="BG140" s="102">
        <f>IF(N140="zákl. přenesená",J140,0)</f>
        <v>0</v>
      </c>
      <c r="BH140" s="102">
        <f>IF(N140="sníž. přenesená",J140,0)</f>
        <v>0</v>
      </c>
      <c r="BI140" s="102">
        <f>IF(N140="nulová",J140,0)</f>
        <v>0</v>
      </c>
      <c r="BJ140" s="15" t="s">
        <v>83</v>
      </c>
      <c r="BK140" s="102">
        <f>ROUND(I140*H140,2)</f>
        <v>0</v>
      </c>
      <c r="BL140" s="15" t="s">
        <v>172</v>
      </c>
      <c r="BM140" s="15" t="s">
        <v>518</v>
      </c>
    </row>
    <row r="141" spans="2:51" s="11" customFormat="1" ht="12">
      <c r="B141" s="207"/>
      <c r="C141" s="208"/>
      <c r="D141" s="209" t="s">
        <v>174</v>
      </c>
      <c r="E141" s="210" t="s">
        <v>1</v>
      </c>
      <c r="F141" s="211" t="s">
        <v>519</v>
      </c>
      <c r="G141" s="208"/>
      <c r="H141" s="210" t="s">
        <v>1</v>
      </c>
      <c r="I141" s="212"/>
      <c r="J141" s="208"/>
      <c r="K141" s="208"/>
      <c r="L141" s="213"/>
      <c r="M141" s="214"/>
      <c r="N141" s="215"/>
      <c r="O141" s="215"/>
      <c r="P141" s="215"/>
      <c r="Q141" s="215"/>
      <c r="R141" s="215"/>
      <c r="S141" s="215"/>
      <c r="T141" s="216"/>
      <c r="AT141" s="217" t="s">
        <v>174</v>
      </c>
      <c r="AU141" s="217" t="s">
        <v>83</v>
      </c>
      <c r="AV141" s="11" t="s">
        <v>83</v>
      </c>
      <c r="AW141" s="11" t="s">
        <v>34</v>
      </c>
      <c r="AX141" s="11" t="s">
        <v>75</v>
      </c>
      <c r="AY141" s="217" t="s">
        <v>166</v>
      </c>
    </row>
    <row r="142" spans="2:51" s="11" customFormat="1" ht="12">
      <c r="B142" s="207"/>
      <c r="C142" s="208"/>
      <c r="D142" s="209" t="s">
        <v>174</v>
      </c>
      <c r="E142" s="210" t="s">
        <v>1</v>
      </c>
      <c r="F142" s="211" t="s">
        <v>520</v>
      </c>
      <c r="G142" s="208"/>
      <c r="H142" s="210" t="s">
        <v>1</v>
      </c>
      <c r="I142" s="212"/>
      <c r="J142" s="208"/>
      <c r="K142" s="208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174</v>
      </c>
      <c r="AU142" s="217" t="s">
        <v>83</v>
      </c>
      <c r="AV142" s="11" t="s">
        <v>83</v>
      </c>
      <c r="AW142" s="11" t="s">
        <v>34</v>
      </c>
      <c r="AX142" s="11" t="s">
        <v>75</v>
      </c>
      <c r="AY142" s="217" t="s">
        <v>166</v>
      </c>
    </row>
    <row r="143" spans="2:51" s="11" customFormat="1" ht="12">
      <c r="B143" s="207"/>
      <c r="C143" s="208"/>
      <c r="D143" s="209" t="s">
        <v>174</v>
      </c>
      <c r="E143" s="210" t="s">
        <v>1</v>
      </c>
      <c r="F143" s="211" t="s">
        <v>521</v>
      </c>
      <c r="G143" s="208"/>
      <c r="H143" s="210" t="s">
        <v>1</v>
      </c>
      <c r="I143" s="212"/>
      <c r="J143" s="208"/>
      <c r="K143" s="208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174</v>
      </c>
      <c r="AU143" s="217" t="s">
        <v>83</v>
      </c>
      <c r="AV143" s="11" t="s">
        <v>83</v>
      </c>
      <c r="AW143" s="11" t="s">
        <v>34</v>
      </c>
      <c r="AX143" s="11" t="s">
        <v>75</v>
      </c>
      <c r="AY143" s="217" t="s">
        <v>166</v>
      </c>
    </row>
    <row r="144" spans="2:51" s="12" customFormat="1" ht="12">
      <c r="B144" s="218"/>
      <c r="C144" s="219"/>
      <c r="D144" s="209" t="s">
        <v>174</v>
      </c>
      <c r="E144" s="220" t="s">
        <v>1</v>
      </c>
      <c r="F144" s="221" t="s">
        <v>522</v>
      </c>
      <c r="G144" s="219"/>
      <c r="H144" s="222">
        <v>1296</v>
      </c>
      <c r="I144" s="223"/>
      <c r="J144" s="219"/>
      <c r="K144" s="219"/>
      <c r="L144" s="224"/>
      <c r="M144" s="250"/>
      <c r="N144" s="251"/>
      <c r="O144" s="251"/>
      <c r="P144" s="251"/>
      <c r="Q144" s="251"/>
      <c r="R144" s="251"/>
      <c r="S144" s="251"/>
      <c r="T144" s="252"/>
      <c r="AT144" s="228" t="s">
        <v>174</v>
      </c>
      <c r="AU144" s="228" t="s">
        <v>83</v>
      </c>
      <c r="AV144" s="12" t="s">
        <v>85</v>
      </c>
      <c r="AW144" s="12" t="s">
        <v>34</v>
      </c>
      <c r="AX144" s="12" t="s">
        <v>83</v>
      </c>
      <c r="AY144" s="228" t="s">
        <v>166</v>
      </c>
    </row>
    <row r="145" spans="2:12" s="1" customFormat="1" ht="6.95" customHeight="1">
      <c r="B145" s="45"/>
      <c r="C145" s="46"/>
      <c r="D145" s="46"/>
      <c r="E145" s="46"/>
      <c r="F145" s="46"/>
      <c r="G145" s="46"/>
      <c r="H145" s="46"/>
      <c r="I145" s="141"/>
      <c r="J145" s="46"/>
      <c r="K145" s="46"/>
      <c r="L145" s="35"/>
    </row>
  </sheetData>
  <sheetProtection sheet="1" objects="1" scenarios="1" formatColumns="0" formatRows="0" autoFilter="0"/>
  <autoFilter ref="C91:K144"/>
  <mergeCells count="14">
    <mergeCell ref="D70:F70"/>
    <mergeCell ref="E82:H82"/>
    <mergeCell ref="E84:H84"/>
    <mergeCell ref="L2:V2"/>
    <mergeCell ref="E52:H52"/>
    <mergeCell ref="D66:F66"/>
    <mergeCell ref="D67:F67"/>
    <mergeCell ref="D68:F68"/>
    <mergeCell ref="D69:F69"/>
    <mergeCell ref="E7:H7"/>
    <mergeCell ref="E9:H9"/>
    <mergeCell ref="E18:H18"/>
    <mergeCell ref="E27:H27"/>
    <mergeCell ref="E50:H50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9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AT2" s="15" t="s">
        <v>91</v>
      </c>
    </row>
    <row r="3" spans="2:46" ht="6.95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18"/>
      <c r="AT3" s="15" t="s">
        <v>85</v>
      </c>
    </row>
    <row r="4" spans="2:46" ht="24.95" customHeight="1">
      <c r="B4" s="18"/>
      <c r="D4" s="114" t="s">
        <v>112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15" t="s">
        <v>16</v>
      </c>
      <c r="L6" s="18"/>
    </row>
    <row r="7" spans="2:12" ht="16.5" customHeight="1">
      <c r="B7" s="18"/>
      <c r="E7" s="306" t="str">
        <f>'Rekapitulace stavby'!K6</f>
        <v>Dílčí energetická renovace objektu ZŠ Chvaletická - objekt SO1,Praha 14</v>
      </c>
      <c r="F7" s="307"/>
      <c r="G7" s="307"/>
      <c r="H7" s="307"/>
      <c r="L7" s="18"/>
    </row>
    <row r="8" spans="2:12" s="1" customFormat="1" ht="12" customHeight="1">
      <c r="B8" s="35"/>
      <c r="D8" s="115" t="s">
        <v>116</v>
      </c>
      <c r="I8" s="116"/>
      <c r="L8" s="35"/>
    </row>
    <row r="9" spans="2:12" s="1" customFormat="1" ht="36.95" customHeight="1">
      <c r="B9" s="35"/>
      <c r="E9" s="308" t="s">
        <v>523</v>
      </c>
      <c r="F9" s="309"/>
      <c r="G9" s="309"/>
      <c r="H9" s="309"/>
      <c r="I9" s="116"/>
      <c r="L9" s="35"/>
    </row>
    <row r="10" spans="2:12" s="1" customFormat="1" ht="12">
      <c r="B10" s="35"/>
      <c r="I10" s="116"/>
      <c r="L10" s="35"/>
    </row>
    <row r="11" spans="2:12" s="1" customFormat="1" ht="12" customHeight="1">
      <c r="B11" s="35"/>
      <c r="D11" s="115" t="s">
        <v>18</v>
      </c>
      <c r="F11" s="15" t="s">
        <v>1</v>
      </c>
      <c r="I11" s="117" t="s">
        <v>19</v>
      </c>
      <c r="J11" s="15" t="s">
        <v>1</v>
      </c>
      <c r="L11" s="35"/>
    </row>
    <row r="12" spans="2:12" s="1" customFormat="1" ht="12" customHeight="1">
      <c r="B12" s="35"/>
      <c r="D12" s="115" t="s">
        <v>20</v>
      </c>
      <c r="F12" s="15" t="s">
        <v>21</v>
      </c>
      <c r="I12" s="117" t="s">
        <v>22</v>
      </c>
      <c r="J12" s="118" t="str">
        <f>'Rekapitulace stavby'!AN8</f>
        <v>21. 11. 2018</v>
      </c>
      <c r="L12" s="35"/>
    </row>
    <row r="13" spans="2:12" s="1" customFormat="1" ht="10.9" customHeight="1">
      <c r="B13" s="35"/>
      <c r="I13" s="116"/>
      <c r="L13" s="35"/>
    </row>
    <row r="14" spans="2:12" s="1" customFormat="1" ht="12" customHeight="1">
      <c r="B14" s="35"/>
      <c r="D14" s="115" t="s">
        <v>24</v>
      </c>
      <c r="I14" s="117" t="s">
        <v>25</v>
      </c>
      <c r="J14" s="15" t="s">
        <v>26</v>
      </c>
      <c r="L14" s="35"/>
    </row>
    <row r="15" spans="2:12" s="1" customFormat="1" ht="18" customHeight="1">
      <c r="B15" s="35"/>
      <c r="E15" s="15" t="s">
        <v>27</v>
      </c>
      <c r="I15" s="117" t="s">
        <v>28</v>
      </c>
      <c r="J15" s="15" t="s">
        <v>1</v>
      </c>
      <c r="L15" s="35"/>
    </row>
    <row r="16" spans="2:12" s="1" customFormat="1" ht="6.95" customHeight="1">
      <c r="B16" s="35"/>
      <c r="I16" s="116"/>
      <c r="L16" s="35"/>
    </row>
    <row r="17" spans="2:12" s="1" customFormat="1" ht="12" customHeight="1">
      <c r="B17" s="35"/>
      <c r="D17" s="115" t="s">
        <v>29</v>
      </c>
      <c r="I17" s="117" t="s">
        <v>25</v>
      </c>
      <c r="J17" s="28" t="str">
        <f>'Rekapitulace stavby'!AN13</f>
        <v>Vyplň údaj</v>
      </c>
      <c r="L17" s="35"/>
    </row>
    <row r="18" spans="2:12" s="1" customFormat="1" ht="18" customHeight="1">
      <c r="B18" s="35"/>
      <c r="E18" s="310" t="str">
        <f>'Rekapitulace stavby'!E14</f>
        <v>Vyplň údaj</v>
      </c>
      <c r="F18" s="311"/>
      <c r="G18" s="311"/>
      <c r="H18" s="311"/>
      <c r="I18" s="117" t="s">
        <v>28</v>
      </c>
      <c r="J18" s="28" t="str">
        <f>'Rekapitulace stavby'!AN14</f>
        <v>Vyplň údaj</v>
      </c>
      <c r="L18" s="35"/>
    </row>
    <row r="19" spans="2:12" s="1" customFormat="1" ht="6.95" customHeight="1">
      <c r="B19" s="35"/>
      <c r="I19" s="116"/>
      <c r="L19" s="35"/>
    </row>
    <row r="20" spans="2:12" s="1" customFormat="1" ht="12" customHeight="1">
      <c r="B20" s="35"/>
      <c r="D20" s="115" t="s">
        <v>31</v>
      </c>
      <c r="I20" s="117" t="s">
        <v>25</v>
      </c>
      <c r="J20" s="15" t="s">
        <v>32</v>
      </c>
      <c r="L20" s="35"/>
    </row>
    <row r="21" spans="2:12" s="1" customFormat="1" ht="18" customHeight="1">
      <c r="B21" s="35"/>
      <c r="E21" s="15" t="s">
        <v>33</v>
      </c>
      <c r="I21" s="117" t="s">
        <v>28</v>
      </c>
      <c r="J21" s="15" t="s">
        <v>1</v>
      </c>
      <c r="L21" s="35"/>
    </row>
    <row r="22" spans="2:12" s="1" customFormat="1" ht="6.95" customHeight="1">
      <c r="B22" s="35"/>
      <c r="I22" s="116"/>
      <c r="L22" s="35"/>
    </row>
    <row r="23" spans="2:12" s="1" customFormat="1" ht="12" customHeight="1">
      <c r="B23" s="35"/>
      <c r="D23" s="115" t="s">
        <v>35</v>
      </c>
      <c r="I23" s="117" t="s">
        <v>25</v>
      </c>
      <c r="J23" s="15" t="s">
        <v>36</v>
      </c>
      <c r="L23" s="35"/>
    </row>
    <row r="24" spans="2:12" s="1" customFormat="1" ht="18" customHeight="1">
      <c r="B24" s="35"/>
      <c r="E24" s="15" t="s">
        <v>37</v>
      </c>
      <c r="I24" s="117" t="s">
        <v>28</v>
      </c>
      <c r="J24" s="15" t="s">
        <v>1</v>
      </c>
      <c r="L24" s="35"/>
    </row>
    <row r="25" spans="2:12" s="1" customFormat="1" ht="6.95" customHeight="1">
      <c r="B25" s="35"/>
      <c r="I25" s="116"/>
      <c r="L25" s="35"/>
    </row>
    <row r="26" spans="2:12" s="1" customFormat="1" ht="12" customHeight="1">
      <c r="B26" s="35"/>
      <c r="D26" s="115" t="s">
        <v>38</v>
      </c>
      <c r="I26" s="116"/>
      <c r="L26" s="35"/>
    </row>
    <row r="27" spans="2:12" s="6" customFormat="1" ht="16.5" customHeight="1">
      <c r="B27" s="119"/>
      <c r="E27" s="312" t="s">
        <v>1</v>
      </c>
      <c r="F27" s="312"/>
      <c r="G27" s="312"/>
      <c r="H27" s="312"/>
      <c r="I27" s="120"/>
      <c r="L27" s="119"/>
    </row>
    <row r="28" spans="2:12" s="1" customFormat="1" ht="6.95" customHeight="1">
      <c r="B28" s="35"/>
      <c r="I28" s="116"/>
      <c r="L28" s="35"/>
    </row>
    <row r="29" spans="2:12" s="1" customFormat="1" ht="6.95" customHeight="1">
      <c r="B29" s="35"/>
      <c r="D29" s="55"/>
      <c r="E29" s="55"/>
      <c r="F29" s="55"/>
      <c r="G29" s="55"/>
      <c r="H29" s="55"/>
      <c r="I29" s="121"/>
      <c r="J29" s="55"/>
      <c r="K29" s="55"/>
      <c r="L29" s="35"/>
    </row>
    <row r="30" spans="2:12" s="1" customFormat="1" ht="14.45" customHeight="1">
      <c r="B30" s="35"/>
      <c r="D30" s="122" t="s">
        <v>118</v>
      </c>
      <c r="I30" s="116"/>
      <c r="J30" s="123">
        <f>J61</f>
        <v>0</v>
      </c>
      <c r="L30" s="35"/>
    </row>
    <row r="31" spans="2:12" s="1" customFormat="1" ht="14.45" customHeight="1">
      <c r="B31" s="35"/>
      <c r="D31" s="124" t="s">
        <v>98</v>
      </c>
      <c r="I31" s="116"/>
      <c r="J31" s="123">
        <f>J66</f>
        <v>0</v>
      </c>
      <c r="L31" s="35"/>
    </row>
    <row r="32" spans="2:12" s="1" customFormat="1" ht="25.35" customHeight="1">
      <c r="B32" s="35"/>
      <c r="D32" s="125" t="s">
        <v>41</v>
      </c>
      <c r="I32" s="116"/>
      <c r="J32" s="126">
        <f>ROUND(J30+J31,2)</f>
        <v>0</v>
      </c>
      <c r="L32" s="35"/>
    </row>
    <row r="33" spans="2:12" s="1" customFormat="1" ht="6.95" customHeight="1">
      <c r="B33" s="35"/>
      <c r="D33" s="55"/>
      <c r="E33" s="55"/>
      <c r="F33" s="55"/>
      <c r="G33" s="55"/>
      <c r="H33" s="55"/>
      <c r="I33" s="121"/>
      <c r="J33" s="55"/>
      <c r="K33" s="55"/>
      <c r="L33" s="35"/>
    </row>
    <row r="34" spans="2:12" s="1" customFormat="1" ht="14.45" customHeight="1">
      <c r="B34" s="35"/>
      <c r="F34" s="127" t="s">
        <v>43</v>
      </c>
      <c r="I34" s="128" t="s">
        <v>42</v>
      </c>
      <c r="J34" s="127" t="s">
        <v>44</v>
      </c>
      <c r="L34" s="35"/>
    </row>
    <row r="35" spans="2:12" s="1" customFormat="1" ht="14.45" customHeight="1">
      <c r="B35" s="35"/>
      <c r="D35" s="115" t="s">
        <v>45</v>
      </c>
      <c r="E35" s="115" t="s">
        <v>46</v>
      </c>
      <c r="F35" s="129">
        <f>ROUND((SUM(BE66:BE73)+SUM(BE93:BE96)),2)</f>
        <v>0</v>
      </c>
      <c r="I35" s="130">
        <v>0.21</v>
      </c>
      <c r="J35" s="129">
        <f>ROUND(((SUM(BE66:BE73)+SUM(BE93:BE96))*I35),2)</f>
        <v>0</v>
      </c>
      <c r="L35" s="35"/>
    </row>
    <row r="36" spans="2:12" s="1" customFormat="1" ht="14.45" customHeight="1">
      <c r="B36" s="35"/>
      <c r="E36" s="115" t="s">
        <v>47</v>
      </c>
      <c r="F36" s="129">
        <f>ROUND((SUM(BF66:BF73)+SUM(BF93:BF96)),2)</f>
        <v>0</v>
      </c>
      <c r="I36" s="130">
        <v>0.15</v>
      </c>
      <c r="J36" s="129">
        <f>ROUND(((SUM(BF66:BF73)+SUM(BF93:BF96))*I36),2)</f>
        <v>0</v>
      </c>
      <c r="L36" s="35"/>
    </row>
    <row r="37" spans="2:12" s="1" customFormat="1" ht="14.45" customHeight="1" hidden="1">
      <c r="B37" s="35"/>
      <c r="E37" s="115" t="s">
        <v>48</v>
      </c>
      <c r="F37" s="129">
        <f>ROUND((SUM(BG66:BG73)+SUM(BG93:BG96)),2)</f>
        <v>0</v>
      </c>
      <c r="I37" s="130">
        <v>0.21</v>
      </c>
      <c r="J37" s="129">
        <f>0</f>
        <v>0</v>
      </c>
      <c r="L37" s="35"/>
    </row>
    <row r="38" spans="2:12" s="1" customFormat="1" ht="14.45" customHeight="1" hidden="1">
      <c r="B38" s="35"/>
      <c r="E38" s="115" t="s">
        <v>49</v>
      </c>
      <c r="F38" s="129">
        <f>ROUND((SUM(BH66:BH73)+SUM(BH93:BH96)),2)</f>
        <v>0</v>
      </c>
      <c r="I38" s="130">
        <v>0.15</v>
      </c>
      <c r="J38" s="129">
        <f>0</f>
        <v>0</v>
      </c>
      <c r="L38" s="35"/>
    </row>
    <row r="39" spans="2:12" s="1" customFormat="1" ht="14.45" customHeight="1" hidden="1">
      <c r="B39" s="35"/>
      <c r="E39" s="115" t="s">
        <v>50</v>
      </c>
      <c r="F39" s="129">
        <f>ROUND((SUM(BI66:BI73)+SUM(BI93:BI96)),2)</f>
        <v>0</v>
      </c>
      <c r="I39" s="130">
        <v>0</v>
      </c>
      <c r="J39" s="129">
        <f>0</f>
        <v>0</v>
      </c>
      <c r="L39" s="35"/>
    </row>
    <row r="40" spans="2:12" s="1" customFormat="1" ht="6.95" customHeight="1">
      <c r="B40" s="35"/>
      <c r="I40" s="116"/>
      <c r="L40" s="35"/>
    </row>
    <row r="41" spans="2:12" s="1" customFormat="1" ht="25.35" customHeight="1">
      <c r="B41" s="35"/>
      <c r="C41" s="131"/>
      <c r="D41" s="132" t="s">
        <v>51</v>
      </c>
      <c r="E41" s="133"/>
      <c r="F41" s="133"/>
      <c r="G41" s="134" t="s">
        <v>52</v>
      </c>
      <c r="H41" s="135" t="s">
        <v>53</v>
      </c>
      <c r="I41" s="136"/>
      <c r="J41" s="137">
        <f>SUM(J32:J39)</f>
        <v>0</v>
      </c>
      <c r="K41" s="138"/>
      <c r="L41" s="35"/>
    </row>
    <row r="42" spans="2:12" s="1" customFormat="1" ht="14.45" customHeight="1">
      <c r="B42" s="139"/>
      <c r="C42" s="140"/>
      <c r="D42" s="140"/>
      <c r="E42" s="140"/>
      <c r="F42" s="140"/>
      <c r="G42" s="140"/>
      <c r="H42" s="140"/>
      <c r="I42" s="141"/>
      <c r="J42" s="140"/>
      <c r="K42" s="140"/>
      <c r="L42" s="35"/>
    </row>
    <row r="46" spans="2:12" s="1" customFormat="1" ht="6.95" customHeight="1">
      <c r="B46" s="142"/>
      <c r="C46" s="143"/>
      <c r="D46" s="143"/>
      <c r="E46" s="143"/>
      <c r="F46" s="143"/>
      <c r="G46" s="143"/>
      <c r="H46" s="143"/>
      <c r="I46" s="144"/>
      <c r="J46" s="143"/>
      <c r="K46" s="143"/>
      <c r="L46" s="35"/>
    </row>
    <row r="47" spans="2:12" s="1" customFormat="1" ht="24.95" customHeight="1">
      <c r="B47" s="33"/>
      <c r="C47" s="21" t="s">
        <v>119</v>
      </c>
      <c r="D47" s="34"/>
      <c r="E47" s="34"/>
      <c r="F47" s="34"/>
      <c r="G47" s="34"/>
      <c r="H47" s="34"/>
      <c r="I47" s="116"/>
      <c r="J47" s="34"/>
      <c r="K47" s="34"/>
      <c r="L47" s="35"/>
    </row>
    <row r="48" spans="2:12" s="1" customFormat="1" ht="6.95" customHeight="1">
      <c r="B48" s="33"/>
      <c r="C48" s="34"/>
      <c r="D48" s="34"/>
      <c r="E48" s="34"/>
      <c r="F48" s="34"/>
      <c r="G48" s="34"/>
      <c r="H48" s="34"/>
      <c r="I48" s="116"/>
      <c r="J48" s="34"/>
      <c r="K48" s="34"/>
      <c r="L48" s="35"/>
    </row>
    <row r="49" spans="2:12" s="1" customFormat="1" ht="12" customHeight="1">
      <c r="B49" s="33"/>
      <c r="C49" s="27" t="s">
        <v>16</v>
      </c>
      <c r="D49" s="34"/>
      <c r="E49" s="34"/>
      <c r="F49" s="34"/>
      <c r="G49" s="34"/>
      <c r="H49" s="34"/>
      <c r="I49" s="116"/>
      <c r="J49" s="34"/>
      <c r="K49" s="34"/>
      <c r="L49" s="35"/>
    </row>
    <row r="50" spans="2:12" s="1" customFormat="1" ht="16.5" customHeight="1">
      <c r="B50" s="33"/>
      <c r="C50" s="34"/>
      <c r="D50" s="34"/>
      <c r="E50" s="304" t="str">
        <f>E7</f>
        <v>Dílčí energetická renovace objektu ZŠ Chvaletická - objekt SO1,Praha 14</v>
      </c>
      <c r="F50" s="305"/>
      <c r="G50" s="305"/>
      <c r="H50" s="305"/>
      <c r="I50" s="116"/>
      <c r="J50" s="34"/>
      <c r="K50" s="34"/>
      <c r="L50" s="35"/>
    </row>
    <row r="51" spans="2:12" s="1" customFormat="1" ht="12" customHeight="1">
      <c r="B51" s="33"/>
      <c r="C51" s="27" t="s">
        <v>116</v>
      </c>
      <c r="D51" s="34"/>
      <c r="E51" s="34"/>
      <c r="F51" s="34"/>
      <c r="G51" s="34"/>
      <c r="H51" s="34"/>
      <c r="I51" s="116"/>
      <c r="J51" s="34"/>
      <c r="K51" s="34"/>
      <c r="L51" s="35"/>
    </row>
    <row r="52" spans="2:12" s="1" customFormat="1" ht="16.5" customHeight="1">
      <c r="B52" s="33"/>
      <c r="C52" s="34"/>
      <c r="D52" s="34"/>
      <c r="E52" s="293" t="str">
        <f>E9</f>
        <v>33/2018/Pr - Provedení dokumentace skutečného stavu</v>
      </c>
      <c r="F52" s="292"/>
      <c r="G52" s="292"/>
      <c r="H52" s="292"/>
      <c r="I52" s="116"/>
      <c r="J52" s="34"/>
      <c r="K52" s="34"/>
      <c r="L52" s="35"/>
    </row>
    <row r="53" spans="2:12" s="1" customFormat="1" ht="6.95" customHeight="1">
      <c r="B53" s="33"/>
      <c r="C53" s="34"/>
      <c r="D53" s="34"/>
      <c r="E53" s="34"/>
      <c r="F53" s="34"/>
      <c r="G53" s="34"/>
      <c r="H53" s="34"/>
      <c r="I53" s="116"/>
      <c r="J53" s="34"/>
      <c r="K53" s="34"/>
      <c r="L53" s="35"/>
    </row>
    <row r="54" spans="2:12" s="1" customFormat="1" ht="12" customHeight="1">
      <c r="B54" s="33"/>
      <c r="C54" s="27" t="s">
        <v>20</v>
      </c>
      <c r="D54" s="34"/>
      <c r="E54" s="34"/>
      <c r="F54" s="25" t="str">
        <f>F12</f>
        <v>Chvaletická 918,198 00Praha 14</v>
      </c>
      <c r="G54" s="34"/>
      <c r="H54" s="34"/>
      <c r="I54" s="117" t="s">
        <v>22</v>
      </c>
      <c r="J54" s="54" t="str">
        <f>IF(J12="","",J12)</f>
        <v>21. 11. 2018</v>
      </c>
      <c r="K54" s="34"/>
      <c r="L54" s="35"/>
    </row>
    <row r="55" spans="2:12" s="1" customFormat="1" ht="6.95" customHeight="1">
      <c r="B55" s="33"/>
      <c r="C55" s="34"/>
      <c r="D55" s="34"/>
      <c r="E55" s="34"/>
      <c r="F55" s="34"/>
      <c r="G55" s="34"/>
      <c r="H55" s="34"/>
      <c r="I55" s="116"/>
      <c r="J55" s="34"/>
      <c r="K55" s="34"/>
      <c r="L55" s="35"/>
    </row>
    <row r="56" spans="2:12" s="1" customFormat="1" ht="13.7" customHeight="1">
      <c r="B56" s="33"/>
      <c r="C56" s="27" t="s">
        <v>24</v>
      </c>
      <c r="D56" s="34"/>
      <c r="E56" s="34"/>
      <c r="F56" s="25" t="str">
        <f>E15</f>
        <v>Městská část Praha 14</v>
      </c>
      <c r="G56" s="34"/>
      <c r="H56" s="34"/>
      <c r="I56" s="117" t="s">
        <v>31</v>
      </c>
      <c r="J56" s="30" t="str">
        <f>E21</f>
        <v>a3atelier s.r.o.</v>
      </c>
      <c r="K56" s="34"/>
      <c r="L56" s="35"/>
    </row>
    <row r="57" spans="2:12" s="1" customFormat="1" ht="13.7" customHeight="1">
      <c r="B57" s="33"/>
      <c r="C57" s="27" t="s">
        <v>29</v>
      </c>
      <c r="D57" s="34"/>
      <c r="E57" s="34"/>
      <c r="F57" s="25" t="str">
        <f>IF(E18="","",E18)</f>
        <v>Vyplň údaj</v>
      </c>
      <c r="G57" s="34"/>
      <c r="H57" s="34"/>
      <c r="I57" s="117" t="s">
        <v>35</v>
      </c>
      <c r="J57" s="30" t="str">
        <f>E24</f>
        <v>Ing.Myšík Petr</v>
      </c>
      <c r="K57" s="34"/>
      <c r="L57" s="35"/>
    </row>
    <row r="58" spans="2:12" s="1" customFormat="1" ht="10.35" customHeight="1">
      <c r="B58" s="33"/>
      <c r="C58" s="34"/>
      <c r="D58" s="34"/>
      <c r="E58" s="34"/>
      <c r="F58" s="34"/>
      <c r="G58" s="34"/>
      <c r="H58" s="34"/>
      <c r="I58" s="116"/>
      <c r="J58" s="34"/>
      <c r="K58" s="34"/>
      <c r="L58" s="35"/>
    </row>
    <row r="59" spans="2:12" s="1" customFormat="1" ht="29.25" customHeight="1">
      <c r="B59" s="33"/>
      <c r="C59" s="145" t="s">
        <v>120</v>
      </c>
      <c r="D59" s="107"/>
      <c r="E59" s="107"/>
      <c r="F59" s="107"/>
      <c r="G59" s="107"/>
      <c r="H59" s="107"/>
      <c r="I59" s="146"/>
      <c r="J59" s="147" t="s">
        <v>121</v>
      </c>
      <c r="K59" s="107"/>
      <c r="L59" s="35"/>
    </row>
    <row r="60" spans="2:12" s="1" customFormat="1" ht="10.35" customHeight="1">
      <c r="B60" s="33"/>
      <c r="C60" s="34"/>
      <c r="D60" s="34"/>
      <c r="E60" s="34"/>
      <c r="F60" s="34"/>
      <c r="G60" s="34"/>
      <c r="H60" s="34"/>
      <c r="I60" s="116"/>
      <c r="J60" s="34"/>
      <c r="K60" s="34"/>
      <c r="L60" s="35"/>
    </row>
    <row r="61" spans="2:47" s="1" customFormat="1" ht="22.9" customHeight="1">
      <c r="B61" s="33"/>
      <c r="C61" s="148" t="s">
        <v>122</v>
      </c>
      <c r="D61" s="34"/>
      <c r="E61" s="34"/>
      <c r="F61" s="34"/>
      <c r="G61" s="34"/>
      <c r="H61" s="34"/>
      <c r="I61" s="116"/>
      <c r="J61" s="72">
        <f>J93</f>
        <v>0</v>
      </c>
      <c r="K61" s="34"/>
      <c r="L61" s="35"/>
      <c r="AU61" s="15" t="s">
        <v>123</v>
      </c>
    </row>
    <row r="62" spans="2:12" s="7" customFormat="1" ht="24.95" customHeight="1">
      <c r="B62" s="149"/>
      <c r="C62" s="150"/>
      <c r="D62" s="151" t="s">
        <v>524</v>
      </c>
      <c r="E62" s="152"/>
      <c r="F62" s="152"/>
      <c r="G62" s="152"/>
      <c r="H62" s="152"/>
      <c r="I62" s="153"/>
      <c r="J62" s="154">
        <f>J94</f>
        <v>0</v>
      </c>
      <c r="K62" s="150"/>
      <c r="L62" s="155"/>
    </row>
    <row r="63" spans="2:12" s="8" customFormat="1" ht="19.9" customHeight="1">
      <c r="B63" s="156"/>
      <c r="C63" s="157"/>
      <c r="D63" s="158" t="s">
        <v>525</v>
      </c>
      <c r="E63" s="159"/>
      <c r="F63" s="159"/>
      <c r="G63" s="159"/>
      <c r="H63" s="159"/>
      <c r="I63" s="160"/>
      <c r="J63" s="161">
        <f>J95</f>
        <v>0</v>
      </c>
      <c r="K63" s="157"/>
      <c r="L63" s="162"/>
    </row>
    <row r="64" spans="2:12" s="1" customFormat="1" ht="21.75" customHeight="1">
      <c r="B64" s="33"/>
      <c r="C64" s="34"/>
      <c r="D64" s="34"/>
      <c r="E64" s="34"/>
      <c r="F64" s="34"/>
      <c r="G64" s="34"/>
      <c r="H64" s="34"/>
      <c r="I64" s="116"/>
      <c r="J64" s="34"/>
      <c r="K64" s="34"/>
      <c r="L64" s="35"/>
    </row>
    <row r="65" spans="2:12" s="1" customFormat="1" ht="6.95" customHeight="1">
      <c r="B65" s="33"/>
      <c r="C65" s="34"/>
      <c r="D65" s="34"/>
      <c r="E65" s="34"/>
      <c r="F65" s="34"/>
      <c r="G65" s="34"/>
      <c r="H65" s="34"/>
      <c r="I65" s="116"/>
      <c r="J65" s="34"/>
      <c r="K65" s="34"/>
      <c r="L65" s="35"/>
    </row>
    <row r="66" spans="2:14" s="1" customFormat="1" ht="29.25" customHeight="1">
      <c r="B66" s="33"/>
      <c r="C66" s="148" t="s">
        <v>142</v>
      </c>
      <c r="D66" s="34"/>
      <c r="E66" s="34"/>
      <c r="F66" s="34"/>
      <c r="G66" s="34"/>
      <c r="H66" s="34"/>
      <c r="I66" s="116"/>
      <c r="J66" s="163">
        <f>ROUND(J67+J68+J69+J70+J71+J72,2)</f>
        <v>0</v>
      </c>
      <c r="K66" s="34"/>
      <c r="L66" s="35"/>
      <c r="N66" s="164" t="s">
        <v>45</v>
      </c>
    </row>
    <row r="67" spans="2:65" s="1" customFormat="1" ht="18" customHeight="1">
      <c r="B67" s="33"/>
      <c r="C67" s="34"/>
      <c r="D67" s="261" t="s">
        <v>143</v>
      </c>
      <c r="E67" s="262"/>
      <c r="F67" s="262"/>
      <c r="G67" s="34"/>
      <c r="H67" s="34"/>
      <c r="I67" s="116"/>
      <c r="J67" s="98">
        <v>0</v>
      </c>
      <c r="K67" s="34"/>
      <c r="L67" s="165"/>
      <c r="M67" s="116"/>
      <c r="N67" s="166" t="s">
        <v>46</v>
      </c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67" t="s">
        <v>144</v>
      </c>
      <c r="AZ67" s="116"/>
      <c r="BA67" s="116"/>
      <c r="BB67" s="116"/>
      <c r="BC67" s="116"/>
      <c r="BD67" s="116"/>
      <c r="BE67" s="168">
        <f aca="true" t="shared" si="0" ref="BE67:BE72">IF(N67="základní",J67,0)</f>
        <v>0</v>
      </c>
      <c r="BF67" s="168">
        <f aca="true" t="shared" si="1" ref="BF67:BF72">IF(N67="snížená",J67,0)</f>
        <v>0</v>
      </c>
      <c r="BG67" s="168">
        <f aca="true" t="shared" si="2" ref="BG67:BG72">IF(N67="zákl. přenesená",J67,0)</f>
        <v>0</v>
      </c>
      <c r="BH67" s="168">
        <f aca="true" t="shared" si="3" ref="BH67:BH72">IF(N67="sníž. přenesená",J67,0)</f>
        <v>0</v>
      </c>
      <c r="BI67" s="168">
        <f aca="true" t="shared" si="4" ref="BI67:BI72">IF(N67="nulová",J67,0)</f>
        <v>0</v>
      </c>
      <c r="BJ67" s="167" t="s">
        <v>83</v>
      </c>
      <c r="BK67" s="116"/>
      <c r="BL67" s="116"/>
      <c r="BM67" s="116"/>
    </row>
    <row r="68" spans="2:65" s="1" customFormat="1" ht="18" customHeight="1">
      <c r="B68" s="33"/>
      <c r="C68" s="34"/>
      <c r="D68" s="261" t="s">
        <v>145</v>
      </c>
      <c r="E68" s="262"/>
      <c r="F68" s="262"/>
      <c r="G68" s="34"/>
      <c r="H68" s="34"/>
      <c r="I68" s="116"/>
      <c r="J68" s="98">
        <v>0</v>
      </c>
      <c r="K68" s="34"/>
      <c r="L68" s="165"/>
      <c r="M68" s="116"/>
      <c r="N68" s="166" t="s">
        <v>46</v>
      </c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67" t="s">
        <v>144</v>
      </c>
      <c r="AZ68" s="116"/>
      <c r="BA68" s="116"/>
      <c r="BB68" s="116"/>
      <c r="BC68" s="116"/>
      <c r="BD68" s="116"/>
      <c r="BE68" s="168">
        <f t="shared" si="0"/>
        <v>0</v>
      </c>
      <c r="BF68" s="168">
        <f t="shared" si="1"/>
        <v>0</v>
      </c>
      <c r="BG68" s="168">
        <f t="shared" si="2"/>
        <v>0</v>
      </c>
      <c r="BH68" s="168">
        <f t="shared" si="3"/>
        <v>0</v>
      </c>
      <c r="BI68" s="168">
        <f t="shared" si="4"/>
        <v>0</v>
      </c>
      <c r="BJ68" s="167" t="s">
        <v>83</v>
      </c>
      <c r="BK68" s="116"/>
      <c r="BL68" s="116"/>
      <c r="BM68" s="116"/>
    </row>
    <row r="69" spans="2:65" s="1" customFormat="1" ht="18" customHeight="1">
      <c r="B69" s="33"/>
      <c r="C69" s="34"/>
      <c r="D69" s="261" t="s">
        <v>146</v>
      </c>
      <c r="E69" s="262"/>
      <c r="F69" s="262"/>
      <c r="G69" s="34"/>
      <c r="H69" s="34"/>
      <c r="I69" s="116"/>
      <c r="J69" s="98">
        <v>0</v>
      </c>
      <c r="K69" s="34"/>
      <c r="L69" s="165"/>
      <c r="M69" s="116"/>
      <c r="N69" s="166" t="s">
        <v>46</v>
      </c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67" t="s">
        <v>144</v>
      </c>
      <c r="AZ69" s="116"/>
      <c r="BA69" s="116"/>
      <c r="BB69" s="116"/>
      <c r="BC69" s="116"/>
      <c r="BD69" s="116"/>
      <c r="BE69" s="168">
        <f t="shared" si="0"/>
        <v>0</v>
      </c>
      <c r="BF69" s="168">
        <f t="shared" si="1"/>
        <v>0</v>
      </c>
      <c r="BG69" s="168">
        <f t="shared" si="2"/>
        <v>0</v>
      </c>
      <c r="BH69" s="168">
        <f t="shared" si="3"/>
        <v>0</v>
      </c>
      <c r="BI69" s="168">
        <f t="shared" si="4"/>
        <v>0</v>
      </c>
      <c r="BJ69" s="167" t="s">
        <v>83</v>
      </c>
      <c r="BK69" s="116"/>
      <c r="BL69" s="116"/>
      <c r="BM69" s="116"/>
    </row>
    <row r="70" spans="2:65" s="1" customFormat="1" ht="18" customHeight="1">
      <c r="B70" s="33"/>
      <c r="C70" s="34"/>
      <c r="D70" s="261" t="s">
        <v>147</v>
      </c>
      <c r="E70" s="262"/>
      <c r="F70" s="262"/>
      <c r="G70" s="34"/>
      <c r="H70" s="34"/>
      <c r="I70" s="116"/>
      <c r="J70" s="98">
        <v>0</v>
      </c>
      <c r="K70" s="34"/>
      <c r="L70" s="165"/>
      <c r="M70" s="116"/>
      <c r="N70" s="166" t="s">
        <v>46</v>
      </c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67" t="s">
        <v>144</v>
      </c>
      <c r="AZ70" s="116"/>
      <c r="BA70" s="116"/>
      <c r="BB70" s="116"/>
      <c r="BC70" s="116"/>
      <c r="BD70" s="116"/>
      <c r="BE70" s="168">
        <f t="shared" si="0"/>
        <v>0</v>
      </c>
      <c r="BF70" s="168">
        <f t="shared" si="1"/>
        <v>0</v>
      </c>
      <c r="BG70" s="168">
        <f t="shared" si="2"/>
        <v>0</v>
      </c>
      <c r="BH70" s="168">
        <f t="shared" si="3"/>
        <v>0</v>
      </c>
      <c r="BI70" s="168">
        <f t="shared" si="4"/>
        <v>0</v>
      </c>
      <c r="BJ70" s="167" t="s">
        <v>83</v>
      </c>
      <c r="BK70" s="116"/>
      <c r="BL70" s="116"/>
      <c r="BM70" s="116"/>
    </row>
    <row r="71" spans="2:65" s="1" customFormat="1" ht="18" customHeight="1">
      <c r="B71" s="33"/>
      <c r="C71" s="34"/>
      <c r="D71" s="261" t="s">
        <v>148</v>
      </c>
      <c r="E71" s="262"/>
      <c r="F71" s="262"/>
      <c r="G71" s="34"/>
      <c r="H71" s="34"/>
      <c r="I71" s="116"/>
      <c r="J71" s="98">
        <v>0</v>
      </c>
      <c r="K71" s="34"/>
      <c r="L71" s="165"/>
      <c r="M71" s="116"/>
      <c r="N71" s="166" t="s">
        <v>46</v>
      </c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67" t="s">
        <v>144</v>
      </c>
      <c r="AZ71" s="116"/>
      <c r="BA71" s="116"/>
      <c r="BB71" s="116"/>
      <c r="BC71" s="116"/>
      <c r="BD71" s="116"/>
      <c r="BE71" s="168">
        <f t="shared" si="0"/>
        <v>0</v>
      </c>
      <c r="BF71" s="168">
        <f t="shared" si="1"/>
        <v>0</v>
      </c>
      <c r="BG71" s="168">
        <f t="shared" si="2"/>
        <v>0</v>
      </c>
      <c r="BH71" s="168">
        <f t="shared" si="3"/>
        <v>0</v>
      </c>
      <c r="BI71" s="168">
        <f t="shared" si="4"/>
        <v>0</v>
      </c>
      <c r="BJ71" s="167" t="s">
        <v>83</v>
      </c>
      <c r="BK71" s="116"/>
      <c r="BL71" s="116"/>
      <c r="BM71" s="116"/>
    </row>
    <row r="72" spans="2:65" s="1" customFormat="1" ht="18" customHeight="1">
      <c r="B72" s="33"/>
      <c r="C72" s="34"/>
      <c r="D72" s="97" t="s">
        <v>149</v>
      </c>
      <c r="E72" s="34"/>
      <c r="F72" s="34"/>
      <c r="G72" s="34"/>
      <c r="H72" s="34"/>
      <c r="I72" s="116"/>
      <c r="J72" s="98">
        <f>ROUND(J30*T72,2)</f>
        <v>0</v>
      </c>
      <c r="K72" s="34"/>
      <c r="L72" s="165"/>
      <c r="M72" s="116"/>
      <c r="N72" s="166" t="s">
        <v>46</v>
      </c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67" t="s">
        <v>150</v>
      </c>
      <c r="AZ72" s="116"/>
      <c r="BA72" s="116"/>
      <c r="BB72" s="116"/>
      <c r="BC72" s="116"/>
      <c r="BD72" s="116"/>
      <c r="BE72" s="168">
        <f t="shared" si="0"/>
        <v>0</v>
      </c>
      <c r="BF72" s="168">
        <f t="shared" si="1"/>
        <v>0</v>
      </c>
      <c r="BG72" s="168">
        <f t="shared" si="2"/>
        <v>0</v>
      </c>
      <c r="BH72" s="168">
        <f t="shared" si="3"/>
        <v>0</v>
      </c>
      <c r="BI72" s="168">
        <f t="shared" si="4"/>
        <v>0</v>
      </c>
      <c r="BJ72" s="167" t="s">
        <v>83</v>
      </c>
      <c r="BK72" s="116"/>
      <c r="BL72" s="116"/>
      <c r="BM72" s="116"/>
    </row>
    <row r="73" spans="2:12" s="1" customFormat="1" ht="12">
      <c r="B73" s="33"/>
      <c r="C73" s="34"/>
      <c r="D73" s="34"/>
      <c r="E73" s="34"/>
      <c r="F73" s="34"/>
      <c r="G73" s="34"/>
      <c r="H73" s="34"/>
      <c r="I73" s="116"/>
      <c r="J73" s="34"/>
      <c r="K73" s="34"/>
      <c r="L73" s="35"/>
    </row>
    <row r="74" spans="2:12" s="1" customFormat="1" ht="29.25" customHeight="1">
      <c r="B74" s="33"/>
      <c r="C74" s="106" t="s">
        <v>103</v>
      </c>
      <c r="D74" s="107"/>
      <c r="E74" s="107"/>
      <c r="F74" s="107"/>
      <c r="G74" s="107"/>
      <c r="H74" s="107"/>
      <c r="I74" s="146"/>
      <c r="J74" s="108">
        <f>ROUND(J61+J66,2)</f>
        <v>0</v>
      </c>
      <c r="K74" s="107"/>
      <c r="L74" s="35"/>
    </row>
    <row r="75" spans="2:12" s="1" customFormat="1" ht="6.95" customHeight="1">
      <c r="B75" s="45"/>
      <c r="C75" s="46"/>
      <c r="D75" s="46"/>
      <c r="E75" s="46"/>
      <c r="F75" s="46"/>
      <c r="G75" s="46"/>
      <c r="H75" s="46"/>
      <c r="I75" s="141"/>
      <c r="J75" s="46"/>
      <c r="K75" s="46"/>
      <c r="L75" s="35"/>
    </row>
    <row r="79" spans="2:12" s="1" customFormat="1" ht="6.95" customHeight="1">
      <c r="B79" s="47"/>
      <c r="C79" s="48"/>
      <c r="D79" s="48"/>
      <c r="E79" s="48"/>
      <c r="F79" s="48"/>
      <c r="G79" s="48"/>
      <c r="H79" s="48"/>
      <c r="I79" s="144"/>
      <c r="J79" s="48"/>
      <c r="K79" s="48"/>
      <c r="L79" s="35"/>
    </row>
    <row r="80" spans="2:12" s="1" customFormat="1" ht="24.95" customHeight="1">
      <c r="B80" s="33"/>
      <c r="C80" s="21" t="s">
        <v>151</v>
      </c>
      <c r="D80" s="34"/>
      <c r="E80" s="34"/>
      <c r="F80" s="34"/>
      <c r="G80" s="34"/>
      <c r="H80" s="34"/>
      <c r="I80" s="116"/>
      <c r="J80" s="34"/>
      <c r="K80" s="34"/>
      <c r="L80" s="35"/>
    </row>
    <row r="81" spans="2:12" s="1" customFormat="1" ht="6.95" customHeight="1">
      <c r="B81" s="33"/>
      <c r="C81" s="34"/>
      <c r="D81" s="34"/>
      <c r="E81" s="34"/>
      <c r="F81" s="34"/>
      <c r="G81" s="34"/>
      <c r="H81" s="34"/>
      <c r="I81" s="116"/>
      <c r="J81" s="34"/>
      <c r="K81" s="34"/>
      <c r="L81" s="35"/>
    </row>
    <row r="82" spans="2:12" s="1" customFormat="1" ht="12" customHeight="1">
      <c r="B82" s="33"/>
      <c r="C82" s="27" t="s">
        <v>16</v>
      </c>
      <c r="D82" s="34"/>
      <c r="E82" s="34"/>
      <c r="F82" s="34"/>
      <c r="G82" s="34"/>
      <c r="H82" s="34"/>
      <c r="I82" s="116"/>
      <c r="J82" s="34"/>
      <c r="K82" s="34"/>
      <c r="L82" s="35"/>
    </row>
    <row r="83" spans="2:12" s="1" customFormat="1" ht="16.5" customHeight="1">
      <c r="B83" s="33"/>
      <c r="C83" s="34"/>
      <c r="D83" s="34"/>
      <c r="E83" s="304" t="str">
        <f>E7</f>
        <v>Dílčí energetická renovace objektu ZŠ Chvaletická - objekt SO1,Praha 14</v>
      </c>
      <c r="F83" s="305"/>
      <c r="G83" s="305"/>
      <c r="H83" s="305"/>
      <c r="I83" s="116"/>
      <c r="J83" s="34"/>
      <c r="K83" s="34"/>
      <c r="L83" s="35"/>
    </row>
    <row r="84" spans="2:12" s="1" customFormat="1" ht="12" customHeight="1">
      <c r="B84" s="33"/>
      <c r="C84" s="27" t="s">
        <v>116</v>
      </c>
      <c r="D84" s="34"/>
      <c r="E84" s="34"/>
      <c r="F84" s="34"/>
      <c r="G84" s="34"/>
      <c r="H84" s="34"/>
      <c r="I84" s="116"/>
      <c r="J84" s="34"/>
      <c r="K84" s="34"/>
      <c r="L84" s="35"/>
    </row>
    <row r="85" spans="2:12" s="1" customFormat="1" ht="16.5" customHeight="1">
      <c r="B85" s="33"/>
      <c r="C85" s="34"/>
      <c r="D85" s="34"/>
      <c r="E85" s="293" t="str">
        <f>E9</f>
        <v>33/2018/Pr - Provedení dokumentace skutečného stavu</v>
      </c>
      <c r="F85" s="292"/>
      <c r="G85" s="292"/>
      <c r="H85" s="292"/>
      <c r="I85" s="116"/>
      <c r="J85" s="34"/>
      <c r="K85" s="34"/>
      <c r="L85" s="35"/>
    </row>
    <row r="86" spans="2:12" s="1" customFormat="1" ht="6.95" customHeight="1">
      <c r="B86" s="33"/>
      <c r="C86" s="34"/>
      <c r="D86" s="34"/>
      <c r="E86" s="34"/>
      <c r="F86" s="34"/>
      <c r="G86" s="34"/>
      <c r="H86" s="34"/>
      <c r="I86" s="116"/>
      <c r="J86" s="34"/>
      <c r="K86" s="34"/>
      <c r="L86" s="35"/>
    </row>
    <row r="87" spans="2:12" s="1" customFormat="1" ht="12" customHeight="1">
      <c r="B87" s="33"/>
      <c r="C87" s="27" t="s">
        <v>20</v>
      </c>
      <c r="D87" s="34"/>
      <c r="E87" s="34"/>
      <c r="F87" s="25" t="str">
        <f>F12</f>
        <v>Chvaletická 918,198 00Praha 14</v>
      </c>
      <c r="G87" s="34"/>
      <c r="H87" s="34"/>
      <c r="I87" s="117" t="s">
        <v>22</v>
      </c>
      <c r="J87" s="54" t="str">
        <f>IF(J12="","",J12)</f>
        <v>21. 11. 2018</v>
      </c>
      <c r="K87" s="34"/>
      <c r="L87" s="35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16"/>
      <c r="J88" s="34"/>
      <c r="K88" s="34"/>
      <c r="L88" s="35"/>
    </row>
    <row r="89" spans="2:12" s="1" customFormat="1" ht="13.7" customHeight="1">
      <c r="B89" s="33"/>
      <c r="C89" s="27" t="s">
        <v>24</v>
      </c>
      <c r="D89" s="34"/>
      <c r="E89" s="34"/>
      <c r="F89" s="25" t="str">
        <f>E15</f>
        <v>Městská část Praha 14</v>
      </c>
      <c r="G89" s="34"/>
      <c r="H89" s="34"/>
      <c r="I89" s="117" t="s">
        <v>31</v>
      </c>
      <c r="J89" s="30" t="str">
        <f>E21</f>
        <v>a3atelier s.r.o.</v>
      </c>
      <c r="K89" s="34"/>
      <c r="L89" s="35"/>
    </row>
    <row r="90" spans="2:12" s="1" customFormat="1" ht="13.7" customHeight="1">
      <c r="B90" s="33"/>
      <c r="C90" s="27" t="s">
        <v>29</v>
      </c>
      <c r="D90" s="34"/>
      <c r="E90" s="34"/>
      <c r="F90" s="25" t="str">
        <f>IF(E18="","",E18)</f>
        <v>Vyplň údaj</v>
      </c>
      <c r="G90" s="34"/>
      <c r="H90" s="34"/>
      <c r="I90" s="117" t="s">
        <v>35</v>
      </c>
      <c r="J90" s="30" t="str">
        <f>E24</f>
        <v>Ing.Myšík Petr</v>
      </c>
      <c r="K90" s="34"/>
      <c r="L90" s="35"/>
    </row>
    <row r="91" spans="2:12" s="1" customFormat="1" ht="10.35" customHeight="1">
      <c r="B91" s="33"/>
      <c r="C91" s="34"/>
      <c r="D91" s="34"/>
      <c r="E91" s="34"/>
      <c r="F91" s="34"/>
      <c r="G91" s="34"/>
      <c r="H91" s="34"/>
      <c r="I91" s="116"/>
      <c r="J91" s="34"/>
      <c r="K91" s="34"/>
      <c r="L91" s="35"/>
    </row>
    <row r="92" spans="2:20" s="9" customFormat="1" ht="29.25" customHeight="1">
      <c r="B92" s="169"/>
      <c r="C92" s="170" t="s">
        <v>152</v>
      </c>
      <c r="D92" s="171" t="s">
        <v>60</v>
      </c>
      <c r="E92" s="171" t="s">
        <v>56</v>
      </c>
      <c r="F92" s="171" t="s">
        <v>57</v>
      </c>
      <c r="G92" s="171" t="s">
        <v>153</v>
      </c>
      <c r="H92" s="171" t="s">
        <v>154</v>
      </c>
      <c r="I92" s="172" t="s">
        <v>155</v>
      </c>
      <c r="J92" s="173" t="s">
        <v>121</v>
      </c>
      <c r="K92" s="174" t="s">
        <v>156</v>
      </c>
      <c r="L92" s="175"/>
      <c r="M92" s="63" t="s">
        <v>1</v>
      </c>
      <c r="N92" s="64" t="s">
        <v>45</v>
      </c>
      <c r="O92" s="64" t="s">
        <v>157</v>
      </c>
      <c r="P92" s="64" t="s">
        <v>158</v>
      </c>
      <c r="Q92" s="64" t="s">
        <v>159</v>
      </c>
      <c r="R92" s="64" t="s">
        <v>160</v>
      </c>
      <c r="S92" s="64" t="s">
        <v>161</v>
      </c>
      <c r="T92" s="65" t="s">
        <v>162</v>
      </c>
    </row>
    <row r="93" spans="2:63" s="1" customFormat="1" ht="22.9" customHeight="1">
      <c r="B93" s="33"/>
      <c r="C93" s="70" t="s">
        <v>163</v>
      </c>
      <c r="D93" s="34"/>
      <c r="E93" s="34"/>
      <c r="F93" s="34"/>
      <c r="G93" s="34"/>
      <c r="H93" s="34"/>
      <c r="I93" s="116"/>
      <c r="J93" s="176">
        <f>BK93</f>
        <v>0</v>
      </c>
      <c r="K93" s="34"/>
      <c r="L93" s="35"/>
      <c r="M93" s="66"/>
      <c r="N93" s="67"/>
      <c r="O93" s="67"/>
      <c r="P93" s="177">
        <f>P94</f>
        <v>0</v>
      </c>
      <c r="Q93" s="67"/>
      <c r="R93" s="177">
        <f>R94</f>
        <v>0</v>
      </c>
      <c r="S93" s="67"/>
      <c r="T93" s="178">
        <f>T94</f>
        <v>0</v>
      </c>
      <c r="AT93" s="15" t="s">
        <v>74</v>
      </c>
      <c r="AU93" s="15" t="s">
        <v>123</v>
      </c>
      <c r="BK93" s="179">
        <f>BK94</f>
        <v>0</v>
      </c>
    </row>
    <row r="94" spans="2:63" s="10" customFormat="1" ht="25.9" customHeight="1">
      <c r="B94" s="180"/>
      <c r="C94" s="181"/>
      <c r="D94" s="182" t="s">
        <v>74</v>
      </c>
      <c r="E94" s="183" t="s">
        <v>144</v>
      </c>
      <c r="F94" s="183" t="s">
        <v>526</v>
      </c>
      <c r="G94" s="181"/>
      <c r="H94" s="181"/>
      <c r="I94" s="184"/>
      <c r="J94" s="185">
        <f>BK94</f>
        <v>0</v>
      </c>
      <c r="K94" s="181"/>
      <c r="L94" s="186"/>
      <c r="M94" s="187"/>
      <c r="N94" s="188"/>
      <c r="O94" s="188"/>
      <c r="P94" s="189">
        <f>P95</f>
        <v>0</v>
      </c>
      <c r="Q94" s="188"/>
      <c r="R94" s="189">
        <f>R95</f>
        <v>0</v>
      </c>
      <c r="S94" s="188"/>
      <c r="T94" s="190">
        <f>T95</f>
        <v>0</v>
      </c>
      <c r="AR94" s="191" t="s">
        <v>194</v>
      </c>
      <c r="AT94" s="192" t="s">
        <v>74</v>
      </c>
      <c r="AU94" s="192" t="s">
        <v>75</v>
      </c>
      <c r="AY94" s="191" t="s">
        <v>166</v>
      </c>
      <c r="BK94" s="193">
        <f>BK95</f>
        <v>0</v>
      </c>
    </row>
    <row r="95" spans="2:63" s="10" customFormat="1" ht="22.9" customHeight="1">
      <c r="B95" s="180"/>
      <c r="C95" s="181"/>
      <c r="D95" s="182" t="s">
        <v>74</v>
      </c>
      <c r="E95" s="194" t="s">
        <v>527</v>
      </c>
      <c r="F95" s="194" t="s">
        <v>528</v>
      </c>
      <c r="G95" s="181"/>
      <c r="H95" s="181"/>
      <c r="I95" s="184"/>
      <c r="J95" s="195">
        <f>BK95</f>
        <v>0</v>
      </c>
      <c r="K95" s="181"/>
      <c r="L95" s="186"/>
      <c r="M95" s="187"/>
      <c r="N95" s="188"/>
      <c r="O95" s="188"/>
      <c r="P95" s="189">
        <f>P96</f>
        <v>0</v>
      </c>
      <c r="Q95" s="188"/>
      <c r="R95" s="189">
        <f>R96</f>
        <v>0</v>
      </c>
      <c r="S95" s="188"/>
      <c r="T95" s="190">
        <f>T96</f>
        <v>0</v>
      </c>
      <c r="AR95" s="191" t="s">
        <v>194</v>
      </c>
      <c r="AT95" s="192" t="s">
        <v>74</v>
      </c>
      <c r="AU95" s="192" t="s">
        <v>83</v>
      </c>
      <c r="AY95" s="191" t="s">
        <v>166</v>
      </c>
      <c r="BK95" s="193">
        <f>BK96</f>
        <v>0</v>
      </c>
    </row>
    <row r="96" spans="2:65" s="1" customFormat="1" ht="16.5" customHeight="1">
      <c r="B96" s="33"/>
      <c r="C96" s="196" t="s">
        <v>83</v>
      </c>
      <c r="D96" s="196" t="s">
        <v>168</v>
      </c>
      <c r="E96" s="197" t="s">
        <v>529</v>
      </c>
      <c r="F96" s="198" t="s">
        <v>530</v>
      </c>
      <c r="G96" s="199" t="s">
        <v>531</v>
      </c>
      <c r="H96" s="200">
        <v>1</v>
      </c>
      <c r="I96" s="201"/>
      <c r="J96" s="202">
        <f>ROUND(I96*H96,2)</f>
        <v>0</v>
      </c>
      <c r="K96" s="198" t="s">
        <v>532</v>
      </c>
      <c r="L96" s="35"/>
      <c r="M96" s="253" t="s">
        <v>1</v>
      </c>
      <c r="N96" s="254" t="s">
        <v>46</v>
      </c>
      <c r="O96" s="255"/>
      <c r="P96" s="256">
        <f>O96*H96</f>
        <v>0</v>
      </c>
      <c r="Q96" s="256">
        <v>0</v>
      </c>
      <c r="R96" s="256">
        <f>Q96*H96</f>
        <v>0</v>
      </c>
      <c r="S96" s="256">
        <v>0</v>
      </c>
      <c r="T96" s="257">
        <f>S96*H96</f>
        <v>0</v>
      </c>
      <c r="AR96" s="15" t="s">
        <v>533</v>
      </c>
      <c r="AT96" s="15" t="s">
        <v>168</v>
      </c>
      <c r="AU96" s="15" t="s">
        <v>85</v>
      </c>
      <c r="AY96" s="15" t="s">
        <v>166</v>
      </c>
      <c r="BE96" s="102">
        <f>IF(N96="základní",J96,0)</f>
        <v>0</v>
      </c>
      <c r="BF96" s="102">
        <f>IF(N96="snížená",J96,0)</f>
        <v>0</v>
      </c>
      <c r="BG96" s="102">
        <f>IF(N96="zákl. přenesená",J96,0)</f>
        <v>0</v>
      </c>
      <c r="BH96" s="102">
        <f>IF(N96="sníž. přenesená",J96,0)</f>
        <v>0</v>
      </c>
      <c r="BI96" s="102">
        <f>IF(N96="nulová",J96,0)</f>
        <v>0</v>
      </c>
      <c r="BJ96" s="15" t="s">
        <v>83</v>
      </c>
      <c r="BK96" s="102">
        <f>ROUND(I96*H96,2)</f>
        <v>0</v>
      </c>
      <c r="BL96" s="15" t="s">
        <v>533</v>
      </c>
      <c r="BM96" s="15" t="s">
        <v>534</v>
      </c>
    </row>
    <row r="97" spans="2:12" s="1" customFormat="1" ht="6.95" customHeight="1">
      <c r="B97" s="45"/>
      <c r="C97" s="46"/>
      <c r="D97" s="46"/>
      <c r="E97" s="46"/>
      <c r="F97" s="46"/>
      <c r="G97" s="46"/>
      <c r="H97" s="46"/>
      <c r="I97" s="141"/>
      <c r="J97" s="46"/>
      <c r="K97" s="46"/>
      <c r="L97" s="35"/>
    </row>
  </sheetData>
  <sheetProtection sheet="1" objects="1" scenarios="1" formatColumns="0" formatRows="0" autoFilter="0"/>
  <autoFilter ref="C92:K96"/>
  <mergeCells count="14">
    <mergeCell ref="D71:F71"/>
    <mergeCell ref="E83:H83"/>
    <mergeCell ref="E85:H85"/>
    <mergeCell ref="L2:V2"/>
    <mergeCell ref="E52:H52"/>
    <mergeCell ref="D67:F67"/>
    <mergeCell ref="D68:F68"/>
    <mergeCell ref="D69:F69"/>
    <mergeCell ref="D70:F70"/>
    <mergeCell ref="E7:H7"/>
    <mergeCell ref="E9:H9"/>
    <mergeCell ref="E18:H18"/>
    <mergeCell ref="E27:H27"/>
    <mergeCell ref="E50:H50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05"/>
  <sheetViews>
    <sheetView showGridLines="0" workbookViewId="0" topLeftCell="A241">
      <selection activeCell="F270" sqref="F27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9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AT2" s="15" t="s">
        <v>94</v>
      </c>
      <c r="AZ2" s="110" t="s">
        <v>104</v>
      </c>
      <c r="BA2" s="110" t="s">
        <v>105</v>
      </c>
      <c r="BB2" s="110" t="s">
        <v>106</v>
      </c>
      <c r="BC2" s="110" t="s">
        <v>85</v>
      </c>
      <c r="BD2" s="110" t="s">
        <v>85</v>
      </c>
    </row>
    <row r="3" spans="2:56" ht="6.95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18"/>
      <c r="AT3" s="15" t="s">
        <v>85</v>
      </c>
      <c r="AZ3" s="110" t="s">
        <v>108</v>
      </c>
      <c r="BA3" s="110" t="s">
        <v>109</v>
      </c>
      <c r="BB3" s="110" t="s">
        <v>110</v>
      </c>
      <c r="BC3" s="110" t="s">
        <v>192</v>
      </c>
      <c r="BD3" s="110" t="s">
        <v>85</v>
      </c>
    </row>
    <row r="4" spans="2:56" ht="24.95" customHeight="1">
      <c r="B4" s="18"/>
      <c r="D4" s="114" t="s">
        <v>112</v>
      </c>
      <c r="L4" s="18"/>
      <c r="M4" s="22" t="s">
        <v>10</v>
      </c>
      <c r="AT4" s="15" t="s">
        <v>4</v>
      </c>
      <c r="AZ4" s="110" t="s">
        <v>113</v>
      </c>
      <c r="BA4" s="110" t="s">
        <v>114</v>
      </c>
      <c r="BB4" s="110" t="s">
        <v>110</v>
      </c>
      <c r="BC4" s="110" t="s">
        <v>328</v>
      </c>
      <c r="BD4" s="110" t="s">
        <v>85</v>
      </c>
    </row>
    <row r="5" spans="2:56" ht="6.95" customHeight="1">
      <c r="B5" s="18"/>
      <c r="L5" s="18"/>
      <c r="AZ5" s="110" t="s">
        <v>441</v>
      </c>
      <c r="BA5" s="110" t="s">
        <v>535</v>
      </c>
      <c r="BB5" s="110" t="s">
        <v>245</v>
      </c>
      <c r="BC5" s="110" t="s">
        <v>536</v>
      </c>
      <c r="BD5" s="110" t="s">
        <v>85</v>
      </c>
    </row>
    <row r="6" spans="2:56" ht="12" customHeight="1">
      <c r="B6" s="18"/>
      <c r="D6" s="115" t="s">
        <v>16</v>
      </c>
      <c r="L6" s="18"/>
      <c r="AZ6" s="110" t="s">
        <v>450</v>
      </c>
      <c r="BA6" s="110" t="s">
        <v>537</v>
      </c>
      <c r="BB6" s="110" t="s">
        <v>106</v>
      </c>
      <c r="BC6" s="110" t="s">
        <v>206</v>
      </c>
      <c r="BD6" s="110" t="s">
        <v>85</v>
      </c>
    </row>
    <row r="7" spans="2:56" ht="16.5" customHeight="1">
      <c r="B7" s="18"/>
      <c r="E7" s="306" t="str">
        <f>'Rekapitulace stavby'!K6</f>
        <v>Dílčí energetická renovace objektu ZŠ Chvaletická - objekt SO1,Praha 14</v>
      </c>
      <c r="F7" s="307"/>
      <c r="G7" s="307"/>
      <c r="H7" s="307"/>
      <c r="L7" s="18"/>
      <c r="AZ7" s="110" t="s">
        <v>455</v>
      </c>
      <c r="BA7" s="110" t="s">
        <v>538</v>
      </c>
      <c r="BB7" s="110" t="s">
        <v>106</v>
      </c>
      <c r="BC7" s="110" t="s">
        <v>219</v>
      </c>
      <c r="BD7" s="110" t="s">
        <v>85</v>
      </c>
    </row>
    <row r="8" spans="2:12" s="1" customFormat="1" ht="12" customHeight="1">
      <c r="B8" s="35"/>
      <c r="D8" s="115" t="s">
        <v>116</v>
      </c>
      <c r="I8" s="116"/>
      <c r="L8" s="35"/>
    </row>
    <row r="9" spans="2:12" s="1" customFormat="1" ht="36.95" customHeight="1">
      <c r="B9" s="35"/>
      <c r="E9" s="308" t="s">
        <v>539</v>
      </c>
      <c r="F9" s="309"/>
      <c r="G9" s="309"/>
      <c r="H9" s="309"/>
      <c r="I9" s="116"/>
      <c r="L9" s="35"/>
    </row>
    <row r="10" spans="2:12" s="1" customFormat="1" ht="12">
      <c r="B10" s="35"/>
      <c r="I10" s="116"/>
      <c r="L10" s="35"/>
    </row>
    <row r="11" spans="2:12" s="1" customFormat="1" ht="12" customHeight="1">
      <c r="B11" s="35"/>
      <c r="D11" s="115" t="s">
        <v>18</v>
      </c>
      <c r="F11" s="15" t="s">
        <v>1</v>
      </c>
      <c r="I11" s="117" t="s">
        <v>19</v>
      </c>
      <c r="J11" s="15" t="s">
        <v>1</v>
      </c>
      <c r="L11" s="35"/>
    </row>
    <row r="12" spans="2:12" s="1" customFormat="1" ht="12" customHeight="1">
      <c r="B12" s="35"/>
      <c r="D12" s="115" t="s">
        <v>20</v>
      </c>
      <c r="F12" s="15" t="s">
        <v>21</v>
      </c>
      <c r="I12" s="117" t="s">
        <v>22</v>
      </c>
      <c r="J12" s="118" t="str">
        <f>'Rekapitulace stavby'!AN8</f>
        <v>21. 11. 2018</v>
      </c>
      <c r="L12" s="35"/>
    </row>
    <row r="13" spans="2:12" s="1" customFormat="1" ht="10.9" customHeight="1">
      <c r="B13" s="35"/>
      <c r="I13" s="116"/>
      <c r="L13" s="35"/>
    </row>
    <row r="14" spans="2:12" s="1" customFormat="1" ht="12" customHeight="1">
      <c r="B14" s="35"/>
      <c r="D14" s="115" t="s">
        <v>24</v>
      </c>
      <c r="I14" s="117" t="s">
        <v>25</v>
      </c>
      <c r="J14" s="15" t="s">
        <v>26</v>
      </c>
      <c r="L14" s="35"/>
    </row>
    <row r="15" spans="2:12" s="1" customFormat="1" ht="18" customHeight="1">
      <c r="B15" s="35"/>
      <c r="E15" s="15" t="s">
        <v>27</v>
      </c>
      <c r="I15" s="117" t="s">
        <v>28</v>
      </c>
      <c r="J15" s="15" t="s">
        <v>1</v>
      </c>
      <c r="L15" s="35"/>
    </row>
    <row r="16" spans="2:12" s="1" customFormat="1" ht="6.95" customHeight="1">
      <c r="B16" s="35"/>
      <c r="I16" s="116"/>
      <c r="L16" s="35"/>
    </row>
    <row r="17" spans="2:12" s="1" customFormat="1" ht="12" customHeight="1">
      <c r="B17" s="35"/>
      <c r="D17" s="115" t="s">
        <v>29</v>
      </c>
      <c r="I17" s="117" t="s">
        <v>25</v>
      </c>
      <c r="J17" s="28" t="str">
        <f>'Rekapitulace stavby'!AN13</f>
        <v>Vyplň údaj</v>
      </c>
      <c r="L17" s="35"/>
    </row>
    <row r="18" spans="2:12" s="1" customFormat="1" ht="18" customHeight="1">
      <c r="B18" s="35"/>
      <c r="E18" s="310" t="str">
        <f>'Rekapitulace stavby'!E14</f>
        <v>Vyplň údaj</v>
      </c>
      <c r="F18" s="311"/>
      <c r="G18" s="311"/>
      <c r="H18" s="311"/>
      <c r="I18" s="117" t="s">
        <v>28</v>
      </c>
      <c r="J18" s="28" t="str">
        <f>'Rekapitulace stavby'!AN14</f>
        <v>Vyplň údaj</v>
      </c>
      <c r="L18" s="35"/>
    </row>
    <row r="19" spans="2:12" s="1" customFormat="1" ht="6.95" customHeight="1">
      <c r="B19" s="35"/>
      <c r="I19" s="116"/>
      <c r="L19" s="35"/>
    </row>
    <row r="20" spans="2:12" s="1" customFormat="1" ht="12" customHeight="1">
      <c r="B20" s="35"/>
      <c r="D20" s="115" t="s">
        <v>31</v>
      </c>
      <c r="I20" s="117" t="s">
        <v>25</v>
      </c>
      <c r="J20" s="15" t="s">
        <v>32</v>
      </c>
      <c r="L20" s="35"/>
    </row>
    <row r="21" spans="2:12" s="1" customFormat="1" ht="18" customHeight="1">
      <c r="B21" s="35"/>
      <c r="E21" s="15" t="s">
        <v>33</v>
      </c>
      <c r="I21" s="117" t="s">
        <v>28</v>
      </c>
      <c r="J21" s="15" t="s">
        <v>1</v>
      </c>
      <c r="L21" s="35"/>
    </row>
    <row r="22" spans="2:12" s="1" customFormat="1" ht="6.95" customHeight="1">
      <c r="B22" s="35"/>
      <c r="I22" s="116"/>
      <c r="L22" s="35"/>
    </row>
    <row r="23" spans="2:12" s="1" customFormat="1" ht="12" customHeight="1">
      <c r="B23" s="35"/>
      <c r="D23" s="115" t="s">
        <v>35</v>
      </c>
      <c r="I23" s="117" t="s">
        <v>25</v>
      </c>
      <c r="J23" s="15" t="s">
        <v>36</v>
      </c>
      <c r="L23" s="35"/>
    </row>
    <row r="24" spans="2:12" s="1" customFormat="1" ht="18" customHeight="1">
      <c r="B24" s="35"/>
      <c r="E24" s="15" t="s">
        <v>37</v>
      </c>
      <c r="I24" s="117" t="s">
        <v>28</v>
      </c>
      <c r="J24" s="15" t="s">
        <v>1</v>
      </c>
      <c r="L24" s="35"/>
    </row>
    <row r="25" spans="2:12" s="1" customFormat="1" ht="6.95" customHeight="1">
      <c r="B25" s="35"/>
      <c r="I25" s="116"/>
      <c r="L25" s="35"/>
    </row>
    <row r="26" spans="2:12" s="1" customFormat="1" ht="12" customHeight="1">
      <c r="B26" s="35"/>
      <c r="D26" s="115" t="s">
        <v>38</v>
      </c>
      <c r="I26" s="116"/>
      <c r="L26" s="35"/>
    </row>
    <row r="27" spans="2:12" s="6" customFormat="1" ht="16.5" customHeight="1">
      <c r="B27" s="119"/>
      <c r="E27" s="312" t="s">
        <v>1</v>
      </c>
      <c r="F27" s="312"/>
      <c r="G27" s="312"/>
      <c r="H27" s="312"/>
      <c r="I27" s="120"/>
      <c r="L27" s="119"/>
    </row>
    <row r="28" spans="2:12" s="1" customFormat="1" ht="6.95" customHeight="1">
      <c r="B28" s="35"/>
      <c r="I28" s="116"/>
      <c r="L28" s="35"/>
    </row>
    <row r="29" spans="2:12" s="1" customFormat="1" ht="6.95" customHeight="1">
      <c r="B29" s="35"/>
      <c r="D29" s="55"/>
      <c r="E29" s="55"/>
      <c r="F29" s="55"/>
      <c r="G29" s="55"/>
      <c r="H29" s="55"/>
      <c r="I29" s="121"/>
      <c r="J29" s="55"/>
      <c r="K29" s="55"/>
      <c r="L29" s="35"/>
    </row>
    <row r="30" spans="2:12" s="1" customFormat="1" ht="14.45" customHeight="1">
      <c r="B30" s="35"/>
      <c r="D30" s="122" t="s">
        <v>118</v>
      </c>
      <c r="I30" s="116"/>
      <c r="J30" s="123">
        <f>J61</f>
        <v>0</v>
      </c>
      <c r="L30" s="35"/>
    </row>
    <row r="31" spans="2:12" s="1" customFormat="1" ht="14.45" customHeight="1">
      <c r="B31" s="35"/>
      <c r="D31" s="124" t="s">
        <v>98</v>
      </c>
      <c r="I31" s="116"/>
      <c r="J31" s="123">
        <f>J83</f>
        <v>0</v>
      </c>
      <c r="L31" s="35"/>
    </row>
    <row r="32" spans="2:12" s="1" customFormat="1" ht="25.35" customHeight="1">
      <c r="B32" s="35"/>
      <c r="D32" s="125" t="s">
        <v>41</v>
      </c>
      <c r="I32" s="116"/>
      <c r="J32" s="126">
        <f>ROUND(J30+J31,2)</f>
        <v>0</v>
      </c>
      <c r="L32" s="35"/>
    </row>
    <row r="33" spans="2:12" s="1" customFormat="1" ht="6.95" customHeight="1">
      <c r="B33" s="35"/>
      <c r="D33" s="55"/>
      <c r="E33" s="55"/>
      <c r="F33" s="55"/>
      <c r="G33" s="55"/>
      <c r="H33" s="55"/>
      <c r="I33" s="121"/>
      <c r="J33" s="55"/>
      <c r="K33" s="55"/>
      <c r="L33" s="35"/>
    </row>
    <row r="34" spans="2:12" s="1" customFormat="1" ht="14.45" customHeight="1">
      <c r="B34" s="35"/>
      <c r="F34" s="127" t="s">
        <v>43</v>
      </c>
      <c r="I34" s="128" t="s">
        <v>42</v>
      </c>
      <c r="J34" s="127" t="s">
        <v>44</v>
      </c>
      <c r="L34" s="35"/>
    </row>
    <row r="35" spans="2:12" s="1" customFormat="1" ht="14.45" customHeight="1">
      <c r="B35" s="35"/>
      <c r="D35" s="115" t="s">
        <v>45</v>
      </c>
      <c r="E35" s="115" t="s">
        <v>46</v>
      </c>
      <c r="F35" s="129">
        <f>ROUND((SUM(BE83:BE90)+SUM(BE110:BE304)),2)</f>
        <v>0</v>
      </c>
      <c r="I35" s="130">
        <v>0.21</v>
      </c>
      <c r="J35" s="129">
        <f>ROUND(((SUM(BE83:BE90)+SUM(BE110:BE304))*I35),2)</f>
        <v>0</v>
      </c>
      <c r="L35" s="35"/>
    </row>
    <row r="36" spans="2:12" s="1" customFormat="1" ht="14.45" customHeight="1">
      <c r="B36" s="35"/>
      <c r="E36" s="115" t="s">
        <v>47</v>
      </c>
      <c r="F36" s="129">
        <f>ROUND((SUM(BF83:BF90)+SUM(BF110:BF304)),2)</f>
        <v>0</v>
      </c>
      <c r="I36" s="130">
        <v>0.15</v>
      </c>
      <c r="J36" s="129">
        <f>ROUND(((SUM(BF83:BF90)+SUM(BF110:BF304))*I36),2)</f>
        <v>0</v>
      </c>
      <c r="L36" s="35"/>
    </row>
    <row r="37" spans="2:12" s="1" customFormat="1" ht="14.45" customHeight="1" hidden="1">
      <c r="B37" s="35"/>
      <c r="E37" s="115" t="s">
        <v>48</v>
      </c>
      <c r="F37" s="129">
        <f>ROUND((SUM(BG83:BG90)+SUM(BG110:BG304)),2)</f>
        <v>0</v>
      </c>
      <c r="I37" s="130">
        <v>0.21</v>
      </c>
      <c r="J37" s="129">
        <f>0</f>
        <v>0</v>
      </c>
      <c r="L37" s="35"/>
    </row>
    <row r="38" spans="2:12" s="1" customFormat="1" ht="14.45" customHeight="1" hidden="1">
      <c r="B38" s="35"/>
      <c r="E38" s="115" t="s">
        <v>49</v>
      </c>
      <c r="F38" s="129">
        <f>ROUND((SUM(BH83:BH90)+SUM(BH110:BH304)),2)</f>
        <v>0</v>
      </c>
      <c r="I38" s="130">
        <v>0.15</v>
      </c>
      <c r="J38" s="129">
        <f>0</f>
        <v>0</v>
      </c>
      <c r="L38" s="35"/>
    </row>
    <row r="39" spans="2:12" s="1" customFormat="1" ht="14.45" customHeight="1" hidden="1">
      <c r="B39" s="35"/>
      <c r="E39" s="115" t="s">
        <v>50</v>
      </c>
      <c r="F39" s="129">
        <f>ROUND((SUM(BI83:BI90)+SUM(BI110:BI304)),2)</f>
        <v>0</v>
      </c>
      <c r="I39" s="130">
        <v>0</v>
      </c>
      <c r="J39" s="129">
        <f>0</f>
        <v>0</v>
      </c>
      <c r="L39" s="35"/>
    </row>
    <row r="40" spans="2:12" s="1" customFormat="1" ht="6.95" customHeight="1">
      <c r="B40" s="35"/>
      <c r="I40" s="116"/>
      <c r="L40" s="35"/>
    </row>
    <row r="41" spans="2:12" s="1" customFormat="1" ht="25.35" customHeight="1">
      <c r="B41" s="35"/>
      <c r="C41" s="131"/>
      <c r="D41" s="132" t="s">
        <v>51</v>
      </c>
      <c r="E41" s="133"/>
      <c r="F41" s="133"/>
      <c r="G41" s="134" t="s">
        <v>52</v>
      </c>
      <c r="H41" s="135" t="s">
        <v>53</v>
      </c>
      <c r="I41" s="136"/>
      <c r="J41" s="137">
        <f>SUM(J32:J39)</f>
        <v>0</v>
      </c>
      <c r="K41" s="138"/>
      <c r="L41" s="35"/>
    </row>
    <row r="42" spans="2:12" s="1" customFormat="1" ht="14.45" customHeight="1">
      <c r="B42" s="139"/>
      <c r="C42" s="140"/>
      <c r="D42" s="140"/>
      <c r="E42" s="140"/>
      <c r="F42" s="140"/>
      <c r="G42" s="140"/>
      <c r="H42" s="140"/>
      <c r="I42" s="141"/>
      <c r="J42" s="140"/>
      <c r="K42" s="140"/>
      <c r="L42" s="35"/>
    </row>
    <row r="46" spans="2:12" s="1" customFormat="1" ht="6.95" customHeight="1">
      <c r="B46" s="142"/>
      <c r="C46" s="143"/>
      <c r="D46" s="143"/>
      <c r="E46" s="143"/>
      <c r="F46" s="143"/>
      <c r="G46" s="143"/>
      <c r="H46" s="143"/>
      <c r="I46" s="144"/>
      <c r="J46" s="143"/>
      <c r="K46" s="143"/>
      <c r="L46" s="35"/>
    </row>
    <row r="47" spans="2:12" s="1" customFormat="1" ht="24.95" customHeight="1">
      <c r="B47" s="33"/>
      <c r="C47" s="21" t="s">
        <v>119</v>
      </c>
      <c r="D47" s="34"/>
      <c r="E47" s="34"/>
      <c r="F47" s="34"/>
      <c r="G47" s="34"/>
      <c r="H47" s="34"/>
      <c r="I47" s="116"/>
      <c r="J47" s="34"/>
      <c r="K47" s="34"/>
      <c r="L47" s="35"/>
    </row>
    <row r="48" spans="2:12" s="1" customFormat="1" ht="6.95" customHeight="1">
      <c r="B48" s="33"/>
      <c r="C48" s="34"/>
      <c r="D48" s="34"/>
      <c r="E48" s="34"/>
      <c r="F48" s="34"/>
      <c r="G48" s="34"/>
      <c r="H48" s="34"/>
      <c r="I48" s="116"/>
      <c r="J48" s="34"/>
      <c r="K48" s="34"/>
      <c r="L48" s="35"/>
    </row>
    <row r="49" spans="2:12" s="1" customFormat="1" ht="12" customHeight="1">
      <c r="B49" s="33"/>
      <c r="C49" s="27" t="s">
        <v>16</v>
      </c>
      <c r="D49" s="34"/>
      <c r="E49" s="34"/>
      <c r="F49" s="34"/>
      <c r="G49" s="34"/>
      <c r="H49" s="34"/>
      <c r="I49" s="116"/>
      <c r="J49" s="34"/>
      <c r="K49" s="34"/>
      <c r="L49" s="35"/>
    </row>
    <row r="50" spans="2:12" s="1" customFormat="1" ht="16.5" customHeight="1">
      <c r="B50" s="33"/>
      <c r="C50" s="34"/>
      <c r="D50" s="34"/>
      <c r="E50" s="304" t="str">
        <f>E7</f>
        <v>Dílčí energetická renovace objektu ZŠ Chvaletická - objekt SO1,Praha 14</v>
      </c>
      <c r="F50" s="305"/>
      <c r="G50" s="305"/>
      <c r="H50" s="305"/>
      <c r="I50" s="116"/>
      <c r="J50" s="34"/>
      <c r="K50" s="34"/>
      <c r="L50" s="35"/>
    </row>
    <row r="51" spans="2:12" s="1" customFormat="1" ht="12" customHeight="1">
      <c r="B51" s="33"/>
      <c r="C51" s="27" t="s">
        <v>116</v>
      </c>
      <c r="D51" s="34"/>
      <c r="E51" s="34"/>
      <c r="F51" s="34"/>
      <c r="G51" s="34"/>
      <c r="H51" s="34"/>
      <c r="I51" s="116"/>
      <c r="J51" s="34"/>
      <c r="K51" s="34"/>
      <c r="L51" s="35"/>
    </row>
    <row r="52" spans="2:12" s="1" customFormat="1" ht="16.5" customHeight="1">
      <c r="B52" s="33"/>
      <c r="C52" s="34"/>
      <c r="D52" s="34"/>
      <c r="E52" s="293" t="str">
        <f>E9</f>
        <v>33/2018/Ne - Vzduchotechnika a stavební práce - neuznatelné položky</v>
      </c>
      <c r="F52" s="292"/>
      <c r="G52" s="292"/>
      <c r="H52" s="292"/>
      <c r="I52" s="116"/>
      <c r="J52" s="34"/>
      <c r="K52" s="34"/>
      <c r="L52" s="35"/>
    </row>
    <row r="53" spans="2:12" s="1" customFormat="1" ht="6.95" customHeight="1">
      <c r="B53" s="33"/>
      <c r="C53" s="34"/>
      <c r="D53" s="34"/>
      <c r="E53" s="34"/>
      <c r="F53" s="34"/>
      <c r="G53" s="34"/>
      <c r="H53" s="34"/>
      <c r="I53" s="116"/>
      <c r="J53" s="34"/>
      <c r="K53" s="34"/>
      <c r="L53" s="35"/>
    </row>
    <row r="54" spans="2:12" s="1" customFormat="1" ht="12" customHeight="1">
      <c r="B54" s="33"/>
      <c r="C54" s="27" t="s">
        <v>20</v>
      </c>
      <c r="D54" s="34"/>
      <c r="E54" s="34"/>
      <c r="F54" s="25" t="str">
        <f>F12</f>
        <v>Chvaletická 918,198 00Praha 14</v>
      </c>
      <c r="G54" s="34"/>
      <c r="H54" s="34"/>
      <c r="I54" s="117" t="s">
        <v>22</v>
      </c>
      <c r="J54" s="54" t="str">
        <f>IF(J12="","",J12)</f>
        <v>21. 11. 2018</v>
      </c>
      <c r="K54" s="34"/>
      <c r="L54" s="35"/>
    </row>
    <row r="55" spans="2:12" s="1" customFormat="1" ht="6.95" customHeight="1">
      <c r="B55" s="33"/>
      <c r="C55" s="34"/>
      <c r="D55" s="34"/>
      <c r="E55" s="34"/>
      <c r="F55" s="34"/>
      <c r="G55" s="34"/>
      <c r="H55" s="34"/>
      <c r="I55" s="116"/>
      <c r="J55" s="34"/>
      <c r="K55" s="34"/>
      <c r="L55" s="35"/>
    </row>
    <row r="56" spans="2:12" s="1" customFormat="1" ht="13.7" customHeight="1">
      <c r="B56" s="33"/>
      <c r="C56" s="27" t="s">
        <v>24</v>
      </c>
      <c r="D56" s="34"/>
      <c r="E56" s="34"/>
      <c r="F56" s="25" t="str">
        <f>E15</f>
        <v>Městská část Praha 14</v>
      </c>
      <c r="G56" s="34"/>
      <c r="H56" s="34"/>
      <c r="I56" s="117" t="s">
        <v>31</v>
      </c>
      <c r="J56" s="30" t="str">
        <f>E21</f>
        <v>a3atelier s.r.o.</v>
      </c>
      <c r="K56" s="34"/>
      <c r="L56" s="35"/>
    </row>
    <row r="57" spans="2:12" s="1" customFormat="1" ht="13.7" customHeight="1">
      <c r="B57" s="33"/>
      <c r="C57" s="27" t="s">
        <v>29</v>
      </c>
      <c r="D57" s="34"/>
      <c r="E57" s="34"/>
      <c r="F57" s="25" t="str">
        <f>IF(E18="","",E18)</f>
        <v>Vyplň údaj</v>
      </c>
      <c r="G57" s="34"/>
      <c r="H57" s="34"/>
      <c r="I57" s="117" t="s">
        <v>35</v>
      </c>
      <c r="J57" s="30" t="str">
        <f>E24</f>
        <v>Ing.Myšík Petr</v>
      </c>
      <c r="K57" s="34"/>
      <c r="L57" s="35"/>
    </row>
    <row r="58" spans="2:12" s="1" customFormat="1" ht="10.35" customHeight="1">
      <c r="B58" s="33"/>
      <c r="C58" s="34"/>
      <c r="D58" s="34"/>
      <c r="E58" s="34"/>
      <c r="F58" s="34"/>
      <c r="G58" s="34"/>
      <c r="H58" s="34"/>
      <c r="I58" s="116"/>
      <c r="J58" s="34"/>
      <c r="K58" s="34"/>
      <c r="L58" s="35"/>
    </row>
    <row r="59" spans="2:12" s="1" customFormat="1" ht="29.25" customHeight="1">
      <c r="B59" s="33"/>
      <c r="C59" s="145" t="s">
        <v>120</v>
      </c>
      <c r="D59" s="107"/>
      <c r="E59" s="107"/>
      <c r="F59" s="107"/>
      <c r="G59" s="107"/>
      <c r="H59" s="107"/>
      <c r="I59" s="146"/>
      <c r="J59" s="147" t="s">
        <v>121</v>
      </c>
      <c r="K59" s="107"/>
      <c r="L59" s="35"/>
    </row>
    <row r="60" spans="2:12" s="1" customFormat="1" ht="10.35" customHeight="1">
      <c r="B60" s="33"/>
      <c r="C60" s="34"/>
      <c r="D60" s="34"/>
      <c r="E60" s="34"/>
      <c r="F60" s="34"/>
      <c r="G60" s="34"/>
      <c r="H60" s="34"/>
      <c r="I60" s="116"/>
      <c r="J60" s="34"/>
      <c r="K60" s="34"/>
      <c r="L60" s="35"/>
    </row>
    <row r="61" spans="2:47" s="1" customFormat="1" ht="22.9" customHeight="1">
      <c r="B61" s="33"/>
      <c r="C61" s="148" t="s">
        <v>122</v>
      </c>
      <c r="D61" s="34"/>
      <c r="E61" s="34"/>
      <c r="F61" s="34"/>
      <c r="G61" s="34"/>
      <c r="H61" s="34"/>
      <c r="I61" s="116"/>
      <c r="J61" s="72">
        <f>J110</f>
        <v>0</v>
      </c>
      <c r="K61" s="34"/>
      <c r="L61" s="35"/>
      <c r="AU61" s="15" t="s">
        <v>123</v>
      </c>
    </row>
    <row r="62" spans="2:12" s="7" customFormat="1" ht="24.95" customHeight="1">
      <c r="B62" s="149"/>
      <c r="C62" s="150"/>
      <c r="D62" s="151" t="s">
        <v>124</v>
      </c>
      <c r="E62" s="152"/>
      <c r="F62" s="152"/>
      <c r="G62" s="152"/>
      <c r="H62" s="152"/>
      <c r="I62" s="153"/>
      <c r="J62" s="154">
        <f>J111</f>
        <v>0</v>
      </c>
      <c r="K62" s="150"/>
      <c r="L62" s="155"/>
    </row>
    <row r="63" spans="2:12" s="8" customFormat="1" ht="19.9" customHeight="1">
      <c r="B63" s="156"/>
      <c r="C63" s="157"/>
      <c r="D63" s="158" t="s">
        <v>125</v>
      </c>
      <c r="E63" s="159"/>
      <c r="F63" s="159"/>
      <c r="G63" s="159"/>
      <c r="H63" s="159"/>
      <c r="I63" s="160"/>
      <c r="J63" s="161">
        <f>J112</f>
        <v>0</v>
      </c>
      <c r="K63" s="157"/>
      <c r="L63" s="162"/>
    </row>
    <row r="64" spans="2:12" s="8" customFormat="1" ht="19.9" customHeight="1">
      <c r="B64" s="156"/>
      <c r="C64" s="157"/>
      <c r="D64" s="158" t="s">
        <v>126</v>
      </c>
      <c r="E64" s="159"/>
      <c r="F64" s="159"/>
      <c r="G64" s="159"/>
      <c r="H64" s="159"/>
      <c r="I64" s="160"/>
      <c r="J64" s="161">
        <f>J121</f>
        <v>0</v>
      </c>
      <c r="K64" s="157"/>
      <c r="L64" s="162"/>
    </row>
    <row r="65" spans="2:12" s="8" customFormat="1" ht="19.9" customHeight="1">
      <c r="B65" s="156"/>
      <c r="C65" s="157"/>
      <c r="D65" s="158" t="s">
        <v>127</v>
      </c>
      <c r="E65" s="159"/>
      <c r="F65" s="159"/>
      <c r="G65" s="159"/>
      <c r="H65" s="159"/>
      <c r="I65" s="160"/>
      <c r="J65" s="161">
        <f>J124</f>
        <v>0</v>
      </c>
      <c r="K65" s="157"/>
      <c r="L65" s="162"/>
    </row>
    <row r="66" spans="2:12" s="8" customFormat="1" ht="19.9" customHeight="1">
      <c r="B66" s="156"/>
      <c r="C66" s="157"/>
      <c r="D66" s="158" t="s">
        <v>128</v>
      </c>
      <c r="E66" s="159"/>
      <c r="F66" s="159"/>
      <c r="G66" s="159"/>
      <c r="H66" s="159"/>
      <c r="I66" s="160"/>
      <c r="J66" s="161">
        <f>J133</f>
        <v>0</v>
      </c>
      <c r="K66" s="157"/>
      <c r="L66" s="162"/>
    </row>
    <row r="67" spans="2:12" s="8" customFormat="1" ht="14.85" customHeight="1">
      <c r="B67" s="156"/>
      <c r="C67" s="157"/>
      <c r="D67" s="158" t="s">
        <v>129</v>
      </c>
      <c r="E67" s="159"/>
      <c r="F67" s="159"/>
      <c r="G67" s="159"/>
      <c r="H67" s="159"/>
      <c r="I67" s="160"/>
      <c r="J67" s="161">
        <f>J134</f>
        <v>0</v>
      </c>
      <c r="K67" s="157"/>
      <c r="L67" s="162"/>
    </row>
    <row r="68" spans="2:12" s="8" customFormat="1" ht="14.85" customHeight="1">
      <c r="B68" s="156"/>
      <c r="C68" s="157"/>
      <c r="D68" s="158" t="s">
        <v>130</v>
      </c>
      <c r="E68" s="159"/>
      <c r="F68" s="159"/>
      <c r="G68" s="159"/>
      <c r="H68" s="159"/>
      <c r="I68" s="160"/>
      <c r="J68" s="161">
        <f>J141</f>
        <v>0</v>
      </c>
      <c r="K68" s="157"/>
      <c r="L68" s="162"/>
    </row>
    <row r="69" spans="2:12" s="8" customFormat="1" ht="19.9" customHeight="1">
      <c r="B69" s="156"/>
      <c r="C69" s="157"/>
      <c r="D69" s="158" t="s">
        <v>131</v>
      </c>
      <c r="E69" s="159"/>
      <c r="F69" s="159"/>
      <c r="G69" s="159"/>
      <c r="H69" s="159"/>
      <c r="I69" s="160"/>
      <c r="J69" s="161">
        <f>J161</f>
        <v>0</v>
      </c>
      <c r="K69" s="157"/>
      <c r="L69" s="162"/>
    </row>
    <row r="70" spans="2:12" s="8" customFormat="1" ht="19.9" customHeight="1">
      <c r="B70" s="156"/>
      <c r="C70" s="157"/>
      <c r="D70" s="158" t="s">
        <v>132</v>
      </c>
      <c r="E70" s="159"/>
      <c r="F70" s="159"/>
      <c r="G70" s="159"/>
      <c r="H70" s="159"/>
      <c r="I70" s="160"/>
      <c r="J70" s="161">
        <f>J167</f>
        <v>0</v>
      </c>
      <c r="K70" s="157"/>
      <c r="L70" s="162"/>
    </row>
    <row r="71" spans="2:12" s="7" customFormat="1" ht="24.95" customHeight="1">
      <c r="B71" s="149"/>
      <c r="C71" s="150"/>
      <c r="D71" s="151" t="s">
        <v>133</v>
      </c>
      <c r="E71" s="152"/>
      <c r="F71" s="152"/>
      <c r="G71" s="152"/>
      <c r="H71" s="152"/>
      <c r="I71" s="153"/>
      <c r="J71" s="154">
        <f>J170</f>
        <v>0</v>
      </c>
      <c r="K71" s="150"/>
      <c r="L71" s="155"/>
    </row>
    <row r="72" spans="2:12" s="8" customFormat="1" ht="19.9" customHeight="1">
      <c r="B72" s="156"/>
      <c r="C72" s="157"/>
      <c r="D72" s="158" t="s">
        <v>134</v>
      </c>
      <c r="E72" s="159"/>
      <c r="F72" s="159"/>
      <c r="G72" s="159"/>
      <c r="H72" s="159"/>
      <c r="I72" s="160"/>
      <c r="J72" s="161">
        <f>J171</f>
        <v>0</v>
      </c>
      <c r="K72" s="157"/>
      <c r="L72" s="162"/>
    </row>
    <row r="73" spans="2:12" s="8" customFormat="1" ht="19.9" customHeight="1">
      <c r="B73" s="156"/>
      <c r="C73" s="157"/>
      <c r="D73" s="158" t="s">
        <v>135</v>
      </c>
      <c r="E73" s="159"/>
      <c r="F73" s="159"/>
      <c r="G73" s="159"/>
      <c r="H73" s="159"/>
      <c r="I73" s="160"/>
      <c r="J73" s="161">
        <f>J182</f>
        <v>0</v>
      </c>
      <c r="K73" s="157"/>
      <c r="L73" s="162"/>
    </row>
    <row r="74" spans="2:12" s="8" customFormat="1" ht="19.9" customHeight="1">
      <c r="B74" s="156"/>
      <c r="C74" s="157"/>
      <c r="D74" s="158" t="s">
        <v>136</v>
      </c>
      <c r="E74" s="159"/>
      <c r="F74" s="159"/>
      <c r="G74" s="159"/>
      <c r="H74" s="159"/>
      <c r="I74" s="160"/>
      <c r="J74" s="161">
        <f>J185</f>
        <v>0</v>
      </c>
      <c r="K74" s="157"/>
      <c r="L74" s="162"/>
    </row>
    <row r="75" spans="2:12" s="8" customFormat="1" ht="19.9" customHeight="1">
      <c r="B75" s="156"/>
      <c r="C75" s="157"/>
      <c r="D75" s="158" t="s">
        <v>137</v>
      </c>
      <c r="E75" s="159"/>
      <c r="F75" s="159"/>
      <c r="G75" s="159"/>
      <c r="H75" s="159"/>
      <c r="I75" s="160"/>
      <c r="J75" s="161">
        <f>J187</f>
        <v>0</v>
      </c>
      <c r="K75" s="157"/>
      <c r="L75" s="162"/>
    </row>
    <row r="76" spans="2:12" s="8" customFormat="1" ht="19.9" customHeight="1">
      <c r="B76" s="156"/>
      <c r="C76" s="157"/>
      <c r="D76" s="158" t="s">
        <v>138</v>
      </c>
      <c r="E76" s="159"/>
      <c r="F76" s="159"/>
      <c r="G76" s="159"/>
      <c r="H76" s="159"/>
      <c r="I76" s="160"/>
      <c r="J76" s="161">
        <f>J206</f>
        <v>0</v>
      </c>
      <c r="K76" s="157"/>
      <c r="L76" s="162"/>
    </row>
    <row r="77" spans="2:12" s="8" customFormat="1" ht="19.9" customHeight="1">
      <c r="B77" s="156"/>
      <c r="C77" s="157"/>
      <c r="D77" s="158" t="s">
        <v>139</v>
      </c>
      <c r="E77" s="159"/>
      <c r="F77" s="159"/>
      <c r="G77" s="159"/>
      <c r="H77" s="159"/>
      <c r="I77" s="160"/>
      <c r="J77" s="161">
        <f>J219</f>
        <v>0</v>
      </c>
      <c r="K77" s="157"/>
      <c r="L77" s="162"/>
    </row>
    <row r="78" spans="2:12" s="8" customFormat="1" ht="19.9" customHeight="1">
      <c r="B78" s="156"/>
      <c r="C78" s="157"/>
      <c r="D78" s="158" t="s">
        <v>140</v>
      </c>
      <c r="E78" s="159"/>
      <c r="F78" s="159"/>
      <c r="G78" s="159"/>
      <c r="H78" s="159"/>
      <c r="I78" s="160"/>
      <c r="J78" s="161">
        <f>J225</f>
        <v>0</v>
      </c>
      <c r="K78" s="157"/>
      <c r="L78" s="162"/>
    </row>
    <row r="79" spans="2:12" s="8" customFormat="1" ht="19.9" customHeight="1">
      <c r="B79" s="156"/>
      <c r="C79" s="157"/>
      <c r="D79" s="158" t="s">
        <v>141</v>
      </c>
      <c r="E79" s="159"/>
      <c r="F79" s="159"/>
      <c r="G79" s="159"/>
      <c r="H79" s="159"/>
      <c r="I79" s="160"/>
      <c r="J79" s="161">
        <f>J239</f>
        <v>0</v>
      </c>
      <c r="K79" s="157"/>
      <c r="L79" s="162"/>
    </row>
    <row r="80" spans="2:12" s="7" customFormat="1" ht="24.95" customHeight="1">
      <c r="B80" s="149"/>
      <c r="C80" s="150"/>
      <c r="D80" s="151" t="s">
        <v>540</v>
      </c>
      <c r="E80" s="152"/>
      <c r="F80" s="152"/>
      <c r="G80" s="152"/>
      <c r="H80" s="152"/>
      <c r="I80" s="153"/>
      <c r="J80" s="154">
        <f>J243</f>
        <v>0</v>
      </c>
      <c r="K80" s="150"/>
      <c r="L80" s="155"/>
    </row>
    <row r="81" spans="2:12" s="1" customFormat="1" ht="21.75" customHeight="1">
      <c r="B81" s="33"/>
      <c r="C81" s="34"/>
      <c r="D81" s="34"/>
      <c r="E81" s="34"/>
      <c r="F81" s="34"/>
      <c r="G81" s="34"/>
      <c r="H81" s="34"/>
      <c r="I81" s="116"/>
      <c r="J81" s="34"/>
      <c r="K81" s="34"/>
      <c r="L81" s="35"/>
    </row>
    <row r="82" spans="2:12" s="1" customFormat="1" ht="6.95" customHeight="1">
      <c r="B82" s="33"/>
      <c r="C82" s="34"/>
      <c r="D82" s="34"/>
      <c r="E82" s="34"/>
      <c r="F82" s="34"/>
      <c r="G82" s="34"/>
      <c r="H82" s="34"/>
      <c r="I82" s="116"/>
      <c r="J82" s="34"/>
      <c r="K82" s="34"/>
      <c r="L82" s="35"/>
    </row>
    <row r="83" spans="2:14" s="1" customFormat="1" ht="29.25" customHeight="1">
      <c r="B83" s="33"/>
      <c r="C83" s="148" t="s">
        <v>142</v>
      </c>
      <c r="D83" s="34"/>
      <c r="E83" s="34"/>
      <c r="F83" s="34"/>
      <c r="G83" s="34"/>
      <c r="H83" s="34"/>
      <c r="I83" s="116"/>
      <c r="J83" s="163">
        <f>ROUND(J84+J85+J86+J87+J88+J89,2)</f>
        <v>0</v>
      </c>
      <c r="K83" s="34"/>
      <c r="L83" s="35"/>
      <c r="N83" s="164" t="s">
        <v>45</v>
      </c>
    </row>
    <row r="84" spans="2:65" s="1" customFormat="1" ht="18" customHeight="1">
      <c r="B84" s="33"/>
      <c r="C84" s="34"/>
      <c r="D84" s="261" t="s">
        <v>143</v>
      </c>
      <c r="E84" s="262"/>
      <c r="F84" s="262"/>
      <c r="G84" s="34"/>
      <c r="H84" s="34"/>
      <c r="I84" s="116"/>
      <c r="J84" s="98">
        <v>0</v>
      </c>
      <c r="K84" s="34"/>
      <c r="L84" s="165"/>
      <c r="M84" s="116"/>
      <c r="N84" s="166" t="s">
        <v>46</v>
      </c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67" t="s">
        <v>144</v>
      </c>
      <c r="AZ84" s="116"/>
      <c r="BA84" s="116"/>
      <c r="BB84" s="116"/>
      <c r="BC84" s="116"/>
      <c r="BD84" s="116"/>
      <c r="BE84" s="168">
        <f aca="true" t="shared" si="0" ref="BE84:BE89">IF(N84="základní",J84,0)</f>
        <v>0</v>
      </c>
      <c r="BF84" s="168">
        <f aca="true" t="shared" si="1" ref="BF84:BF89">IF(N84="snížená",J84,0)</f>
        <v>0</v>
      </c>
      <c r="BG84" s="168">
        <f aca="true" t="shared" si="2" ref="BG84:BG89">IF(N84="zákl. přenesená",J84,0)</f>
        <v>0</v>
      </c>
      <c r="BH84" s="168">
        <f aca="true" t="shared" si="3" ref="BH84:BH89">IF(N84="sníž. přenesená",J84,0)</f>
        <v>0</v>
      </c>
      <c r="BI84" s="168">
        <f aca="true" t="shared" si="4" ref="BI84:BI89">IF(N84="nulová",J84,0)</f>
        <v>0</v>
      </c>
      <c r="BJ84" s="167" t="s">
        <v>83</v>
      </c>
      <c r="BK84" s="116"/>
      <c r="BL84" s="116"/>
      <c r="BM84" s="116"/>
    </row>
    <row r="85" spans="2:65" s="1" customFormat="1" ht="18" customHeight="1">
      <c r="B85" s="33"/>
      <c r="C85" s="34"/>
      <c r="D85" s="261" t="s">
        <v>145</v>
      </c>
      <c r="E85" s="262"/>
      <c r="F85" s="262"/>
      <c r="G85" s="34"/>
      <c r="H85" s="34"/>
      <c r="I85" s="116"/>
      <c r="J85" s="98">
        <v>0</v>
      </c>
      <c r="K85" s="34"/>
      <c r="L85" s="165"/>
      <c r="M85" s="116"/>
      <c r="N85" s="166" t="s">
        <v>46</v>
      </c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67" t="s">
        <v>144</v>
      </c>
      <c r="AZ85" s="116"/>
      <c r="BA85" s="116"/>
      <c r="BB85" s="116"/>
      <c r="BC85" s="116"/>
      <c r="BD85" s="116"/>
      <c r="BE85" s="168">
        <f t="shared" si="0"/>
        <v>0</v>
      </c>
      <c r="BF85" s="168">
        <f t="shared" si="1"/>
        <v>0</v>
      </c>
      <c r="BG85" s="168">
        <f t="shared" si="2"/>
        <v>0</v>
      </c>
      <c r="BH85" s="168">
        <f t="shared" si="3"/>
        <v>0</v>
      </c>
      <c r="BI85" s="168">
        <f t="shared" si="4"/>
        <v>0</v>
      </c>
      <c r="BJ85" s="167" t="s">
        <v>83</v>
      </c>
      <c r="BK85" s="116"/>
      <c r="BL85" s="116"/>
      <c r="BM85" s="116"/>
    </row>
    <row r="86" spans="2:65" s="1" customFormat="1" ht="18" customHeight="1">
      <c r="B86" s="33"/>
      <c r="C86" s="34"/>
      <c r="D86" s="261" t="s">
        <v>146</v>
      </c>
      <c r="E86" s="262"/>
      <c r="F86" s="262"/>
      <c r="G86" s="34"/>
      <c r="H86" s="34"/>
      <c r="I86" s="116"/>
      <c r="J86" s="98">
        <v>0</v>
      </c>
      <c r="K86" s="34"/>
      <c r="L86" s="165"/>
      <c r="M86" s="116"/>
      <c r="N86" s="166" t="s">
        <v>46</v>
      </c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67" t="s">
        <v>144</v>
      </c>
      <c r="AZ86" s="116"/>
      <c r="BA86" s="116"/>
      <c r="BB86" s="116"/>
      <c r="BC86" s="116"/>
      <c r="BD86" s="116"/>
      <c r="BE86" s="168">
        <f t="shared" si="0"/>
        <v>0</v>
      </c>
      <c r="BF86" s="168">
        <f t="shared" si="1"/>
        <v>0</v>
      </c>
      <c r="BG86" s="168">
        <f t="shared" si="2"/>
        <v>0</v>
      </c>
      <c r="BH86" s="168">
        <f t="shared" si="3"/>
        <v>0</v>
      </c>
      <c r="BI86" s="168">
        <f t="shared" si="4"/>
        <v>0</v>
      </c>
      <c r="BJ86" s="167" t="s">
        <v>83</v>
      </c>
      <c r="BK86" s="116"/>
      <c r="BL86" s="116"/>
      <c r="BM86" s="116"/>
    </row>
    <row r="87" spans="2:65" s="1" customFormat="1" ht="18" customHeight="1">
      <c r="B87" s="33"/>
      <c r="C87" s="34"/>
      <c r="D87" s="261" t="s">
        <v>147</v>
      </c>
      <c r="E87" s="262"/>
      <c r="F87" s="262"/>
      <c r="G87" s="34"/>
      <c r="H87" s="34"/>
      <c r="I87" s="116"/>
      <c r="J87" s="98">
        <v>0</v>
      </c>
      <c r="K87" s="34"/>
      <c r="L87" s="165"/>
      <c r="M87" s="116"/>
      <c r="N87" s="166" t="s">
        <v>46</v>
      </c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67" t="s">
        <v>144</v>
      </c>
      <c r="AZ87" s="116"/>
      <c r="BA87" s="116"/>
      <c r="BB87" s="116"/>
      <c r="BC87" s="116"/>
      <c r="BD87" s="116"/>
      <c r="BE87" s="168">
        <f t="shared" si="0"/>
        <v>0</v>
      </c>
      <c r="BF87" s="168">
        <f t="shared" si="1"/>
        <v>0</v>
      </c>
      <c r="BG87" s="168">
        <f t="shared" si="2"/>
        <v>0</v>
      </c>
      <c r="BH87" s="168">
        <f t="shared" si="3"/>
        <v>0</v>
      </c>
      <c r="BI87" s="168">
        <f t="shared" si="4"/>
        <v>0</v>
      </c>
      <c r="BJ87" s="167" t="s">
        <v>83</v>
      </c>
      <c r="BK87" s="116"/>
      <c r="BL87" s="116"/>
      <c r="BM87" s="116"/>
    </row>
    <row r="88" spans="2:65" s="1" customFormat="1" ht="18" customHeight="1">
      <c r="B88" s="33"/>
      <c r="C88" s="34"/>
      <c r="D88" s="261" t="s">
        <v>148</v>
      </c>
      <c r="E88" s="262"/>
      <c r="F88" s="262"/>
      <c r="G88" s="34"/>
      <c r="H88" s="34"/>
      <c r="I88" s="116"/>
      <c r="J88" s="98">
        <v>0</v>
      </c>
      <c r="K88" s="34"/>
      <c r="L88" s="165"/>
      <c r="M88" s="116"/>
      <c r="N88" s="166" t="s">
        <v>46</v>
      </c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67" t="s">
        <v>144</v>
      </c>
      <c r="AZ88" s="116"/>
      <c r="BA88" s="116"/>
      <c r="BB88" s="116"/>
      <c r="BC88" s="116"/>
      <c r="BD88" s="116"/>
      <c r="BE88" s="168">
        <f t="shared" si="0"/>
        <v>0</v>
      </c>
      <c r="BF88" s="168">
        <f t="shared" si="1"/>
        <v>0</v>
      </c>
      <c r="BG88" s="168">
        <f t="shared" si="2"/>
        <v>0</v>
      </c>
      <c r="BH88" s="168">
        <f t="shared" si="3"/>
        <v>0</v>
      </c>
      <c r="BI88" s="168">
        <f t="shared" si="4"/>
        <v>0</v>
      </c>
      <c r="BJ88" s="167" t="s">
        <v>83</v>
      </c>
      <c r="BK88" s="116"/>
      <c r="BL88" s="116"/>
      <c r="BM88" s="116"/>
    </row>
    <row r="89" spans="2:65" s="1" customFormat="1" ht="18" customHeight="1">
      <c r="B89" s="33"/>
      <c r="C89" s="34"/>
      <c r="D89" s="97" t="s">
        <v>149</v>
      </c>
      <c r="E89" s="34"/>
      <c r="F89" s="34"/>
      <c r="G89" s="34"/>
      <c r="H89" s="34"/>
      <c r="I89" s="116"/>
      <c r="J89" s="98">
        <f>ROUND(J30*T89,2)</f>
        <v>0</v>
      </c>
      <c r="K89" s="34"/>
      <c r="L89" s="165"/>
      <c r="M89" s="116"/>
      <c r="N89" s="166" t="s">
        <v>46</v>
      </c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67" t="s">
        <v>150</v>
      </c>
      <c r="AZ89" s="116"/>
      <c r="BA89" s="116"/>
      <c r="BB89" s="116"/>
      <c r="BC89" s="116"/>
      <c r="BD89" s="116"/>
      <c r="BE89" s="168">
        <f t="shared" si="0"/>
        <v>0</v>
      </c>
      <c r="BF89" s="168">
        <f t="shared" si="1"/>
        <v>0</v>
      </c>
      <c r="BG89" s="168">
        <f t="shared" si="2"/>
        <v>0</v>
      </c>
      <c r="BH89" s="168">
        <f t="shared" si="3"/>
        <v>0</v>
      </c>
      <c r="BI89" s="168">
        <f t="shared" si="4"/>
        <v>0</v>
      </c>
      <c r="BJ89" s="167" t="s">
        <v>83</v>
      </c>
      <c r="BK89" s="116"/>
      <c r="BL89" s="116"/>
      <c r="BM89" s="116"/>
    </row>
    <row r="90" spans="2:12" s="1" customFormat="1" ht="12">
      <c r="B90" s="33"/>
      <c r="C90" s="34"/>
      <c r="D90" s="34"/>
      <c r="E90" s="34"/>
      <c r="F90" s="34"/>
      <c r="G90" s="34"/>
      <c r="H90" s="34"/>
      <c r="I90" s="116"/>
      <c r="J90" s="34"/>
      <c r="K90" s="34"/>
      <c r="L90" s="35"/>
    </row>
    <row r="91" spans="2:12" s="1" customFormat="1" ht="29.25" customHeight="1">
      <c r="B91" s="33"/>
      <c r="C91" s="106" t="s">
        <v>103</v>
      </c>
      <c r="D91" s="107"/>
      <c r="E91" s="107"/>
      <c r="F91" s="107"/>
      <c r="G91" s="107"/>
      <c r="H91" s="107"/>
      <c r="I91" s="146"/>
      <c r="J91" s="108">
        <f>ROUND(J61+J83,2)</f>
        <v>0</v>
      </c>
      <c r="K91" s="107"/>
      <c r="L91" s="35"/>
    </row>
    <row r="92" spans="2:12" s="1" customFormat="1" ht="6.95" customHeight="1">
      <c r="B92" s="45"/>
      <c r="C92" s="46"/>
      <c r="D92" s="46"/>
      <c r="E92" s="46"/>
      <c r="F92" s="46"/>
      <c r="G92" s="46"/>
      <c r="H92" s="46"/>
      <c r="I92" s="141"/>
      <c r="J92" s="46"/>
      <c r="K92" s="46"/>
      <c r="L92" s="35"/>
    </row>
    <row r="96" spans="2:12" s="1" customFormat="1" ht="6.95" customHeight="1">
      <c r="B96" s="47"/>
      <c r="C96" s="48"/>
      <c r="D96" s="48"/>
      <c r="E96" s="48"/>
      <c r="F96" s="48"/>
      <c r="G96" s="48"/>
      <c r="H96" s="48"/>
      <c r="I96" s="144"/>
      <c r="J96" s="48"/>
      <c r="K96" s="48"/>
      <c r="L96" s="35"/>
    </row>
    <row r="97" spans="2:12" s="1" customFormat="1" ht="24.95" customHeight="1">
      <c r="B97" s="33"/>
      <c r="C97" s="21" t="s">
        <v>151</v>
      </c>
      <c r="D97" s="34"/>
      <c r="E97" s="34"/>
      <c r="F97" s="34"/>
      <c r="G97" s="34"/>
      <c r="H97" s="34"/>
      <c r="I97" s="116"/>
      <c r="J97" s="34"/>
      <c r="K97" s="34"/>
      <c r="L97" s="35"/>
    </row>
    <row r="98" spans="2:12" s="1" customFormat="1" ht="6.95" customHeight="1">
      <c r="B98" s="33"/>
      <c r="C98" s="34"/>
      <c r="D98" s="34"/>
      <c r="E98" s="34"/>
      <c r="F98" s="34"/>
      <c r="G98" s="34"/>
      <c r="H98" s="34"/>
      <c r="I98" s="116"/>
      <c r="J98" s="34"/>
      <c r="K98" s="34"/>
      <c r="L98" s="35"/>
    </row>
    <row r="99" spans="2:12" s="1" customFormat="1" ht="12" customHeight="1">
      <c r="B99" s="33"/>
      <c r="C99" s="27" t="s">
        <v>16</v>
      </c>
      <c r="D99" s="34"/>
      <c r="E99" s="34"/>
      <c r="F99" s="34"/>
      <c r="G99" s="34"/>
      <c r="H99" s="34"/>
      <c r="I99" s="116"/>
      <c r="J99" s="34"/>
      <c r="K99" s="34"/>
      <c r="L99" s="35"/>
    </row>
    <row r="100" spans="2:12" s="1" customFormat="1" ht="16.5" customHeight="1">
      <c r="B100" s="33"/>
      <c r="C100" s="34"/>
      <c r="D100" s="34"/>
      <c r="E100" s="304" t="str">
        <f>E7</f>
        <v>Dílčí energetická renovace objektu ZŠ Chvaletická - objekt SO1,Praha 14</v>
      </c>
      <c r="F100" s="305"/>
      <c r="G100" s="305"/>
      <c r="H100" s="305"/>
      <c r="I100" s="116"/>
      <c r="J100" s="34"/>
      <c r="K100" s="34"/>
      <c r="L100" s="35"/>
    </row>
    <row r="101" spans="2:12" s="1" customFormat="1" ht="12" customHeight="1">
      <c r="B101" s="33"/>
      <c r="C101" s="27" t="s">
        <v>116</v>
      </c>
      <c r="D101" s="34"/>
      <c r="E101" s="34"/>
      <c r="F101" s="34"/>
      <c r="G101" s="34"/>
      <c r="H101" s="34"/>
      <c r="I101" s="116"/>
      <c r="J101" s="34"/>
      <c r="K101" s="34"/>
      <c r="L101" s="35"/>
    </row>
    <row r="102" spans="2:12" s="1" customFormat="1" ht="16.5" customHeight="1">
      <c r="B102" s="33"/>
      <c r="C102" s="34"/>
      <c r="D102" s="34"/>
      <c r="E102" s="293" t="str">
        <f>E9</f>
        <v>33/2018/Ne - Vzduchotechnika a stavební práce - neuznatelné položky</v>
      </c>
      <c r="F102" s="292"/>
      <c r="G102" s="292"/>
      <c r="H102" s="292"/>
      <c r="I102" s="116"/>
      <c r="J102" s="34"/>
      <c r="K102" s="34"/>
      <c r="L102" s="35"/>
    </row>
    <row r="103" spans="2:12" s="1" customFormat="1" ht="6.95" customHeight="1">
      <c r="B103" s="33"/>
      <c r="C103" s="34"/>
      <c r="D103" s="34"/>
      <c r="E103" s="34"/>
      <c r="F103" s="34"/>
      <c r="G103" s="34"/>
      <c r="H103" s="34"/>
      <c r="I103" s="116"/>
      <c r="J103" s="34"/>
      <c r="K103" s="34"/>
      <c r="L103" s="35"/>
    </row>
    <row r="104" spans="2:12" s="1" customFormat="1" ht="12" customHeight="1">
      <c r="B104" s="33"/>
      <c r="C104" s="27" t="s">
        <v>20</v>
      </c>
      <c r="D104" s="34"/>
      <c r="E104" s="34"/>
      <c r="F104" s="25" t="str">
        <f>F12</f>
        <v>Chvaletická 918,198 00Praha 14</v>
      </c>
      <c r="G104" s="34"/>
      <c r="H104" s="34"/>
      <c r="I104" s="117" t="s">
        <v>22</v>
      </c>
      <c r="J104" s="54" t="str">
        <f>IF(J12="","",J12)</f>
        <v>21. 11. 2018</v>
      </c>
      <c r="K104" s="34"/>
      <c r="L104" s="35"/>
    </row>
    <row r="105" spans="2:12" s="1" customFormat="1" ht="6.95" customHeight="1">
      <c r="B105" s="33"/>
      <c r="C105" s="34"/>
      <c r="D105" s="34"/>
      <c r="E105" s="34"/>
      <c r="F105" s="34"/>
      <c r="G105" s="34"/>
      <c r="H105" s="34"/>
      <c r="I105" s="116"/>
      <c r="J105" s="34"/>
      <c r="K105" s="34"/>
      <c r="L105" s="35"/>
    </row>
    <row r="106" spans="2:12" s="1" customFormat="1" ht="13.7" customHeight="1">
      <c r="B106" s="33"/>
      <c r="C106" s="27" t="s">
        <v>24</v>
      </c>
      <c r="D106" s="34"/>
      <c r="E106" s="34"/>
      <c r="F106" s="25" t="str">
        <f>E15</f>
        <v>Městská část Praha 14</v>
      </c>
      <c r="G106" s="34"/>
      <c r="H106" s="34"/>
      <c r="I106" s="117" t="s">
        <v>31</v>
      </c>
      <c r="J106" s="30" t="str">
        <f>E21</f>
        <v>a3atelier s.r.o.</v>
      </c>
      <c r="K106" s="34"/>
      <c r="L106" s="35"/>
    </row>
    <row r="107" spans="2:12" s="1" customFormat="1" ht="13.7" customHeight="1">
      <c r="B107" s="33"/>
      <c r="C107" s="27" t="s">
        <v>29</v>
      </c>
      <c r="D107" s="34"/>
      <c r="E107" s="34"/>
      <c r="F107" s="25" t="str">
        <f>IF(E18="","",E18)</f>
        <v>Vyplň údaj</v>
      </c>
      <c r="G107" s="34"/>
      <c r="H107" s="34"/>
      <c r="I107" s="117" t="s">
        <v>35</v>
      </c>
      <c r="J107" s="30" t="str">
        <f>E24</f>
        <v>Ing.Myšík Petr</v>
      </c>
      <c r="K107" s="34"/>
      <c r="L107" s="35"/>
    </row>
    <row r="108" spans="2:12" s="1" customFormat="1" ht="10.35" customHeight="1">
      <c r="B108" s="33"/>
      <c r="C108" s="34"/>
      <c r="D108" s="34"/>
      <c r="E108" s="34"/>
      <c r="F108" s="34"/>
      <c r="G108" s="34"/>
      <c r="H108" s="34"/>
      <c r="I108" s="116"/>
      <c r="J108" s="34"/>
      <c r="K108" s="34"/>
      <c r="L108" s="35"/>
    </row>
    <row r="109" spans="2:20" s="9" customFormat="1" ht="29.25" customHeight="1">
      <c r="B109" s="169"/>
      <c r="C109" s="170" t="s">
        <v>152</v>
      </c>
      <c r="D109" s="171" t="s">
        <v>60</v>
      </c>
      <c r="E109" s="171" t="s">
        <v>56</v>
      </c>
      <c r="F109" s="171" t="s">
        <v>57</v>
      </c>
      <c r="G109" s="171" t="s">
        <v>153</v>
      </c>
      <c r="H109" s="171" t="s">
        <v>154</v>
      </c>
      <c r="I109" s="172" t="s">
        <v>155</v>
      </c>
      <c r="J109" s="173" t="s">
        <v>121</v>
      </c>
      <c r="K109" s="174" t="s">
        <v>156</v>
      </c>
      <c r="L109" s="175"/>
      <c r="M109" s="63" t="s">
        <v>1</v>
      </c>
      <c r="N109" s="64" t="s">
        <v>45</v>
      </c>
      <c r="O109" s="64" t="s">
        <v>157</v>
      </c>
      <c r="P109" s="64" t="s">
        <v>158</v>
      </c>
      <c r="Q109" s="64" t="s">
        <v>159</v>
      </c>
      <c r="R109" s="64" t="s">
        <v>160</v>
      </c>
      <c r="S109" s="64" t="s">
        <v>161</v>
      </c>
      <c r="T109" s="65" t="s">
        <v>162</v>
      </c>
    </row>
    <row r="110" spans="2:63" s="1" customFormat="1" ht="22.9" customHeight="1">
      <c r="B110" s="33"/>
      <c r="C110" s="70" t="s">
        <v>163</v>
      </c>
      <c r="D110" s="34"/>
      <c r="E110" s="34"/>
      <c r="F110" s="34"/>
      <c r="G110" s="34"/>
      <c r="H110" s="34"/>
      <c r="I110" s="116"/>
      <c r="J110" s="176">
        <f>BK110</f>
        <v>0</v>
      </c>
      <c r="K110" s="34"/>
      <c r="L110" s="35"/>
      <c r="M110" s="66"/>
      <c r="N110" s="67"/>
      <c r="O110" s="67"/>
      <c r="P110" s="177">
        <f>P111+P170+P243</f>
        <v>0</v>
      </c>
      <c r="Q110" s="67"/>
      <c r="R110" s="177">
        <f>R111+R170+R243</f>
        <v>1.6151348000000003</v>
      </c>
      <c r="S110" s="67"/>
      <c r="T110" s="178">
        <f>T111+T170+T243</f>
        <v>0.76572</v>
      </c>
      <c r="AT110" s="15" t="s">
        <v>74</v>
      </c>
      <c r="AU110" s="15" t="s">
        <v>123</v>
      </c>
      <c r="BK110" s="179">
        <f>BK111+BK170+BK243</f>
        <v>0</v>
      </c>
    </row>
    <row r="111" spans="2:63" s="10" customFormat="1" ht="25.9" customHeight="1">
      <c r="B111" s="180"/>
      <c r="C111" s="181"/>
      <c r="D111" s="182" t="s">
        <v>74</v>
      </c>
      <c r="E111" s="183" t="s">
        <v>164</v>
      </c>
      <c r="F111" s="183" t="s">
        <v>165</v>
      </c>
      <c r="G111" s="181"/>
      <c r="H111" s="181"/>
      <c r="I111" s="184"/>
      <c r="J111" s="185">
        <f>BK111</f>
        <v>0</v>
      </c>
      <c r="K111" s="181"/>
      <c r="L111" s="186"/>
      <c r="M111" s="187"/>
      <c r="N111" s="188"/>
      <c r="O111" s="188"/>
      <c r="P111" s="189">
        <f>P112+P121+P124+P133+P161+P167</f>
        <v>0</v>
      </c>
      <c r="Q111" s="188"/>
      <c r="R111" s="189">
        <f>R112+R121+R124+R133+R161+R167</f>
        <v>1.0382248000000003</v>
      </c>
      <c r="S111" s="188"/>
      <c r="T111" s="190">
        <f>T112+T121+T124+T133+T161+T167</f>
        <v>0.76572</v>
      </c>
      <c r="AR111" s="191" t="s">
        <v>83</v>
      </c>
      <c r="AT111" s="192" t="s">
        <v>74</v>
      </c>
      <c r="AU111" s="192" t="s">
        <v>75</v>
      </c>
      <c r="AY111" s="191" t="s">
        <v>166</v>
      </c>
      <c r="BK111" s="193">
        <f>BK112+BK121+BK124+BK133+BK161+BK167</f>
        <v>0</v>
      </c>
    </row>
    <row r="112" spans="2:63" s="10" customFormat="1" ht="22.9" customHeight="1">
      <c r="B112" s="180"/>
      <c r="C112" s="181"/>
      <c r="D112" s="182" t="s">
        <v>74</v>
      </c>
      <c r="E112" s="194" t="s">
        <v>75</v>
      </c>
      <c r="F112" s="194" t="s">
        <v>167</v>
      </c>
      <c r="G112" s="181"/>
      <c r="H112" s="181"/>
      <c r="I112" s="184"/>
      <c r="J112" s="195">
        <f>BK112</f>
        <v>0</v>
      </c>
      <c r="K112" s="181"/>
      <c r="L112" s="186"/>
      <c r="M112" s="187"/>
      <c r="N112" s="188"/>
      <c r="O112" s="188"/>
      <c r="P112" s="189">
        <f>SUM(P113:P120)</f>
        <v>0</v>
      </c>
      <c r="Q112" s="188"/>
      <c r="R112" s="189">
        <f>SUM(R113:R120)</f>
        <v>0</v>
      </c>
      <c r="S112" s="188"/>
      <c r="T112" s="190">
        <f>SUM(T113:T120)</f>
        <v>0</v>
      </c>
      <c r="AR112" s="191" t="s">
        <v>83</v>
      </c>
      <c r="AT112" s="192" t="s">
        <v>74</v>
      </c>
      <c r="AU112" s="192" t="s">
        <v>83</v>
      </c>
      <c r="AY112" s="191" t="s">
        <v>166</v>
      </c>
      <c r="BK112" s="193">
        <f>SUM(BK113:BK120)</f>
        <v>0</v>
      </c>
    </row>
    <row r="113" spans="2:65" s="1" customFormat="1" ht="16.5" customHeight="1">
      <c r="B113" s="33"/>
      <c r="C113" s="196" t="s">
        <v>83</v>
      </c>
      <c r="D113" s="196" t="s">
        <v>168</v>
      </c>
      <c r="E113" s="197" t="s">
        <v>169</v>
      </c>
      <c r="F113" s="198" t="s">
        <v>170</v>
      </c>
      <c r="G113" s="199" t="s">
        <v>171</v>
      </c>
      <c r="H113" s="200">
        <v>1</v>
      </c>
      <c r="I113" s="201"/>
      <c r="J113" s="202">
        <f>ROUND(I113*H113,2)</f>
        <v>0</v>
      </c>
      <c r="K113" s="198" t="s">
        <v>1</v>
      </c>
      <c r="L113" s="35"/>
      <c r="M113" s="203" t="s">
        <v>1</v>
      </c>
      <c r="N113" s="204" t="s">
        <v>46</v>
      </c>
      <c r="O113" s="59"/>
      <c r="P113" s="205">
        <f>O113*H113</f>
        <v>0</v>
      </c>
      <c r="Q113" s="205">
        <v>0</v>
      </c>
      <c r="R113" s="205">
        <f>Q113*H113</f>
        <v>0</v>
      </c>
      <c r="S113" s="205">
        <v>0</v>
      </c>
      <c r="T113" s="206">
        <f>S113*H113</f>
        <v>0</v>
      </c>
      <c r="AR113" s="15" t="s">
        <v>172</v>
      </c>
      <c r="AT113" s="15" t="s">
        <v>168</v>
      </c>
      <c r="AU113" s="15" t="s">
        <v>85</v>
      </c>
      <c r="AY113" s="15" t="s">
        <v>166</v>
      </c>
      <c r="BE113" s="102">
        <f>IF(N113="základní",J113,0)</f>
        <v>0</v>
      </c>
      <c r="BF113" s="102">
        <f>IF(N113="snížená",J113,0)</f>
        <v>0</v>
      </c>
      <c r="BG113" s="102">
        <f>IF(N113="zákl. přenesená",J113,0)</f>
        <v>0</v>
      </c>
      <c r="BH113" s="102">
        <f>IF(N113="sníž. přenesená",J113,0)</f>
        <v>0</v>
      </c>
      <c r="BI113" s="102">
        <f>IF(N113="nulová",J113,0)</f>
        <v>0</v>
      </c>
      <c r="BJ113" s="15" t="s">
        <v>83</v>
      </c>
      <c r="BK113" s="102">
        <f>ROUND(I113*H113,2)</f>
        <v>0</v>
      </c>
      <c r="BL113" s="15" t="s">
        <v>172</v>
      </c>
      <c r="BM113" s="15" t="s">
        <v>541</v>
      </c>
    </row>
    <row r="114" spans="2:51" s="11" customFormat="1" ht="12">
      <c r="B114" s="207"/>
      <c r="C114" s="208"/>
      <c r="D114" s="209" t="s">
        <v>174</v>
      </c>
      <c r="E114" s="210" t="s">
        <v>1</v>
      </c>
      <c r="F114" s="211" t="s">
        <v>175</v>
      </c>
      <c r="G114" s="208"/>
      <c r="H114" s="210" t="s">
        <v>1</v>
      </c>
      <c r="I114" s="212"/>
      <c r="J114" s="208"/>
      <c r="K114" s="208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174</v>
      </c>
      <c r="AU114" s="217" t="s">
        <v>85</v>
      </c>
      <c r="AV114" s="11" t="s">
        <v>83</v>
      </c>
      <c r="AW114" s="11" t="s">
        <v>34</v>
      </c>
      <c r="AX114" s="11" t="s">
        <v>75</v>
      </c>
      <c r="AY114" s="217" t="s">
        <v>166</v>
      </c>
    </row>
    <row r="115" spans="2:51" s="12" customFormat="1" ht="12">
      <c r="B115" s="218"/>
      <c r="C115" s="219"/>
      <c r="D115" s="209" t="s">
        <v>174</v>
      </c>
      <c r="E115" s="220" t="s">
        <v>1</v>
      </c>
      <c r="F115" s="221" t="s">
        <v>83</v>
      </c>
      <c r="G115" s="219"/>
      <c r="H115" s="222">
        <v>1</v>
      </c>
      <c r="I115" s="223"/>
      <c r="J115" s="219"/>
      <c r="K115" s="219"/>
      <c r="L115" s="224"/>
      <c r="M115" s="225"/>
      <c r="N115" s="226"/>
      <c r="O115" s="226"/>
      <c r="P115" s="226"/>
      <c r="Q115" s="226"/>
      <c r="R115" s="226"/>
      <c r="S115" s="226"/>
      <c r="T115" s="227"/>
      <c r="AT115" s="228" t="s">
        <v>174</v>
      </c>
      <c r="AU115" s="228" t="s">
        <v>85</v>
      </c>
      <c r="AV115" s="12" t="s">
        <v>85</v>
      </c>
      <c r="AW115" s="12" t="s">
        <v>34</v>
      </c>
      <c r="AX115" s="12" t="s">
        <v>83</v>
      </c>
      <c r="AY115" s="228" t="s">
        <v>166</v>
      </c>
    </row>
    <row r="116" spans="2:65" s="1" customFormat="1" ht="16.5" customHeight="1">
      <c r="B116" s="33"/>
      <c r="C116" s="196" t="s">
        <v>85</v>
      </c>
      <c r="D116" s="196" t="s">
        <v>168</v>
      </c>
      <c r="E116" s="197" t="s">
        <v>176</v>
      </c>
      <c r="F116" s="198" t="s">
        <v>177</v>
      </c>
      <c r="G116" s="199" t="s">
        <v>106</v>
      </c>
      <c r="H116" s="200">
        <v>2</v>
      </c>
      <c r="I116" s="201"/>
      <c r="J116" s="202">
        <f>ROUND(I116*H116,2)</f>
        <v>0</v>
      </c>
      <c r="K116" s="198" t="s">
        <v>1</v>
      </c>
      <c r="L116" s="35"/>
      <c r="M116" s="203" t="s">
        <v>1</v>
      </c>
      <c r="N116" s="204" t="s">
        <v>46</v>
      </c>
      <c r="O116" s="59"/>
      <c r="P116" s="205">
        <f>O116*H116</f>
        <v>0</v>
      </c>
      <c r="Q116" s="205">
        <v>0</v>
      </c>
      <c r="R116" s="205">
        <f>Q116*H116</f>
        <v>0</v>
      </c>
      <c r="S116" s="205">
        <v>0</v>
      </c>
      <c r="T116" s="206">
        <f>S116*H116</f>
        <v>0</v>
      </c>
      <c r="AR116" s="15" t="s">
        <v>172</v>
      </c>
      <c r="AT116" s="15" t="s">
        <v>168</v>
      </c>
      <c r="AU116" s="15" t="s">
        <v>85</v>
      </c>
      <c r="AY116" s="15" t="s">
        <v>166</v>
      </c>
      <c r="BE116" s="102">
        <f>IF(N116="základní",J116,0)</f>
        <v>0</v>
      </c>
      <c r="BF116" s="102">
        <f>IF(N116="snížená",J116,0)</f>
        <v>0</v>
      </c>
      <c r="BG116" s="102">
        <f>IF(N116="zákl. přenesená",J116,0)</f>
        <v>0</v>
      </c>
      <c r="BH116" s="102">
        <f>IF(N116="sníž. přenesená",J116,0)</f>
        <v>0</v>
      </c>
      <c r="BI116" s="102">
        <f>IF(N116="nulová",J116,0)</f>
        <v>0</v>
      </c>
      <c r="BJ116" s="15" t="s">
        <v>83</v>
      </c>
      <c r="BK116" s="102">
        <f>ROUND(I116*H116,2)</f>
        <v>0</v>
      </c>
      <c r="BL116" s="15" t="s">
        <v>172</v>
      </c>
      <c r="BM116" s="15" t="s">
        <v>542</v>
      </c>
    </row>
    <row r="117" spans="2:51" s="11" customFormat="1" ht="12">
      <c r="B117" s="207"/>
      <c r="C117" s="208"/>
      <c r="D117" s="209" t="s">
        <v>174</v>
      </c>
      <c r="E117" s="210" t="s">
        <v>1</v>
      </c>
      <c r="F117" s="211" t="s">
        <v>179</v>
      </c>
      <c r="G117" s="208"/>
      <c r="H117" s="210" t="s">
        <v>1</v>
      </c>
      <c r="I117" s="212"/>
      <c r="J117" s="208"/>
      <c r="K117" s="208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174</v>
      </c>
      <c r="AU117" s="217" t="s">
        <v>85</v>
      </c>
      <c r="AV117" s="11" t="s">
        <v>83</v>
      </c>
      <c r="AW117" s="11" t="s">
        <v>34</v>
      </c>
      <c r="AX117" s="11" t="s">
        <v>75</v>
      </c>
      <c r="AY117" s="217" t="s">
        <v>166</v>
      </c>
    </row>
    <row r="118" spans="2:51" s="12" customFormat="1" ht="12">
      <c r="B118" s="218"/>
      <c r="C118" s="219"/>
      <c r="D118" s="209" t="s">
        <v>174</v>
      </c>
      <c r="E118" s="220" t="s">
        <v>1</v>
      </c>
      <c r="F118" s="221" t="s">
        <v>85</v>
      </c>
      <c r="G118" s="219"/>
      <c r="H118" s="222">
        <v>2</v>
      </c>
      <c r="I118" s="223"/>
      <c r="J118" s="219"/>
      <c r="K118" s="219"/>
      <c r="L118" s="224"/>
      <c r="M118" s="225"/>
      <c r="N118" s="226"/>
      <c r="O118" s="226"/>
      <c r="P118" s="226"/>
      <c r="Q118" s="226"/>
      <c r="R118" s="226"/>
      <c r="S118" s="226"/>
      <c r="T118" s="227"/>
      <c r="AT118" s="228" t="s">
        <v>174</v>
      </c>
      <c r="AU118" s="228" t="s">
        <v>85</v>
      </c>
      <c r="AV118" s="12" t="s">
        <v>85</v>
      </c>
      <c r="AW118" s="12" t="s">
        <v>34</v>
      </c>
      <c r="AX118" s="12" t="s">
        <v>83</v>
      </c>
      <c r="AY118" s="228" t="s">
        <v>166</v>
      </c>
    </row>
    <row r="119" spans="2:65" s="1" customFormat="1" ht="16.5" customHeight="1">
      <c r="B119" s="33"/>
      <c r="C119" s="196" t="s">
        <v>181</v>
      </c>
      <c r="D119" s="196" t="s">
        <v>168</v>
      </c>
      <c r="E119" s="197" t="s">
        <v>182</v>
      </c>
      <c r="F119" s="198" t="s">
        <v>183</v>
      </c>
      <c r="G119" s="199" t="s">
        <v>171</v>
      </c>
      <c r="H119" s="200">
        <v>4</v>
      </c>
      <c r="I119" s="201"/>
      <c r="J119" s="202">
        <f>ROUND(I119*H119,2)</f>
        <v>0</v>
      </c>
      <c r="K119" s="198" t="s">
        <v>1</v>
      </c>
      <c r="L119" s="35"/>
      <c r="M119" s="203" t="s">
        <v>1</v>
      </c>
      <c r="N119" s="204" t="s">
        <v>46</v>
      </c>
      <c r="O119" s="59"/>
      <c r="P119" s="205">
        <f>O119*H119</f>
        <v>0</v>
      </c>
      <c r="Q119" s="205">
        <v>0</v>
      </c>
      <c r="R119" s="205">
        <f>Q119*H119</f>
        <v>0</v>
      </c>
      <c r="S119" s="205">
        <v>0</v>
      </c>
      <c r="T119" s="206">
        <f>S119*H119</f>
        <v>0</v>
      </c>
      <c r="AR119" s="15" t="s">
        <v>172</v>
      </c>
      <c r="AT119" s="15" t="s">
        <v>168</v>
      </c>
      <c r="AU119" s="15" t="s">
        <v>85</v>
      </c>
      <c r="AY119" s="15" t="s">
        <v>166</v>
      </c>
      <c r="BE119" s="102">
        <f>IF(N119="základní",J119,0)</f>
        <v>0</v>
      </c>
      <c r="BF119" s="102">
        <f>IF(N119="snížená",J119,0)</f>
        <v>0</v>
      </c>
      <c r="BG119" s="102">
        <f>IF(N119="zákl. přenesená",J119,0)</f>
        <v>0</v>
      </c>
      <c r="BH119" s="102">
        <f>IF(N119="sníž. přenesená",J119,0)</f>
        <v>0</v>
      </c>
      <c r="BI119" s="102">
        <f>IF(N119="nulová",J119,0)</f>
        <v>0</v>
      </c>
      <c r="BJ119" s="15" t="s">
        <v>83</v>
      </c>
      <c r="BK119" s="102">
        <f>ROUND(I119*H119,2)</f>
        <v>0</v>
      </c>
      <c r="BL119" s="15" t="s">
        <v>172</v>
      </c>
      <c r="BM119" s="15" t="s">
        <v>543</v>
      </c>
    </row>
    <row r="120" spans="2:51" s="12" customFormat="1" ht="12">
      <c r="B120" s="218"/>
      <c r="C120" s="219"/>
      <c r="D120" s="209" t="s">
        <v>174</v>
      </c>
      <c r="E120" s="220" t="s">
        <v>1</v>
      </c>
      <c r="F120" s="221" t="s">
        <v>172</v>
      </c>
      <c r="G120" s="219"/>
      <c r="H120" s="222">
        <v>4</v>
      </c>
      <c r="I120" s="223"/>
      <c r="J120" s="219"/>
      <c r="K120" s="219"/>
      <c r="L120" s="224"/>
      <c r="M120" s="225"/>
      <c r="N120" s="226"/>
      <c r="O120" s="226"/>
      <c r="P120" s="226"/>
      <c r="Q120" s="226"/>
      <c r="R120" s="226"/>
      <c r="S120" s="226"/>
      <c r="T120" s="227"/>
      <c r="AT120" s="228" t="s">
        <v>174</v>
      </c>
      <c r="AU120" s="228" t="s">
        <v>85</v>
      </c>
      <c r="AV120" s="12" t="s">
        <v>85</v>
      </c>
      <c r="AW120" s="12" t="s">
        <v>34</v>
      </c>
      <c r="AX120" s="12" t="s">
        <v>83</v>
      </c>
      <c r="AY120" s="228" t="s">
        <v>166</v>
      </c>
    </row>
    <row r="121" spans="2:63" s="10" customFormat="1" ht="22.9" customHeight="1">
      <c r="B121" s="180"/>
      <c r="C121" s="181"/>
      <c r="D121" s="182" t="s">
        <v>74</v>
      </c>
      <c r="E121" s="194" t="s">
        <v>181</v>
      </c>
      <c r="F121" s="194" t="s">
        <v>186</v>
      </c>
      <c r="G121" s="181"/>
      <c r="H121" s="181"/>
      <c r="I121" s="184"/>
      <c r="J121" s="195">
        <f>BK121</f>
        <v>0</v>
      </c>
      <c r="K121" s="181"/>
      <c r="L121" s="186"/>
      <c r="M121" s="187"/>
      <c r="N121" s="188"/>
      <c r="O121" s="188"/>
      <c r="P121" s="189">
        <f>SUM(P122:P123)</f>
        <v>0</v>
      </c>
      <c r="Q121" s="188"/>
      <c r="R121" s="189">
        <f>SUM(R122:R123)</f>
        <v>0.16968</v>
      </c>
      <c r="S121" s="188"/>
      <c r="T121" s="190">
        <f>SUM(T122:T123)</f>
        <v>0</v>
      </c>
      <c r="AR121" s="191" t="s">
        <v>83</v>
      </c>
      <c r="AT121" s="192" t="s">
        <v>74</v>
      </c>
      <c r="AU121" s="192" t="s">
        <v>83</v>
      </c>
      <c r="AY121" s="191" t="s">
        <v>166</v>
      </c>
      <c r="BK121" s="193">
        <f>SUM(BK122:BK123)</f>
        <v>0</v>
      </c>
    </row>
    <row r="122" spans="2:65" s="1" customFormat="1" ht="16.5" customHeight="1">
      <c r="B122" s="33"/>
      <c r="C122" s="196" t="s">
        <v>172</v>
      </c>
      <c r="D122" s="196" t="s">
        <v>168</v>
      </c>
      <c r="E122" s="197" t="s">
        <v>187</v>
      </c>
      <c r="F122" s="198" t="s">
        <v>188</v>
      </c>
      <c r="G122" s="199" t="s">
        <v>106</v>
      </c>
      <c r="H122" s="200">
        <v>8</v>
      </c>
      <c r="I122" s="201"/>
      <c r="J122" s="202">
        <f>ROUND(I122*H122,2)</f>
        <v>0</v>
      </c>
      <c r="K122" s="198" t="s">
        <v>189</v>
      </c>
      <c r="L122" s="35"/>
      <c r="M122" s="203" t="s">
        <v>1</v>
      </c>
      <c r="N122" s="204" t="s">
        <v>46</v>
      </c>
      <c r="O122" s="59"/>
      <c r="P122" s="205">
        <f>O122*H122</f>
        <v>0</v>
      </c>
      <c r="Q122" s="205">
        <v>0.02121</v>
      </c>
      <c r="R122" s="205">
        <f>Q122*H122</f>
        <v>0.16968</v>
      </c>
      <c r="S122" s="205">
        <v>0</v>
      </c>
      <c r="T122" s="206">
        <f>S122*H122</f>
        <v>0</v>
      </c>
      <c r="AR122" s="15" t="s">
        <v>172</v>
      </c>
      <c r="AT122" s="15" t="s">
        <v>168</v>
      </c>
      <c r="AU122" s="15" t="s">
        <v>85</v>
      </c>
      <c r="AY122" s="15" t="s">
        <v>166</v>
      </c>
      <c r="BE122" s="102">
        <f>IF(N122="základní",J122,0)</f>
        <v>0</v>
      </c>
      <c r="BF122" s="102">
        <f>IF(N122="snížená",J122,0)</f>
        <v>0</v>
      </c>
      <c r="BG122" s="102">
        <f>IF(N122="zákl. přenesená",J122,0)</f>
        <v>0</v>
      </c>
      <c r="BH122" s="102">
        <f>IF(N122="sníž. přenesená",J122,0)</f>
        <v>0</v>
      </c>
      <c r="BI122" s="102">
        <f>IF(N122="nulová",J122,0)</f>
        <v>0</v>
      </c>
      <c r="BJ122" s="15" t="s">
        <v>83</v>
      </c>
      <c r="BK122" s="102">
        <f>ROUND(I122*H122,2)</f>
        <v>0</v>
      </c>
      <c r="BL122" s="15" t="s">
        <v>172</v>
      </c>
      <c r="BM122" s="15" t="s">
        <v>544</v>
      </c>
    </row>
    <row r="123" spans="2:51" s="12" customFormat="1" ht="12">
      <c r="B123" s="218"/>
      <c r="C123" s="219"/>
      <c r="D123" s="209" t="s">
        <v>174</v>
      </c>
      <c r="E123" s="220" t="s">
        <v>1</v>
      </c>
      <c r="F123" s="221" t="s">
        <v>191</v>
      </c>
      <c r="G123" s="219"/>
      <c r="H123" s="222">
        <v>8</v>
      </c>
      <c r="I123" s="223"/>
      <c r="J123" s="219"/>
      <c r="K123" s="219"/>
      <c r="L123" s="224"/>
      <c r="M123" s="225"/>
      <c r="N123" s="226"/>
      <c r="O123" s="226"/>
      <c r="P123" s="226"/>
      <c r="Q123" s="226"/>
      <c r="R123" s="226"/>
      <c r="S123" s="226"/>
      <c r="T123" s="227"/>
      <c r="AT123" s="228" t="s">
        <v>174</v>
      </c>
      <c r="AU123" s="228" t="s">
        <v>85</v>
      </c>
      <c r="AV123" s="12" t="s">
        <v>85</v>
      </c>
      <c r="AW123" s="12" t="s">
        <v>34</v>
      </c>
      <c r="AX123" s="12" t="s">
        <v>83</v>
      </c>
      <c r="AY123" s="228" t="s">
        <v>166</v>
      </c>
    </row>
    <row r="124" spans="2:63" s="10" customFormat="1" ht="22.9" customHeight="1">
      <c r="B124" s="180"/>
      <c r="C124" s="181"/>
      <c r="D124" s="182" t="s">
        <v>74</v>
      </c>
      <c r="E124" s="194" t="s">
        <v>192</v>
      </c>
      <c r="F124" s="194" t="s">
        <v>193</v>
      </c>
      <c r="G124" s="181"/>
      <c r="H124" s="181"/>
      <c r="I124" s="184"/>
      <c r="J124" s="195">
        <f>BK124</f>
        <v>0</v>
      </c>
      <c r="K124" s="181"/>
      <c r="L124" s="186"/>
      <c r="M124" s="187"/>
      <c r="N124" s="188"/>
      <c r="O124" s="188"/>
      <c r="P124" s="189">
        <f>SUM(P125:P132)</f>
        <v>0</v>
      </c>
      <c r="Q124" s="188"/>
      <c r="R124" s="189">
        <f>SUM(R125:R132)</f>
        <v>0.8613600000000001</v>
      </c>
      <c r="S124" s="188"/>
      <c r="T124" s="190">
        <f>SUM(T125:T132)</f>
        <v>0</v>
      </c>
      <c r="AR124" s="191" t="s">
        <v>83</v>
      </c>
      <c r="AT124" s="192" t="s">
        <v>74</v>
      </c>
      <c r="AU124" s="192" t="s">
        <v>83</v>
      </c>
      <c r="AY124" s="191" t="s">
        <v>166</v>
      </c>
      <c r="BK124" s="193">
        <f>SUM(BK125:BK132)</f>
        <v>0</v>
      </c>
    </row>
    <row r="125" spans="2:65" s="1" customFormat="1" ht="16.5" customHeight="1">
      <c r="B125" s="33"/>
      <c r="C125" s="196" t="s">
        <v>194</v>
      </c>
      <c r="D125" s="196" t="s">
        <v>168</v>
      </c>
      <c r="E125" s="197" t="s">
        <v>195</v>
      </c>
      <c r="F125" s="198" t="s">
        <v>196</v>
      </c>
      <c r="G125" s="199" t="s">
        <v>106</v>
      </c>
      <c r="H125" s="200">
        <v>8</v>
      </c>
      <c r="I125" s="201"/>
      <c r="J125" s="202">
        <f>ROUND(I125*H125,2)</f>
        <v>0</v>
      </c>
      <c r="K125" s="198" t="s">
        <v>189</v>
      </c>
      <c r="L125" s="35"/>
      <c r="M125" s="203" t="s">
        <v>1</v>
      </c>
      <c r="N125" s="204" t="s">
        <v>46</v>
      </c>
      <c r="O125" s="59"/>
      <c r="P125" s="205">
        <f>O125*H125</f>
        <v>0</v>
      </c>
      <c r="Q125" s="205">
        <v>0.00012</v>
      </c>
      <c r="R125" s="205">
        <f>Q125*H125</f>
        <v>0.00096</v>
      </c>
      <c r="S125" s="205">
        <v>0</v>
      </c>
      <c r="T125" s="206">
        <f>S125*H125</f>
        <v>0</v>
      </c>
      <c r="AR125" s="15" t="s">
        <v>172</v>
      </c>
      <c r="AT125" s="15" t="s">
        <v>168</v>
      </c>
      <c r="AU125" s="15" t="s">
        <v>85</v>
      </c>
      <c r="AY125" s="15" t="s">
        <v>166</v>
      </c>
      <c r="BE125" s="102">
        <f>IF(N125="základní",J125,0)</f>
        <v>0</v>
      </c>
      <c r="BF125" s="102">
        <f>IF(N125="snížená",J125,0)</f>
        <v>0</v>
      </c>
      <c r="BG125" s="102">
        <f>IF(N125="zákl. přenesená",J125,0)</f>
        <v>0</v>
      </c>
      <c r="BH125" s="102">
        <f>IF(N125="sníž. přenesená",J125,0)</f>
        <v>0</v>
      </c>
      <c r="BI125" s="102">
        <f>IF(N125="nulová",J125,0)</f>
        <v>0</v>
      </c>
      <c r="BJ125" s="15" t="s">
        <v>83</v>
      </c>
      <c r="BK125" s="102">
        <f>ROUND(I125*H125,2)</f>
        <v>0</v>
      </c>
      <c r="BL125" s="15" t="s">
        <v>172</v>
      </c>
      <c r="BM125" s="15" t="s">
        <v>545</v>
      </c>
    </row>
    <row r="126" spans="2:51" s="12" customFormat="1" ht="12">
      <c r="B126" s="218"/>
      <c r="C126" s="219"/>
      <c r="D126" s="209" t="s">
        <v>174</v>
      </c>
      <c r="E126" s="220" t="s">
        <v>1</v>
      </c>
      <c r="F126" s="221" t="s">
        <v>191</v>
      </c>
      <c r="G126" s="219"/>
      <c r="H126" s="222">
        <v>8</v>
      </c>
      <c r="I126" s="223"/>
      <c r="J126" s="219"/>
      <c r="K126" s="219"/>
      <c r="L126" s="224"/>
      <c r="M126" s="225"/>
      <c r="N126" s="226"/>
      <c r="O126" s="226"/>
      <c r="P126" s="226"/>
      <c r="Q126" s="226"/>
      <c r="R126" s="226"/>
      <c r="S126" s="226"/>
      <c r="T126" s="227"/>
      <c r="AT126" s="228" t="s">
        <v>174</v>
      </c>
      <c r="AU126" s="228" t="s">
        <v>85</v>
      </c>
      <c r="AV126" s="12" t="s">
        <v>85</v>
      </c>
      <c r="AW126" s="12" t="s">
        <v>34</v>
      </c>
      <c r="AX126" s="12" t="s">
        <v>83</v>
      </c>
      <c r="AY126" s="228" t="s">
        <v>166</v>
      </c>
    </row>
    <row r="127" spans="2:65" s="1" customFormat="1" ht="16.5" customHeight="1">
      <c r="B127" s="33"/>
      <c r="C127" s="196" t="s">
        <v>192</v>
      </c>
      <c r="D127" s="196" t="s">
        <v>168</v>
      </c>
      <c r="E127" s="197" t="s">
        <v>198</v>
      </c>
      <c r="F127" s="198" t="s">
        <v>199</v>
      </c>
      <c r="G127" s="199" t="s">
        <v>171</v>
      </c>
      <c r="H127" s="200">
        <v>1</v>
      </c>
      <c r="I127" s="201"/>
      <c r="J127" s="202">
        <f>ROUND(I127*H127,2)</f>
        <v>0</v>
      </c>
      <c r="K127" s="198" t="s">
        <v>189</v>
      </c>
      <c r="L127" s="35"/>
      <c r="M127" s="203" t="s">
        <v>1</v>
      </c>
      <c r="N127" s="204" t="s">
        <v>46</v>
      </c>
      <c r="O127" s="59"/>
      <c r="P127" s="205">
        <f>O127*H127</f>
        <v>0</v>
      </c>
      <c r="Q127" s="205">
        <v>0.00024</v>
      </c>
      <c r="R127" s="205">
        <f>Q127*H127</f>
        <v>0.00024</v>
      </c>
      <c r="S127" s="205">
        <v>0</v>
      </c>
      <c r="T127" s="206">
        <f>S127*H127</f>
        <v>0</v>
      </c>
      <c r="AR127" s="15" t="s">
        <v>172</v>
      </c>
      <c r="AT127" s="15" t="s">
        <v>168</v>
      </c>
      <c r="AU127" s="15" t="s">
        <v>85</v>
      </c>
      <c r="AY127" s="15" t="s">
        <v>166</v>
      </c>
      <c r="BE127" s="102">
        <f>IF(N127="základní",J127,0)</f>
        <v>0</v>
      </c>
      <c r="BF127" s="102">
        <f>IF(N127="snížená",J127,0)</f>
        <v>0</v>
      </c>
      <c r="BG127" s="102">
        <f>IF(N127="zákl. přenesená",J127,0)</f>
        <v>0</v>
      </c>
      <c r="BH127" s="102">
        <f>IF(N127="sníž. přenesená",J127,0)</f>
        <v>0</v>
      </c>
      <c r="BI127" s="102">
        <f>IF(N127="nulová",J127,0)</f>
        <v>0</v>
      </c>
      <c r="BJ127" s="15" t="s">
        <v>83</v>
      </c>
      <c r="BK127" s="102">
        <f>ROUND(I127*H127,2)</f>
        <v>0</v>
      </c>
      <c r="BL127" s="15" t="s">
        <v>172</v>
      </c>
      <c r="BM127" s="15" t="s">
        <v>546</v>
      </c>
    </row>
    <row r="128" spans="2:51" s="12" customFormat="1" ht="12">
      <c r="B128" s="218"/>
      <c r="C128" s="219"/>
      <c r="D128" s="209" t="s">
        <v>174</v>
      </c>
      <c r="E128" s="220" t="s">
        <v>1</v>
      </c>
      <c r="F128" s="221" t="s">
        <v>83</v>
      </c>
      <c r="G128" s="219"/>
      <c r="H128" s="222">
        <v>1</v>
      </c>
      <c r="I128" s="223"/>
      <c r="J128" s="219"/>
      <c r="K128" s="219"/>
      <c r="L128" s="224"/>
      <c r="M128" s="225"/>
      <c r="N128" s="226"/>
      <c r="O128" s="226"/>
      <c r="P128" s="226"/>
      <c r="Q128" s="226"/>
      <c r="R128" s="226"/>
      <c r="S128" s="226"/>
      <c r="T128" s="227"/>
      <c r="AT128" s="228" t="s">
        <v>174</v>
      </c>
      <c r="AU128" s="228" t="s">
        <v>85</v>
      </c>
      <c r="AV128" s="12" t="s">
        <v>85</v>
      </c>
      <c r="AW128" s="12" t="s">
        <v>34</v>
      </c>
      <c r="AX128" s="12" t="s">
        <v>83</v>
      </c>
      <c r="AY128" s="228" t="s">
        <v>166</v>
      </c>
    </row>
    <row r="129" spans="2:65" s="1" customFormat="1" ht="16.5" customHeight="1">
      <c r="B129" s="33"/>
      <c r="C129" s="196" t="s">
        <v>201</v>
      </c>
      <c r="D129" s="196" t="s">
        <v>168</v>
      </c>
      <c r="E129" s="197" t="s">
        <v>202</v>
      </c>
      <c r="F129" s="198" t="s">
        <v>203</v>
      </c>
      <c r="G129" s="199" t="s">
        <v>106</v>
      </c>
      <c r="H129" s="200">
        <v>8</v>
      </c>
      <c r="I129" s="201"/>
      <c r="J129" s="202">
        <f>ROUND(I129*H129,2)</f>
        <v>0</v>
      </c>
      <c r="K129" s="198" t="s">
        <v>1</v>
      </c>
      <c r="L129" s="35"/>
      <c r="M129" s="203" t="s">
        <v>1</v>
      </c>
      <c r="N129" s="204" t="s">
        <v>46</v>
      </c>
      <c r="O129" s="59"/>
      <c r="P129" s="205">
        <f>O129*H129</f>
        <v>0</v>
      </c>
      <c r="Q129" s="205">
        <v>0.02048</v>
      </c>
      <c r="R129" s="205">
        <f>Q129*H129</f>
        <v>0.16384</v>
      </c>
      <c r="S129" s="205">
        <v>0</v>
      </c>
      <c r="T129" s="206">
        <f>S129*H129</f>
        <v>0</v>
      </c>
      <c r="AR129" s="15" t="s">
        <v>172</v>
      </c>
      <c r="AT129" s="15" t="s">
        <v>168</v>
      </c>
      <c r="AU129" s="15" t="s">
        <v>85</v>
      </c>
      <c r="AY129" s="15" t="s">
        <v>166</v>
      </c>
      <c r="BE129" s="102">
        <f>IF(N129="základní",J129,0)</f>
        <v>0</v>
      </c>
      <c r="BF129" s="102">
        <f>IF(N129="snížená",J129,0)</f>
        <v>0</v>
      </c>
      <c r="BG129" s="102">
        <f>IF(N129="zákl. přenesená",J129,0)</f>
        <v>0</v>
      </c>
      <c r="BH129" s="102">
        <f>IF(N129="sníž. přenesená",J129,0)</f>
        <v>0</v>
      </c>
      <c r="BI129" s="102">
        <f>IF(N129="nulová",J129,0)</f>
        <v>0</v>
      </c>
      <c r="BJ129" s="15" t="s">
        <v>83</v>
      </c>
      <c r="BK129" s="102">
        <f>ROUND(I129*H129,2)</f>
        <v>0</v>
      </c>
      <c r="BL129" s="15" t="s">
        <v>172</v>
      </c>
      <c r="BM129" s="15" t="s">
        <v>547</v>
      </c>
    </row>
    <row r="130" spans="2:51" s="12" customFormat="1" ht="12">
      <c r="B130" s="218"/>
      <c r="C130" s="219"/>
      <c r="D130" s="209" t="s">
        <v>174</v>
      </c>
      <c r="E130" s="220" t="s">
        <v>1</v>
      </c>
      <c r="F130" s="221" t="s">
        <v>205</v>
      </c>
      <c r="G130" s="219"/>
      <c r="H130" s="222">
        <v>8</v>
      </c>
      <c r="I130" s="223"/>
      <c r="J130" s="219"/>
      <c r="K130" s="219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174</v>
      </c>
      <c r="AU130" s="228" t="s">
        <v>85</v>
      </c>
      <c r="AV130" s="12" t="s">
        <v>85</v>
      </c>
      <c r="AW130" s="12" t="s">
        <v>34</v>
      </c>
      <c r="AX130" s="12" t="s">
        <v>83</v>
      </c>
      <c r="AY130" s="228" t="s">
        <v>166</v>
      </c>
    </row>
    <row r="131" spans="2:65" s="1" customFormat="1" ht="16.5" customHeight="1">
      <c r="B131" s="33"/>
      <c r="C131" s="196" t="s">
        <v>206</v>
      </c>
      <c r="D131" s="196" t="s">
        <v>168</v>
      </c>
      <c r="E131" s="197" t="s">
        <v>207</v>
      </c>
      <c r="F131" s="198" t="s">
        <v>208</v>
      </c>
      <c r="G131" s="199" t="s">
        <v>106</v>
      </c>
      <c r="H131" s="200">
        <v>34</v>
      </c>
      <c r="I131" s="201"/>
      <c r="J131" s="202">
        <f>ROUND(I131*H131,2)</f>
        <v>0</v>
      </c>
      <c r="K131" s="198" t="s">
        <v>1</v>
      </c>
      <c r="L131" s="35"/>
      <c r="M131" s="203" t="s">
        <v>1</v>
      </c>
      <c r="N131" s="204" t="s">
        <v>46</v>
      </c>
      <c r="O131" s="59"/>
      <c r="P131" s="205">
        <f>O131*H131</f>
        <v>0</v>
      </c>
      <c r="Q131" s="205">
        <v>0.02048</v>
      </c>
      <c r="R131" s="205">
        <f>Q131*H131</f>
        <v>0.69632</v>
      </c>
      <c r="S131" s="205">
        <v>0</v>
      </c>
      <c r="T131" s="206">
        <f>S131*H131</f>
        <v>0</v>
      </c>
      <c r="AR131" s="15" t="s">
        <v>172</v>
      </c>
      <c r="AT131" s="15" t="s">
        <v>168</v>
      </c>
      <c r="AU131" s="15" t="s">
        <v>85</v>
      </c>
      <c r="AY131" s="15" t="s">
        <v>166</v>
      </c>
      <c r="BE131" s="102">
        <f>IF(N131="základní",J131,0)</f>
        <v>0</v>
      </c>
      <c r="BF131" s="102">
        <f>IF(N131="snížená",J131,0)</f>
        <v>0</v>
      </c>
      <c r="BG131" s="102">
        <f>IF(N131="zákl. přenesená",J131,0)</f>
        <v>0</v>
      </c>
      <c r="BH131" s="102">
        <f>IF(N131="sníž. přenesená",J131,0)</f>
        <v>0</v>
      </c>
      <c r="BI131" s="102">
        <f>IF(N131="nulová",J131,0)</f>
        <v>0</v>
      </c>
      <c r="BJ131" s="15" t="s">
        <v>83</v>
      </c>
      <c r="BK131" s="102">
        <f>ROUND(I131*H131,2)</f>
        <v>0</v>
      </c>
      <c r="BL131" s="15" t="s">
        <v>172</v>
      </c>
      <c r="BM131" s="15" t="s">
        <v>548</v>
      </c>
    </row>
    <row r="132" spans="2:51" s="12" customFormat="1" ht="12">
      <c r="B132" s="218"/>
      <c r="C132" s="219"/>
      <c r="D132" s="209" t="s">
        <v>174</v>
      </c>
      <c r="E132" s="220" t="s">
        <v>1</v>
      </c>
      <c r="F132" s="221" t="s">
        <v>549</v>
      </c>
      <c r="G132" s="219"/>
      <c r="H132" s="222">
        <v>34</v>
      </c>
      <c r="I132" s="223"/>
      <c r="J132" s="219"/>
      <c r="K132" s="219"/>
      <c r="L132" s="224"/>
      <c r="M132" s="225"/>
      <c r="N132" s="226"/>
      <c r="O132" s="226"/>
      <c r="P132" s="226"/>
      <c r="Q132" s="226"/>
      <c r="R132" s="226"/>
      <c r="S132" s="226"/>
      <c r="T132" s="227"/>
      <c r="AT132" s="228" t="s">
        <v>174</v>
      </c>
      <c r="AU132" s="228" t="s">
        <v>85</v>
      </c>
      <c r="AV132" s="12" t="s">
        <v>85</v>
      </c>
      <c r="AW132" s="12" t="s">
        <v>34</v>
      </c>
      <c r="AX132" s="12" t="s">
        <v>83</v>
      </c>
      <c r="AY132" s="228" t="s">
        <v>166</v>
      </c>
    </row>
    <row r="133" spans="2:63" s="10" customFormat="1" ht="22.9" customHeight="1">
      <c r="B133" s="180"/>
      <c r="C133" s="181"/>
      <c r="D133" s="182" t="s">
        <v>74</v>
      </c>
      <c r="E133" s="194" t="s">
        <v>211</v>
      </c>
      <c r="F133" s="194" t="s">
        <v>212</v>
      </c>
      <c r="G133" s="181"/>
      <c r="H133" s="181"/>
      <c r="I133" s="184"/>
      <c r="J133" s="195">
        <f>BK133</f>
        <v>0</v>
      </c>
      <c r="K133" s="181"/>
      <c r="L133" s="186"/>
      <c r="M133" s="187"/>
      <c r="N133" s="188"/>
      <c r="O133" s="188"/>
      <c r="P133" s="189">
        <f>P134+P141</f>
        <v>0</v>
      </c>
      <c r="Q133" s="188"/>
      <c r="R133" s="189">
        <f>R134+R141</f>
        <v>0.0071848</v>
      </c>
      <c r="S133" s="188"/>
      <c r="T133" s="190">
        <f>T134+T141</f>
        <v>0.76572</v>
      </c>
      <c r="AR133" s="191" t="s">
        <v>83</v>
      </c>
      <c r="AT133" s="192" t="s">
        <v>74</v>
      </c>
      <c r="AU133" s="192" t="s">
        <v>83</v>
      </c>
      <c r="AY133" s="191" t="s">
        <v>166</v>
      </c>
      <c r="BK133" s="193">
        <f>BK134+BK141</f>
        <v>0</v>
      </c>
    </row>
    <row r="134" spans="2:63" s="10" customFormat="1" ht="20.85" customHeight="1">
      <c r="B134" s="180"/>
      <c r="C134" s="181"/>
      <c r="D134" s="182" t="s">
        <v>74</v>
      </c>
      <c r="E134" s="194" t="s">
        <v>213</v>
      </c>
      <c r="F134" s="194" t="s">
        <v>214</v>
      </c>
      <c r="G134" s="181"/>
      <c r="H134" s="181"/>
      <c r="I134" s="184"/>
      <c r="J134" s="195">
        <f>BK134</f>
        <v>0</v>
      </c>
      <c r="K134" s="181"/>
      <c r="L134" s="186"/>
      <c r="M134" s="187"/>
      <c r="N134" s="188"/>
      <c r="O134" s="188"/>
      <c r="P134" s="189">
        <f>SUM(P135:P140)</f>
        <v>0</v>
      </c>
      <c r="Q134" s="188"/>
      <c r="R134" s="189">
        <f>SUM(R135:R140)</f>
        <v>0</v>
      </c>
      <c r="S134" s="188"/>
      <c r="T134" s="190">
        <f>SUM(T135:T140)</f>
        <v>0</v>
      </c>
      <c r="AR134" s="191" t="s">
        <v>83</v>
      </c>
      <c r="AT134" s="192" t="s">
        <v>74</v>
      </c>
      <c r="AU134" s="192" t="s">
        <v>85</v>
      </c>
      <c r="AY134" s="191" t="s">
        <v>166</v>
      </c>
      <c r="BK134" s="193">
        <f>SUM(BK135:BK140)</f>
        <v>0</v>
      </c>
    </row>
    <row r="135" spans="2:65" s="1" customFormat="1" ht="16.5" customHeight="1">
      <c r="B135" s="33"/>
      <c r="C135" s="196" t="s">
        <v>211</v>
      </c>
      <c r="D135" s="196" t="s">
        <v>168</v>
      </c>
      <c r="E135" s="197" t="s">
        <v>215</v>
      </c>
      <c r="F135" s="198" t="s">
        <v>216</v>
      </c>
      <c r="G135" s="199" t="s">
        <v>217</v>
      </c>
      <c r="H135" s="200">
        <v>2</v>
      </c>
      <c r="I135" s="201"/>
      <c r="J135" s="202">
        <f>ROUND(I135*H135,2)</f>
        <v>0</v>
      </c>
      <c r="K135" s="198" t="s">
        <v>189</v>
      </c>
      <c r="L135" s="35"/>
      <c r="M135" s="203" t="s">
        <v>1</v>
      </c>
      <c r="N135" s="204" t="s">
        <v>46</v>
      </c>
      <c r="O135" s="59"/>
      <c r="P135" s="205">
        <f>O135*H135</f>
        <v>0</v>
      </c>
      <c r="Q135" s="205">
        <v>0</v>
      </c>
      <c r="R135" s="205">
        <f>Q135*H135</f>
        <v>0</v>
      </c>
      <c r="S135" s="205">
        <v>0</v>
      </c>
      <c r="T135" s="206">
        <f>S135*H135</f>
        <v>0</v>
      </c>
      <c r="AR135" s="15" t="s">
        <v>172</v>
      </c>
      <c r="AT135" s="15" t="s">
        <v>168</v>
      </c>
      <c r="AU135" s="15" t="s">
        <v>181</v>
      </c>
      <c r="AY135" s="15" t="s">
        <v>166</v>
      </c>
      <c r="BE135" s="102">
        <f>IF(N135="základní",J135,0)</f>
        <v>0</v>
      </c>
      <c r="BF135" s="102">
        <f>IF(N135="snížená",J135,0)</f>
        <v>0</v>
      </c>
      <c r="BG135" s="102">
        <f>IF(N135="zákl. přenesená",J135,0)</f>
        <v>0</v>
      </c>
      <c r="BH135" s="102">
        <f>IF(N135="sníž. přenesená",J135,0)</f>
        <v>0</v>
      </c>
      <c r="BI135" s="102">
        <f>IF(N135="nulová",J135,0)</f>
        <v>0</v>
      </c>
      <c r="BJ135" s="15" t="s">
        <v>83</v>
      </c>
      <c r="BK135" s="102">
        <f>ROUND(I135*H135,2)</f>
        <v>0</v>
      </c>
      <c r="BL135" s="15" t="s">
        <v>172</v>
      </c>
      <c r="BM135" s="15" t="s">
        <v>550</v>
      </c>
    </row>
    <row r="136" spans="2:65" s="1" customFormat="1" ht="16.5" customHeight="1">
      <c r="B136" s="33"/>
      <c r="C136" s="196" t="s">
        <v>219</v>
      </c>
      <c r="D136" s="196" t="s">
        <v>168</v>
      </c>
      <c r="E136" s="197" t="s">
        <v>220</v>
      </c>
      <c r="F136" s="198" t="s">
        <v>221</v>
      </c>
      <c r="G136" s="199" t="s">
        <v>217</v>
      </c>
      <c r="H136" s="200">
        <v>1</v>
      </c>
      <c r="I136" s="201"/>
      <c r="J136" s="202">
        <f>ROUND(I136*H136,2)</f>
        <v>0</v>
      </c>
      <c r="K136" s="198" t="s">
        <v>189</v>
      </c>
      <c r="L136" s="35"/>
      <c r="M136" s="203" t="s">
        <v>1</v>
      </c>
      <c r="N136" s="204" t="s">
        <v>46</v>
      </c>
      <c r="O136" s="59"/>
      <c r="P136" s="205">
        <f>O136*H136</f>
        <v>0</v>
      </c>
      <c r="Q136" s="205">
        <v>0</v>
      </c>
      <c r="R136" s="205">
        <f>Q136*H136</f>
        <v>0</v>
      </c>
      <c r="S136" s="205">
        <v>0</v>
      </c>
      <c r="T136" s="206">
        <f>S136*H136</f>
        <v>0</v>
      </c>
      <c r="AR136" s="15" t="s">
        <v>172</v>
      </c>
      <c r="AT136" s="15" t="s">
        <v>168</v>
      </c>
      <c r="AU136" s="15" t="s">
        <v>181</v>
      </c>
      <c r="AY136" s="15" t="s">
        <v>166</v>
      </c>
      <c r="BE136" s="102">
        <f>IF(N136="základní",J136,0)</f>
        <v>0</v>
      </c>
      <c r="BF136" s="102">
        <f>IF(N136="snížená",J136,0)</f>
        <v>0</v>
      </c>
      <c r="BG136" s="102">
        <f>IF(N136="zákl. přenesená",J136,0)</f>
        <v>0</v>
      </c>
      <c r="BH136" s="102">
        <f>IF(N136="sníž. přenesená",J136,0)</f>
        <v>0</v>
      </c>
      <c r="BI136" s="102">
        <f>IF(N136="nulová",J136,0)</f>
        <v>0</v>
      </c>
      <c r="BJ136" s="15" t="s">
        <v>83</v>
      </c>
      <c r="BK136" s="102">
        <f>ROUND(I136*H136,2)</f>
        <v>0</v>
      </c>
      <c r="BL136" s="15" t="s">
        <v>172</v>
      </c>
      <c r="BM136" s="15" t="s">
        <v>551</v>
      </c>
    </row>
    <row r="137" spans="2:65" s="1" customFormat="1" ht="16.5" customHeight="1">
      <c r="B137" s="33"/>
      <c r="C137" s="196" t="s">
        <v>223</v>
      </c>
      <c r="D137" s="196" t="s">
        <v>168</v>
      </c>
      <c r="E137" s="197" t="s">
        <v>224</v>
      </c>
      <c r="F137" s="198" t="s">
        <v>225</v>
      </c>
      <c r="G137" s="199" t="s">
        <v>217</v>
      </c>
      <c r="H137" s="200">
        <v>10</v>
      </c>
      <c r="I137" s="201"/>
      <c r="J137" s="202">
        <f>ROUND(I137*H137,2)</f>
        <v>0</v>
      </c>
      <c r="K137" s="198" t="s">
        <v>189</v>
      </c>
      <c r="L137" s="35"/>
      <c r="M137" s="203" t="s">
        <v>1</v>
      </c>
      <c r="N137" s="204" t="s">
        <v>46</v>
      </c>
      <c r="O137" s="59"/>
      <c r="P137" s="205">
        <f>O137*H137</f>
        <v>0</v>
      </c>
      <c r="Q137" s="205">
        <v>0</v>
      </c>
      <c r="R137" s="205">
        <f>Q137*H137</f>
        <v>0</v>
      </c>
      <c r="S137" s="205">
        <v>0</v>
      </c>
      <c r="T137" s="206">
        <f>S137*H137</f>
        <v>0</v>
      </c>
      <c r="AR137" s="15" t="s">
        <v>172</v>
      </c>
      <c r="AT137" s="15" t="s">
        <v>168</v>
      </c>
      <c r="AU137" s="15" t="s">
        <v>181</v>
      </c>
      <c r="AY137" s="15" t="s">
        <v>166</v>
      </c>
      <c r="BE137" s="102">
        <f>IF(N137="základní",J137,0)</f>
        <v>0</v>
      </c>
      <c r="BF137" s="102">
        <f>IF(N137="snížená",J137,0)</f>
        <v>0</v>
      </c>
      <c r="BG137" s="102">
        <f>IF(N137="zákl. přenesená",J137,0)</f>
        <v>0</v>
      </c>
      <c r="BH137" s="102">
        <f>IF(N137="sníž. přenesená",J137,0)</f>
        <v>0</v>
      </c>
      <c r="BI137" s="102">
        <f>IF(N137="nulová",J137,0)</f>
        <v>0</v>
      </c>
      <c r="BJ137" s="15" t="s">
        <v>83</v>
      </c>
      <c r="BK137" s="102">
        <f>ROUND(I137*H137,2)</f>
        <v>0</v>
      </c>
      <c r="BL137" s="15" t="s">
        <v>172</v>
      </c>
      <c r="BM137" s="15" t="s">
        <v>552</v>
      </c>
    </row>
    <row r="138" spans="2:51" s="12" customFormat="1" ht="12">
      <c r="B138" s="218"/>
      <c r="C138" s="219"/>
      <c r="D138" s="209" t="s">
        <v>174</v>
      </c>
      <c r="E138" s="220" t="s">
        <v>1</v>
      </c>
      <c r="F138" s="221" t="s">
        <v>219</v>
      </c>
      <c r="G138" s="219"/>
      <c r="H138" s="222">
        <v>10</v>
      </c>
      <c r="I138" s="223"/>
      <c r="J138" s="219"/>
      <c r="K138" s="219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174</v>
      </c>
      <c r="AU138" s="228" t="s">
        <v>181</v>
      </c>
      <c r="AV138" s="12" t="s">
        <v>85</v>
      </c>
      <c r="AW138" s="12" t="s">
        <v>34</v>
      </c>
      <c r="AX138" s="12" t="s">
        <v>83</v>
      </c>
      <c r="AY138" s="228" t="s">
        <v>166</v>
      </c>
    </row>
    <row r="139" spans="2:65" s="1" customFormat="1" ht="16.5" customHeight="1">
      <c r="B139" s="33"/>
      <c r="C139" s="196" t="s">
        <v>227</v>
      </c>
      <c r="D139" s="196" t="s">
        <v>168</v>
      </c>
      <c r="E139" s="197" t="s">
        <v>228</v>
      </c>
      <c r="F139" s="198" t="s">
        <v>229</v>
      </c>
      <c r="G139" s="199" t="s">
        <v>217</v>
      </c>
      <c r="H139" s="200">
        <v>2</v>
      </c>
      <c r="I139" s="201"/>
      <c r="J139" s="202">
        <f>ROUND(I139*H139,2)</f>
        <v>0</v>
      </c>
      <c r="K139" s="198" t="s">
        <v>189</v>
      </c>
      <c r="L139" s="35"/>
      <c r="M139" s="203" t="s">
        <v>1</v>
      </c>
      <c r="N139" s="204" t="s">
        <v>46</v>
      </c>
      <c r="O139" s="59"/>
      <c r="P139" s="205">
        <f>O139*H139</f>
        <v>0</v>
      </c>
      <c r="Q139" s="205">
        <v>0</v>
      </c>
      <c r="R139" s="205">
        <f>Q139*H139</f>
        <v>0</v>
      </c>
      <c r="S139" s="205">
        <v>0</v>
      </c>
      <c r="T139" s="206">
        <f>S139*H139</f>
        <v>0</v>
      </c>
      <c r="AR139" s="15" t="s">
        <v>172</v>
      </c>
      <c r="AT139" s="15" t="s">
        <v>168</v>
      </c>
      <c r="AU139" s="15" t="s">
        <v>181</v>
      </c>
      <c r="AY139" s="15" t="s">
        <v>166</v>
      </c>
      <c r="BE139" s="102">
        <f>IF(N139="základní",J139,0)</f>
        <v>0</v>
      </c>
      <c r="BF139" s="102">
        <f>IF(N139="snížená",J139,0)</f>
        <v>0</v>
      </c>
      <c r="BG139" s="102">
        <f>IF(N139="zákl. přenesená",J139,0)</f>
        <v>0</v>
      </c>
      <c r="BH139" s="102">
        <f>IF(N139="sníž. přenesená",J139,0)</f>
        <v>0</v>
      </c>
      <c r="BI139" s="102">
        <f>IF(N139="nulová",J139,0)</f>
        <v>0</v>
      </c>
      <c r="BJ139" s="15" t="s">
        <v>83</v>
      </c>
      <c r="BK139" s="102">
        <f>ROUND(I139*H139,2)</f>
        <v>0</v>
      </c>
      <c r="BL139" s="15" t="s">
        <v>172</v>
      </c>
      <c r="BM139" s="15" t="s">
        <v>553</v>
      </c>
    </row>
    <row r="140" spans="2:65" s="1" customFormat="1" ht="16.5" customHeight="1">
      <c r="B140" s="33"/>
      <c r="C140" s="196" t="s">
        <v>231</v>
      </c>
      <c r="D140" s="196" t="s">
        <v>168</v>
      </c>
      <c r="E140" s="197" t="s">
        <v>232</v>
      </c>
      <c r="F140" s="198" t="s">
        <v>233</v>
      </c>
      <c r="G140" s="199" t="s">
        <v>217</v>
      </c>
      <c r="H140" s="200">
        <v>2</v>
      </c>
      <c r="I140" s="201"/>
      <c r="J140" s="202">
        <f>ROUND(I140*H140,2)</f>
        <v>0</v>
      </c>
      <c r="K140" s="198" t="s">
        <v>189</v>
      </c>
      <c r="L140" s="35"/>
      <c r="M140" s="203" t="s">
        <v>1</v>
      </c>
      <c r="N140" s="204" t="s">
        <v>46</v>
      </c>
      <c r="O140" s="59"/>
      <c r="P140" s="205">
        <f>O140*H140</f>
        <v>0</v>
      </c>
      <c r="Q140" s="205">
        <v>0</v>
      </c>
      <c r="R140" s="205">
        <f>Q140*H140</f>
        <v>0</v>
      </c>
      <c r="S140" s="205">
        <v>0</v>
      </c>
      <c r="T140" s="206">
        <f>S140*H140</f>
        <v>0</v>
      </c>
      <c r="AR140" s="15" t="s">
        <v>172</v>
      </c>
      <c r="AT140" s="15" t="s">
        <v>168</v>
      </c>
      <c r="AU140" s="15" t="s">
        <v>181</v>
      </c>
      <c r="AY140" s="15" t="s">
        <v>166</v>
      </c>
      <c r="BE140" s="102">
        <f>IF(N140="základní",J140,0)</f>
        <v>0</v>
      </c>
      <c r="BF140" s="102">
        <f>IF(N140="snížená",J140,0)</f>
        <v>0</v>
      </c>
      <c r="BG140" s="102">
        <f>IF(N140="zákl. přenesená",J140,0)</f>
        <v>0</v>
      </c>
      <c r="BH140" s="102">
        <f>IF(N140="sníž. přenesená",J140,0)</f>
        <v>0</v>
      </c>
      <c r="BI140" s="102">
        <f>IF(N140="nulová",J140,0)</f>
        <v>0</v>
      </c>
      <c r="BJ140" s="15" t="s">
        <v>83</v>
      </c>
      <c r="BK140" s="102">
        <f>ROUND(I140*H140,2)</f>
        <v>0</v>
      </c>
      <c r="BL140" s="15" t="s">
        <v>172</v>
      </c>
      <c r="BM140" s="15" t="s">
        <v>554</v>
      </c>
    </row>
    <row r="141" spans="2:63" s="10" customFormat="1" ht="20.85" customHeight="1">
      <c r="B141" s="180"/>
      <c r="C141" s="181"/>
      <c r="D141" s="182" t="s">
        <v>74</v>
      </c>
      <c r="E141" s="194" t="s">
        <v>235</v>
      </c>
      <c r="F141" s="194" t="s">
        <v>236</v>
      </c>
      <c r="G141" s="181"/>
      <c r="H141" s="181"/>
      <c r="I141" s="184"/>
      <c r="J141" s="195">
        <f>BK141</f>
        <v>0</v>
      </c>
      <c r="K141" s="181"/>
      <c r="L141" s="186"/>
      <c r="M141" s="187"/>
      <c r="N141" s="188"/>
      <c r="O141" s="188"/>
      <c r="P141" s="189">
        <f>SUM(P142:P160)</f>
        <v>0</v>
      </c>
      <c r="Q141" s="188"/>
      <c r="R141" s="189">
        <f>SUM(R142:R160)</f>
        <v>0.0071848</v>
      </c>
      <c r="S141" s="188"/>
      <c r="T141" s="190">
        <f>SUM(T142:T160)</f>
        <v>0.76572</v>
      </c>
      <c r="AR141" s="191" t="s">
        <v>83</v>
      </c>
      <c r="AT141" s="192" t="s">
        <v>74</v>
      </c>
      <c r="AU141" s="192" t="s">
        <v>85</v>
      </c>
      <c r="AY141" s="191" t="s">
        <v>166</v>
      </c>
      <c r="BK141" s="193">
        <f>SUM(BK142:BK160)</f>
        <v>0</v>
      </c>
    </row>
    <row r="142" spans="2:65" s="1" customFormat="1" ht="16.5" customHeight="1">
      <c r="B142" s="33"/>
      <c r="C142" s="196" t="s">
        <v>111</v>
      </c>
      <c r="D142" s="196" t="s">
        <v>168</v>
      </c>
      <c r="E142" s="197" t="s">
        <v>237</v>
      </c>
      <c r="F142" s="198" t="s">
        <v>238</v>
      </c>
      <c r="G142" s="199" t="s">
        <v>171</v>
      </c>
      <c r="H142" s="200">
        <v>1</v>
      </c>
      <c r="I142" s="201"/>
      <c r="J142" s="202">
        <f>ROUND(I142*H142,2)</f>
        <v>0</v>
      </c>
      <c r="K142" s="198" t="s">
        <v>189</v>
      </c>
      <c r="L142" s="35"/>
      <c r="M142" s="203" t="s">
        <v>1</v>
      </c>
      <c r="N142" s="204" t="s">
        <v>46</v>
      </c>
      <c r="O142" s="59"/>
      <c r="P142" s="205">
        <f>O142*H142</f>
        <v>0</v>
      </c>
      <c r="Q142" s="205">
        <v>4E-05</v>
      </c>
      <c r="R142" s="205">
        <f>Q142*H142</f>
        <v>4E-05</v>
      </c>
      <c r="S142" s="205">
        <v>0</v>
      </c>
      <c r="T142" s="206">
        <f>S142*H142</f>
        <v>0</v>
      </c>
      <c r="AR142" s="15" t="s">
        <v>172</v>
      </c>
      <c r="AT142" s="15" t="s">
        <v>168</v>
      </c>
      <c r="AU142" s="15" t="s">
        <v>181</v>
      </c>
      <c r="AY142" s="15" t="s">
        <v>166</v>
      </c>
      <c r="BE142" s="102">
        <f>IF(N142="základní",J142,0)</f>
        <v>0</v>
      </c>
      <c r="BF142" s="102">
        <f>IF(N142="snížená",J142,0)</f>
        <v>0</v>
      </c>
      <c r="BG142" s="102">
        <f>IF(N142="zákl. přenesená",J142,0)</f>
        <v>0</v>
      </c>
      <c r="BH142" s="102">
        <f>IF(N142="sníž. přenesená",J142,0)</f>
        <v>0</v>
      </c>
      <c r="BI142" s="102">
        <f>IF(N142="nulová",J142,0)</f>
        <v>0</v>
      </c>
      <c r="BJ142" s="15" t="s">
        <v>83</v>
      </c>
      <c r="BK142" s="102">
        <f>ROUND(I142*H142,2)</f>
        <v>0</v>
      </c>
      <c r="BL142" s="15" t="s">
        <v>172</v>
      </c>
      <c r="BM142" s="15" t="s">
        <v>555</v>
      </c>
    </row>
    <row r="143" spans="2:51" s="11" customFormat="1" ht="12">
      <c r="B143" s="207"/>
      <c r="C143" s="208"/>
      <c r="D143" s="209" t="s">
        <v>174</v>
      </c>
      <c r="E143" s="210" t="s">
        <v>1</v>
      </c>
      <c r="F143" s="211" t="s">
        <v>240</v>
      </c>
      <c r="G143" s="208"/>
      <c r="H143" s="210" t="s">
        <v>1</v>
      </c>
      <c r="I143" s="212"/>
      <c r="J143" s="208"/>
      <c r="K143" s="208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174</v>
      </c>
      <c r="AU143" s="217" t="s">
        <v>181</v>
      </c>
      <c r="AV143" s="11" t="s">
        <v>83</v>
      </c>
      <c r="AW143" s="11" t="s">
        <v>34</v>
      </c>
      <c r="AX143" s="11" t="s">
        <v>75</v>
      </c>
      <c r="AY143" s="217" t="s">
        <v>166</v>
      </c>
    </row>
    <row r="144" spans="2:51" s="11" customFormat="1" ht="12">
      <c r="B144" s="207"/>
      <c r="C144" s="208"/>
      <c r="D144" s="209" t="s">
        <v>174</v>
      </c>
      <c r="E144" s="210" t="s">
        <v>1</v>
      </c>
      <c r="F144" s="211" t="s">
        <v>241</v>
      </c>
      <c r="G144" s="208"/>
      <c r="H144" s="210" t="s">
        <v>1</v>
      </c>
      <c r="I144" s="212"/>
      <c r="J144" s="208"/>
      <c r="K144" s="208"/>
      <c r="L144" s="213"/>
      <c r="M144" s="214"/>
      <c r="N144" s="215"/>
      <c r="O144" s="215"/>
      <c r="P144" s="215"/>
      <c r="Q144" s="215"/>
      <c r="R144" s="215"/>
      <c r="S144" s="215"/>
      <c r="T144" s="216"/>
      <c r="AT144" s="217" t="s">
        <v>174</v>
      </c>
      <c r="AU144" s="217" t="s">
        <v>181</v>
      </c>
      <c r="AV144" s="11" t="s">
        <v>83</v>
      </c>
      <c r="AW144" s="11" t="s">
        <v>34</v>
      </c>
      <c r="AX144" s="11" t="s">
        <v>75</v>
      </c>
      <c r="AY144" s="217" t="s">
        <v>166</v>
      </c>
    </row>
    <row r="145" spans="2:51" s="11" customFormat="1" ht="12">
      <c r="B145" s="207"/>
      <c r="C145" s="208"/>
      <c r="D145" s="209" t="s">
        <v>174</v>
      </c>
      <c r="E145" s="210" t="s">
        <v>1</v>
      </c>
      <c r="F145" s="211" t="s">
        <v>242</v>
      </c>
      <c r="G145" s="208"/>
      <c r="H145" s="210" t="s">
        <v>1</v>
      </c>
      <c r="I145" s="212"/>
      <c r="J145" s="208"/>
      <c r="K145" s="208"/>
      <c r="L145" s="213"/>
      <c r="M145" s="214"/>
      <c r="N145" s="215"/>
      <c r="O145" s="215"/>
      <c r="P145" s="215"/>
      <c r="Q145" s="215"/>
      <c r="R145" s="215"/>
      <c r="S145" s="215"/>
      <c r="T145" s="216"/>
      <c r="AT145" s="217" t="s">
        <v>174</v>
      </c>
      <c r="AU145" s="217" t="s">
        <v>181</v>
      </c>
      <c r="AV145" s="11" t="s">
        <v>83</v>
      </c>
      <c r="AW145" s="11" t="s">
        <v>34</v>
      </c>
      <c r="AX145" s="11" t="s">
        <v>75</v>
      </c>
      <c r="AY145" s="217" t="s">
        <v>166</v>
      </c>
    </row>
    <row r="146" spans="2:51" s="12" customFormat="1" ht="12">
      <c r="B146" s="218"/>
      <c r="C146" s="219"/>
      <c r="D146" s="209" t="s">
        <v>174</v>
      </c>
      <c r="E146" s="220" t="s">
        <v>1</v>
      </c>
      <c r="F146" s="221" t="s">
        <v>83</v>
      </c>
      <c r="G146" s="219"/>
      <c r="H146" s="222">
        <v>1</v>
      </c>
      <c r="I146" s="223"/>
      <c r="J146" s="219"/>
      <c r="K146" s="219"/>
      <c r="L146" s="224"/>
      <c r="M146" s="225"/>
      <c r="N146" s="226"/>
      <c r="O146" s="226"/>
      <c r="P146" s="226"/>
      <c r="Q146" s="226"/>
      <c r="R146" s="226"/>
      <c r="S146" s="226"/>
      <c r="T146" s="227"/>
      <c r="AT146" s="228" t="s">
        <v>174</v>
      </c>
      <c r="AU146" s="228" t="s">
        <v>181</v>
      </c>
      <c r="AV146" s="12" t="s">
        <v>85</v>
      </c>
      <c r="AW146" s="12" t="s">
        <v>34</v>
      </c>
      <c r="AX146" s="12" t="s">
        <v>83</v>
      </c>
      <c r="AY146" s="228" t="s">
        <v>166</v>
      </c>
    </row>
    <row r="147" spans="2:65" s="1" customFormat="1" ht="16.5" customHeight="1">
      <c r="B147" s="33"/>
      <c r="C147" s="196" t="s">
        <v>8</v>
      </c>
      <c r="D147" s="196" t="s">
        <v>168</v>
      </c>
      <c r="E147" s="197" t="s">
        <v>257</v>
      </c>
      <c r="F147" s="198" t="s">
        <v>258</v>
      </c>
      <c r="G147" s="199" t="s">
        <v>217</v>
      </c>
      <c r="H147" s="200">
        <v>6</v>
      </c>
      <c r="I147" s="201"/>
      <c r="J147" s="202">
        <f>ROUND(I147*H147,2)</f>
        <v>0</v>
      </c>
      <c r="K147" s="198" t="s">
        <v>189</v>
      </c>
      <c r="L147" s="35"/>
      <c r="M147" s="203" t="s">
        <v>1</v>
      </c>
      <c r="N147" s="204" t="s">
        <v>46</v>
      </c>
      <c r="O147" s="59"/>
      <c r="P147" s="205">
        <f>O147*H147</f>
        <v>0</v>
      </c>
      <c r="Q147" s="205">
        <v>0</v>
      </c>
      <c r="R147" s="205">
        <f>Q147*H147</f>
        <v>0</v>
      </c>
      <c r="S147" s="205">
        <v>0.025</v>
      </c>
      <c r="T147" s="206">
        <f>S147*H147</f>
        <v>0.15000000000000002</v>
      </c>
      <c r="AR147" s="15" t="s">
        <v>172</v>
      </c>
      <c r="AT147" s="15" t="s">
        <v>168</v>
      </c>
      <c r="AU147" s="15" t="s">
        <v>181</v>
      </c>
      <c r="AY147" s="15" t="s">
        <v>166</v>
      </c>
      <c r="BE147" s="102">
        <f>IF(N147="základní",J147,0)</f>
        <v>0</v>
      </c>
      <c r="BF147" s="102">
        <f>IF(N147="snížená",J147,0)</f>
        <v>0</v>
      </c>
      <c r="BG147" s="102">
        <f>IF(N147="zákl. přenesená",J147,0)</f>
        <v>0</v>
      </c>
      <c r="BH147" s="102">
        <f>IF(N147="sníž. přenesená",J147,0)</f>
        <v>0</v>
      </c>
      <c r="BI147" s="102">
        <f>IF(N147="nulová",J147,0)</f>
        <v>0</v>
      </c>
      <c r="BJ147" s="15" t="s">
        <v>83</v>
      </c>
      <c r="BK147" s="102">
        <f>ROUND(I147*H147,2)</f>
        <v>0</v>
      </c>
      <c r="BL147" s="15" t="s">
        <v>172</v>
      </c>
      <c r="BM147" s="15" t="s">
        <v>556</v>
      </c>
    </row>
    <row r="148" spans="2:51" s="12" customFormat="1" ht="12">
      <c r="B148" s="218"/>
      <c r="C148" s="219"/>
      <c r="D148" s="209" t="s">
        <v>174</v>
      </c>
      <c r="E148" s="220" t="s">
        <v>1</v>
      </c>
      <c r="F148" s="221" t="s">
        <v>192</v>
      </c>
      <c r="G148" s="219"/>
      <c r="H148" s="222">
        <v>6</v>
      </c>
      <c r="I148" s="223"/>
      <c r="J148" s="219"/>
      <c r="K148" s="219"/>
      <c r="L148" s="224"/>
      <c r="M148" s="225"/>
      <c r="N148" s="226"/>
      <c r="O148" s="226"/>
      <c r="P148" s="226"/>
      <c r="Q148" s="226"/>
      <c r="R148" s="226"/>
      <c r="S148" s="226"/>
      <c r="T148" s="227"/>
      <c r="AT148" s="228" t="s">
        <v>174</v>
      </c>
      <c r="AU148" s="228" t="s">
        <v>181</v>
      </c>
      <c r="AV148" s="12" t="s">
        <v>85</v>
      </c>
      <c r="AW148" s="12" t="s">
        <v>34</v>
      </c>
      <c r="AX148" s="12" t="s">
        <v>75</v>
      </c>
      <c r="AY148" s="228" t="s">
        <v>166</v>
      </c>
    </row>
    <row r="149" spans="2:51" s="13" customFormat="1" ht="12">
      <c r="B149" s="229"/>
      <c r="C149" s="230"/>
      <c r="D149" s="209" t="s">
        <v>174</v>
      </c>
      <c r="E149" s="231" t="s">
        <v>108</v>
      </c>
      <c r="F149" s="232" t="s">
        <v>250</v>
      </c>
      <c r="G149" s="230"/>
      <c r="H149" s="233">
        <v>6</v>
      </c>
      <c r="I149" s="234"/>
      <c r="J149" s="230"/>
      <c r="K149" s="230"/>
      <c r="L149" s="235"/>
      <c r="M149" s="236"/>
      <c r="N149" s="237"/>
      <c r="O149" s="237"/>
      <c r="P149" s="237"/>
      <c r="Q149" s="237"/>
      <c r="R149" s="237"/>
      <c r="S149" s="237"/>
      <c r="T149" s="238"/>
      <c r="AT149" s="239" t="s">
        <v>174</v>
      </c>
      <c r="AU149" s="239" t="s">
        <v>181</v>
      </c>
      <c r="AV149" s="13" t="s">
        <v>172</v>
      </c>
      <c r="AW149" s="13" t="s">
        <v>34</v>
      </c>
      <c r="AX149" s="13" t="s">
        <v>83</v>
      </c>
      <c r="AY149" s="239" t="s">
        <v>166</v>
      </c>
    </row>
    <row r="150" spans="2:65" s="1" customFormat="1" ht="16.5" customHeight="1">
      <c r="B150" s="33"/>
      <c r="C150" s="196" t="s">
        <v>251</v>
      </c>
      <c r="D150" s="196" t="s">
        <v>168</v>
      </c>
      <c r="E150" s="197" t="s">
        <v>262</v>
      </c>
      <c r="F150" s="198" t="s">
        <v>263</v>
      </c>
      <c r="G150" s="199" t="s">
        <v>217</v>
      </c>
      <c r="H150" s="200">
        <v>2</v>
      </c>
      <c r="I150" s="201"/>
      <c r="J150" s="202">
        <f>ROUND(I150*H150,2)</f>
        <v>0</v>
      </c>
      <c r="K150" s="198" t="s">
        <v>1</v>
      </c>
      <c r="L150" s="35"/>
      <c r="M150" s="203" t="s">
        <v>1</v>
      </c>
      <c r="N150" s="204" t="s">
        <v>46</v>
      </c>
      <c r="O150" s="59"/>
      <c r="P150" s="205">
        <f>O150*H150</f>
        <v>0</v>
      </c>
      <c r="Q150" s="205">
        <v>0</v>
      </c>
      <c r="R150" s="205">
        <f>Q150*H150</f>
        <v>0</v>
      </c>
      <c r="S150" s="205">
        <v>0.074</v>
      </c>
      <c r="T150" s="206">
        <f>S150*H150</f>
        <v>0.148</v>
      </c>
      <c r="AR150" s="15" t="s">
        <v>172</v>
      </c>
      <c r="AT150" s="15" t="s">
        <v>168</v>
      </c>
      <c r="AU150" s="15" t="s">
        <v>181</v>
      </c>
      <c r="AY150" s="15" t="s">
        <v>166</v>
      </c>
      <c r="BE150" s="102">
        <f>IF(N150="základní",J150,0)</f>
        <v>0</v>
      </c>
      <c r="BF150" s="102">
        <f>IF(N150="snížená",J150,0)</f>
        <v>0</v>
      </c>
      <c r="BG150" s="102">
        <f>IF(N150="zákl. přenesená",J150,0)</f>
        <v>0</v>
      </c>
      <c r="BH150" s="102">
        <f>IF(N150="sníž. přenesená",J150,0)</f>
        <v>0</v>
      </c>
      <c r="BI150" s="102">
        <f>IF(N150="nulová",J150,0)</f>
        <v>0</v>
      </c>
      <c r="BJ150" s="15" t="s">
        <v>83</v>
      </c>
      <c r="BK150" s="102">
        <f>ROUND(I150*H150,2)</f>
        <v>0</v>
      </c>
      <c r="BL150" s="15" t="s">
        <v>172</v>
      </c>
      <c r="BM150" s="15" t="s">
        <v>557</v>
      </c>
    </row>
    <row r="151" spans="2:51" s="12" customFormat="1" ht="12">
      <c r="B151" s="218"/>
      <c r="C151" s="219"/>
      <c r="D151" s="209" t="s">
        <v>174</v>
      </c>
      <c r="E151" s="220" t="s">
        <v>1</v>
      </c>
      <c r="F151" s="221" t="s">
        <v>85</v>
      </c>
      <c r="G151" s="219"/>
      <c r="H151" s="222">
        <v>2</v>
      </c>
      <c r="I151" s="223"/>
      <c r="J151" s="219"/>
      <c r="K151" s="219"/>
      <c r="L151" s="224"/>
      <c r="M151" s="225"/>
      <c r="N151" s="226"/>
      <c r="O151" s="226"/>
      <c r="P151" s="226"/>
      <c r="Q151" s="226"/>
      <c r="R151" s="226"/>
      <c r="S151" s="226"/>
      <c r="T151" s="227"/>
      <c r="AT151" s="228" t="s">
        <v>174</v>
      </c>
      <c r="AU151" s="228" t="s">
        <v>181</v>
      </c>
      <c r="AV151" s="12" t="s">
        <v>85</v>
      </c>
      <c r="AW151" s="12" t="s">
        <v>34</v>
      </c>
      <c r="AX151" s="12" t="s">
        <v>75</v>
      </c>
      <c r="AY151" s="228" t="s">
        <v>166</v>
      </c>
    </row>
    <row r="152" spans="2:51" s="13" customFormat="1" ht="12">
      <c r="B152" s="229"/>
      <c r="C152" s="230"/>
      <c r="D152" s="209" t="s">
        <v>174</v>
      </c>
      <c r="E152" s="231" t="s">
        <v>104</v>
      </c>
      <c r="F152" s="232" t="s">
        <v>250</v>
      </c>
      <c r="G152" s="230"/>
      <c r="H152" s="233">
        <v>2</v>
      </c>
      <c r="I152" s="234"/>
      <c r="J152" s="230"/>
      <c r="K152" s="230"/>
      <c r="L152" s="235"/>
      <c r="M152" s="236"/>
      <c r="N152" s="237"/>
      <c r="O152" s="237"/>
      <c r="P152" s="237"/>
      <c r="Q152" s="237"/>
      <c r="R152" s="237"/>
      <c r="S152" s="237"/>
      <c r="T152" s="238"/>
      <c r="AT152" s="239" t="s">
        <v>174</v>
      </c>
      <c r="AU152" s="239" t="s">
        <v>181</v>
      </c>
      <c r="AV152" s="13" t="s">
        <v>172</v>
      </c>
      <c r="AW152" s="13" t="s">
        <v>34</v>
      </c>
      <c r="AX152" s="13" t="s">
        <v>83</v>
      </c>
      <c r="AY152" s="239" t="s">
        <v>166</v>
      </c>
    </row>
    <row r="153" spans="2:65" s="1" customFormat="1" ht="16.5" customHeight="1">
      <c r="B153" s="33"/>
      <c r="C153" s="196" t="s">
        <v>185</v>
      </c>
      <c r="D153" s="196" t="s">
        <v>168</v>
      </c>
      <c r="E153" s="197" t="s">
        <v>243</v>
      </c>
      <c r="F153" s="198" t="s">
        <v>244</v>
      </c>
      <c r="G153" s="199" t="s">
        <v>245</v>
      </c>
      <c r="H153" s="200">
        <v>0.9</v>
      </c>
      <c r="I153" s="201"/>
      <c r="J153" s="202">
        <f>ROUND(I153*H153,2)</f>
        <v>0</v>
      </c>
      <c r="K153" s="198" t="s">
        <v>246</v>
      </c>
      <c r="L153" s="35"/>
      <c r="M153" s="203" t="s">
        <v>1</v>
      </c>
      <c r="N153" s="204" t="s">
        <v>46</v>
      </c>
      <c r="O153" s="59"/>
      <c r="P153" s="205">
        <f>O153*H153</f>
        <v>0</v>
      </c>
      <c r="Q153" s="205">
        <v>0.00034</v>
      </c>
      <c r="R153" s="205">
        <f>Q153*H153</f>
        <v>0.000306</v>
      </c>
      <c r="S153" s="205">
        <v>0.004</v>
      </c>
      <c r="T153" s="206">
        <f>S153*H153</f>
        <v>0.0036000000000000003</v>
      </c>
      <c r="AR153" s="15" t="s">
        <v>172</v>
      </c>
      <c r="AT153" s="15" t="s">
        <v>168</v>
      </c>
      <c r="AU153" s="15" t="s">
        <v>181</v>
      </c>
      <c r="AY153" s="15" t="s">
        <v>166</v>
      </c>
      <c r="BE153" s="102">
        <f>IF(N153="základní",J153,0)</f>
        <v>0</v>
      </c>
      <c r="BF153" s="102">
        <f>IF(N153="snížená",J153,0)</f>
        <v>0</v>
      </c>
      <c r="BG153" s="102">
        <f>IF(N153="zákl. přenesená",J153,0)</f>
        <v>0</v>
      </c>
      <c r="BH153" s="102">
        <f>IF(N153="sníž. přenesená",J153,0)</f>
        <v>0</v>
      </c>
      <c r="BI153" s="102">
        <f>IF(N153="nulová",J153,0)</f>
        <v>0</v>
      </c>
      <c r="BJ153" s="15" t="s">
        <v>83</v>
      </c>
      <c r="BK153" s="102">
        <f>ROUND(I153*H153,2)</f>
        <v>0</v>
      </c>
      <c r="BL153" s="15" t="s">
        <v>172</v>
      </c>
      <c r="BM153" s="15" t="s">
        <v>558</v>
      </c>
    </row>
    <row r="154" spans="2:51" s="11" customFormat="1" ht="12">
      <c r="B154" s="207"/>
      <c r="C154" s="208"/>
      <c r="D154" s="209" t="s">
        <v>174</v>
      </c>
      <c r="E154" s="210" t="s">
        <v>1</v>
      </c>
      <c r="F154" s="211" t="s">
        <v>248</v>
      </c>
      <c r="G154" s="208"/>
      <c r="H154" s="210" t="s">
        <v>1</v>
      </c>
      <c r="I154" s="212"/>
      <c r="J154" s="208"/>
      <c r="K154" s="208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174</v>
      </c>
      <c r="AU154" s="217" t="s">
        <v>181</v>
      </c>
      <c r="AV154" s="11" t="s">
        <v>83</v>
      </c>
      <c r="AW154" s="11" t="s">
        <v>34</v>
      </c>
      <c r="AX154" s="11" t="s">
        <v>75</v>
      </c>
      <c r="AY154" s="217" t="s">
        <v>166</v>
      </c>
    </row>
    <row r="155" spans="2:51" s="12" customFormat="1" ht="12">
      <c r="B155" s="218"/>
      <c r="C155" s="219"/>
      <c r="D155" s="209" t="s">
        <v>174</v>
      </c>
      <c r="E155" s="220" t="s">
        <v>1</v>
      </c>
      <c r="F155" s="221" t="s">
        <v>559</v>
      </c>
      <c r="G155" s="219"/>
      <c r="H155" s="222">
        <v>0.9</v>
      </c>
      <c r="I155" s="223"/>
      <c r="J155" s="219"/>
      <c r="K155" s="219"/>
      <c r="L155" s="224"/>
      <c r="M155" s="225"/>
      <c r="N155" s="226"/>
      <c r="O155" s="226"/>
      <c r="P155" s="226"/>
      <c r="Q155" s="226"/>
      <c r="R155" s="226"/>
      <c r="S155" s="226"/>
      <c r="T155" s="227"/>
      <c r="AT155" s="228" t="s">
        <v>174</v>
      </c>
      <c r="AU155" s="228" t="s">
        <v>181</v>
      </c>
      <c r="AV155" s="12" t="s">
        <v>85</v>
      </c>
      <c r="AW155" s="12" t="s">
        <v>34</v>
      </c>
      <c r="AX155" s="12" t="s">
        <v>75</v>
      </c>
      <c r="AY155" s="228" t="s">
        <v>166</v>
      </c>
    </row>
    <row r="156" spans="2:51" s="13" customFormat="1" ht="12">
      <c r="B156" s="229"/>
      <c r="C156" s="230"/>
      <c r="D156" s="209" t="s">
        <v>174</v>
      </c>
      <c r="E156" s="231" t="s">
        <v>1</v>
      </c>
      <c r="F156" s="232" t="s">
        <v>250</v>
      </c>
      <c r="G156" s="230"/>
      <c r="H156" s="233">
        <v>0.9</v>
      </c>
      <c r="I156" s="234"/>
      <c r="J156" s="230"/>
      <c r="K156" s="230"/>
      <c r="L156" s="235"/>
      <c r="M156" s="236"/>
      <c r="N156" s="237"/>
      <c r="O156" s="237"/>
      <c r="P156" s="237"/>
      <c r="Q156" s="237"/>
      <c r="R156" s="237"/>
      <c r="S156" s="237"/>
      <c r="T156" s="238"/>
      <c r="AT156" s="239" t="s">
        <v>174</v>
      </c>
      <c r="AU156" s="239" t="s">
        <v>181</v>
      </c>
      <c r="AV156" s="13" t="s">
        <v>172</v>
      </c>
      <c r="AW156" s="13" t="s">
        <v>34</v>
      </c>
      <c r="AX156" s="13" t="s">
        <v>83</v>
      </c>
      <c r="AY156" s="239" t="s">
        <v>166</v>
      </c>
    </row>
    <row r="157" spans="2:65" s="1" customFormat="1" ht="16.5" customHeight="1">
      <c r="B157" s="33"/>
      <c r="C157" s="196" t="s">
        <v>261</v>
      </c>
      <c r="D157" s="196" t="s">
        <v>168</v>
      </c>
      <c r="E157" s="197" t="s">
        <v>252</v>
      </c>
      <c r="F157" s="198" t="s">
        <v>253</v>
      </c>
      <c r="G157" s="199" t="s">
        <v>245</v>
      </c>
      <c r="H157" s="200">
        <v>1.64</v>
      </c>
      <c r="I157" s="201"/>
      <c r="J157" s="202">
        <f>ROUND(I157*H157,2)</f>
        <v>0</v>
      </c>
      <c r="K157" s="198" t="s">
        <v>246</v>
      </c>
      <c r="L157" s="35"/>
      <c r="M157" s="203" t="s">
        <v>1</v>
      </c>
      <c r="N157" s="204" t="s">
        <v>46</v>
      </c>
      <c r="O157" s="59"/>
      <c r="P157" s="205">
        <f>O157*H157</f>
        <v>0</v>
      </c>
      <c r="Q157" s="205">
        <v>0.00417</v>
      </c>
      <c r="R157" s="205">
        <f>Q157*H157</f>
        <v>0.0068388</v>
      </c>
      <c r="S157" s="205">
        <v>0.283</v>
      </c>
      <c r="T157" s="206">
        <f>S157*H157</f>
        <v>0.4641199999999999</v>
      </c>
      <c r="AR157" s="15" t="s">
        <v>172</v>
      </c>
      <c r="AT157" s="15" t="s">
        <v>168</v>
      </c>
      <c r="AU157" s="15" t="s">
        <v>181</v>
      </c>
      <c r="AY157" s="15" t="s">
        <v>166</v>
      </c>
      <c r="BE157" s="102">
        <f>IF(N157="základní",J157,0)</f>
        <v>0</v>
      </c>
      <c r="BF157" s="102">
        <f>IF(N157="snížená",J157,0)</f>
        <v>0</v>
      </c>
      <c r="BG157" s="102">
        <f>IF(N157="zákl. přenesená",J157,0)</f>
        <v>0</v>
      </c>
      <c r="BH157" s="102">
        <f>IF(N157="sníž. přenesená",J157,0)</f>
        <v>0</v>
      </c>
      <c r="BI157" s="102">
        <f>IF(N157="nulová",J157,0)</f>
        <v>0</v>
      </c>
      <c r="BJ157" s="15" t="s">
        <v>83</v>
      </c>
      <c r="BK157" s="102">
        <f>ROUND(I157*H157,2)</f>
        <v>0</v>
      </c>
      <c r="BL157" s="15" t="s">
        <v>172</v>
      </c>
      <c r="BM157" s="15" t="s">
        <v>560</v>
      </c>
    </row>
    <row r="158" spans="2:51" s="12" customFormat="1" ht="12">
      <c r="B158" s="218"/>
      <c r="C158" s="219"/>
      <c r="D158" s="209" t="s">
        <v>174</v>
      </c>
      <c r="E158" s="220" t="s">
        <v>1</v>
      </c>
      <c r="F158" s="221" t="s">
        <v>561</v>
      </c>
      <c r="G158" s="219"/>
      <c r="H158" s="222">
        <v>0.9</v>
      </c>
      <c r="I158" s="223"/>
      <c r="J158" s="219"/>
      <c r="K158" s="219"/>
      <c r="L158" s="224"/>
      <c r="M158" s="225"/>
      <c r="N158" s="226"/>
      <c r="O158" s="226"/>
      <c r="P158" s="226"/>
      <c r="Q158" s="226"/>
      <c r="R158" s="226"/>
      <c r="S158" s="226"/>
      <c r="T158" s="227"/>
      <c r="AT158" s="228" t="s">
        <v>174</v>
      </c>
      <c r="AU158" s="228" t="s">
        <v>181</v>
      </c>
      <c r="AV158" s="12" t="s">
        <v>85</v>
      </c>
      <c r="AW158" s="12" t="s">
        <v>34</v>
      </c>
      <c r="AX158" s="12" t="s">
        <v>75</v>
      </c>
      <c r="AY158" s="228" t="s">
        <v>166</v>
      </c>
    </row>
    <row r="159" spans="2:51" s="12" customFormat="1" ht="12">
      <c r="B159" s="218"/>
      <c r="C159" s="219"/>
      <c r="D159" s="209" t="s">
        <v>174</v>
      </c>
      <c r="E159" s="220" t="s">
        <v>1</v>
      </c>
      <c r="F159" s="221" t="s">
        <v>562</v>
      </c>
      <c r="G159" s="219"/>
      <c r="H159" s="222">
        <v>0.74</v>
      </c>
      <c r="I159" s="223"/>
      <c r="J159" s="219"/>
      <c r="K159" s="219"/>
      <c r="L159" s="224"/>
      <c r="M159" s="225"/>
      <c r="N159" s="226"/>
      <c r="O159" s="226"/>
      <c r="P159" s="226"/>
      <c r="Q159" s="226"/>
      <c r="R159" s="226"/>
      <c r="S159" s="226"/>
      <c r="T159" s="227"/>
      <c r="AT159" s="228" t="s">
        <v>174</v>
      </c>
      <c r="AU159" s="228" t="s">
        <v>181</v>
      </c>
      <c r="AV159" s="12" t="s">
        <v>85</v>
      </c>
      <c r="AW159" s="12" t="s">
        <v>34</v>
      </c>
      <c r="AX159" s="12" t="s">
        <v>75</v>
      </c>
      <c r="AY159" s="228" t="s">
        <v>166</v>
      </c>
    </row>
    <row r="160" spans="2:51" s="13" customFormat="1" ht="12">
      <c r="B160" s="229"/>
      <c r="C160" s="230"/>
      <c r="D160" s="209" t="s">
        <v>174</v>
      </c>
      <c r="E160" s="231" t="s">
        <v>1</v>
      </c>
      <c r="F160" s="232" t="s">
        <v>250</v>
      </c>
      <c r="G160" s="230"/>
      <c r="H160" s="233">
        <v>1.64</v>
      </c>
      <c r="I160" s="234"/>
      <c r="J160" s="230"/>
      <c r="K160" s="230"/>
      <c r="L160" s="235"/>
      <c r="M160" s="236"/>
      <c r="N160" s="237"/>
      <c r="O160" s="237"/>
      <c r="P160" s="237"/>
      <c r="Q160" s="237"/>
      <c r="R160" s="237"/>
      <c r="S160" s="237"/>
      <c r="T160" s="238"/>
      <c r="AT160" s="239" t="s">
        <v>174</v>
      </c>
      <c r="AU160" s="239" t="s">
        <v>181</v>
      </c>
      <c r="AV160" s="13" t="s">
        <v>172</v>
      </c>
      <c r="AW160" s="13" t="s">
        <v>34</v>
      </c>
      <c r="AX160" s="13" t="s">
        <v>83</v>
      </c>
      <c r="AY160" s="239" t="s">
        <v>166</v>
      </c>
    </row>
    <row r="161" spans="2:63" s="10" customFormat="1" ht="22.9" customHeight="1">
      <c r="B161" s="180"/>
      <c r="C161" s="181"/>
      <c r="D161" s="182" t="s">
        <v>74</v>
      </c>
      <c r="E161" s="194" t="s">
        <v>265</v>
      </c>
      <c r="F161" s="194" t="s">
        <v>266</v>
      </c>
      <c r="G161" s="181"/>
      <c r="H161" s="181"/>
      <c r="I161" s="184"/>
      <c r="J161" s="195">
        <f>BK161</f>
        <v>0</v>
      </c>
      <c r="K161" s="181"/>
      <c r="L161" s="186"/>
      <c r="M161" s="187"/>
      <c r="N161" s="188"/>
      <c r="O161" s="188"/>
      <c r="P161" s="189">
        <f>SUM(P162:P166)</f>
        <v>0</v>
      </c>
      <c r="Q161" s="188"/>
      <c r="R161" s="189">
        <f>SUM(R162:R166)</f>
        <v>0</v>
      </c>
      <c r="S161" s="188"/>
      <c r="T161" s="190">
        <f>SUM(T162:T166)</f>
        <v>0</v>
      </c>
      <c r="AR161" s="191" t="s">
        <v>83</v>
      </c>
      <c r="AT161" s="192" t="s">
        <v>74</v>
      </c>
      <c r="AU161" s="192" t="s">
        <v>83</v>
      </c>
      <c r="AY161" s="191" t="s">
        <v>166</v>
      </c>
      <c r="BK161" s="193">
        <f>SUM(BK162:BK166)</f>
        <v>0</v>
      </c>
    </row>
    <row r="162" spans="2:65" s="1" customFormat="1" ht="16.5" customHeight="1">
      <c r="B162" s="33"/>
      <c r="C162" s="196" t="s">
        <v>267</v>
      </c>
      <c r="D162" s="196" t="s">
        <v>168</v>
      </c>
      <c r="E162" s="197" t="s">
        <v>268</v>
      </c>
      <c r="F162" s="198" t="s">
        <v>269</v>
      </c>
      <c r="G162" s="199" t="s">
        <v>270</v>
      </c>
      <c r="H162" s="200">
        <v>0.766</v>
      </c>
      <c r="I162" s="201"/>
      <c r="J162" s="202">
        <f>ROUND(I162*H162,2)</f>
        <v>0</v>
      </c>
      <c r="K162" s="198" t="s">
        <v>189</v>
      </c>
      <c r="L162" s="35"/>
      <c r="M162" s="203" t="s">
        <v>1</v>
      </c>
      <c r="N162" s="204" t="s">
        <v>46</v>
      </c>
      <c r="O162" s="59"/>
      <c r="P162" s="205">
        <f>O162*H162</f>
        <v>0</v>
      </c>
      <c r="Q162" s="205">
        <v>0</v>
      </c>
      <c r="R162" s="205">
        <f>Q162*H162</f>
        <v>0</v>
      </c>
      <c r="S162" s="205">
        <v>0</v>
      </c>
      <c r="T162" s="206">
        <f>S162*H162</f>
        <v>0</v>
      </c>
      <c r="AR162" s="15" t="s">
        <v>172</v>
      </c>
      <c r="AT162" s="15" t="s">
        <v>168</v>
      </c>
      <c r="AU162" s="15" t="s">
        <v>85</v>
      </c>
      <c r="AY162" s="15" t="s">
        <v>166</v>
      </c>
      <c r="BE162" s="102">
        <f>IF(N162="základní",J162,0)</f>
        <v>0</v>
      </c>
      <c r="BF162" s="102">
        <f>IF(N162="snížená",J162,0)</f>
        <v>0</v>
      </c>
      <c r="BG162" s="102">
        <f>IF(N162="zákl. přenesená",J162,0)</f>
        <v>0</v>
      </c>
      <c r="BH162" s="102">
        <f>IF(N162="sníž. přenesená",J162,0)</f>
        <v>0</v>
      </c>
      <c r="BI162" s="102">
        <f>IF(N162="nulová",J162,0)</f>
        <v>0</v>
      </c>
      <c r="BJ162" s="15" t="s">
        <v>83</v>
      </c>
      <c r="BK162" s="102">
        <f>ROUND(I162*H162,2)</f>
        <v>0</v>
      </c>
      <c r="BL162" s="15" t="s">
        <v>172</v>
      </c>
      <c r="BM162" s="15" t="s">
        <v>563</v>
      </c>
    </row>
    <row r="163" spans="2:65" s="1" customFormat="1" ht="16.5" customHeight="1">
      <c r="B163" s="33"/>
      <c r="C163" s="196" t="s">
        <v>272</v>
      </c>
      <c r="D163" s="196" t="s">
        <v>168</v>
      </c>
      <c r="E163" s="197" t="s">
        <v>273</v>
      </c>
      <c r="F163" s="198" t="s">
        <v>274</v>
      </c>
      <c r="G163" s="199" t="s">
        <v>270</v>
      </c>
      <c r="H163" s="200">
        <v>0.766</v>
      </c>
      <c r="I163" s="201"/>
      <c r="J163" s="202">
        <f>ROUND(I163*H163,2)</f>
        <v>0</v>
      </c>
      <c r="K163" s="198" t="s">
        <v>189</v>
      </c>
      <c r="L163" s="35"/>
      <c r="M163" s="203" t="s">
        <v>1</v>
      </c>
      <c r="N163" s="204" t="s">
        <v>46</v>
      </c>
      <c r="O163" s="59"/>
      <c r="P163" s="205">
        <f>O163*H163</f>
        <v>0</v>
      </c>
      <c r="Q163" s="205">
        <v>0</v>
      </c>
      <c r="R163" s="205">
        <f>Q163*H163</f>
        <v>0</v>
      </c>
      <c r="S163" s="205">
        <v>0</v>
      </c>
      <c r="T163" s="206">
        <f>S163*H163</f>
        <v>0</v>
      </c>
      <c r="AR163" s="15" t="s">
        <v>172</v>
      </c>
      <c r="AT163" s="15" t="s">
        <v>168</v>
      </c>
      <c r="AU163" s="15" t="s">
        <v>85</v>
      </c>
      <c r="AY163" s="15" t="s">
        <v>166</v>
      </c>
      <c r="BE163" s="102">
        <f>IF(N163="základní",J163,0)</f>
        <v>0</v>
      </c>
      <c r="BF163" s="102">
        <f>IF(N163="snížená",J163,0)</f>
        <v>0</v>
      </c>
      <c r="BG163" s="102">
        <f>IF(N163="zákl. přenesená",J163,0)</f>
        <v>0</v>
      </c>
      <c r="BH163" s="102">
        <f>IF(N163="sníž. přenesená",J163,0)</f>
        <v>0</v>
      </c>
      <c r="BI163" s="102">
        <f>IF(N163="nulová",J163,0)</f>
        <v>0</v>
      </c>
      <c r="BJ163" s="15" t="s">
        <v>83</v>
      </c>
      <c r="BK163" s="102">
        <f>ROUND(I163*H163,2)</f>
        <v>0</v>
      </c>
      <c r="BL163" s="15" t="s">
        <v>172</v>
      </c>
      <c r="BM163" s="15" t="s">
        <v>564</v>
      </c>
    </row>
    <row r="164" spans="2:65" s="1" customFormat="1" ht="16.5" customHeight="1">
      <c r="B164" s="33"/>
      <c r="C164" s="196" t="s">
        <v>7</v>
      </c>
      <c r="D164" s="196" t="s">
        <v>168</v>
      </c>
      <c r="E164" s="197" t="s">
        <v>276</v>
      </c>
      <c r="F164" s="198" t="s">
        <v>277</v>
      </c>
      <c r="G164" s="199" t="s">
        <v>270</v>
      </c>
      <c r="H164" s="200">
        <v>0.766</v>
      </c>
      <c r="I164" s="201"/>
      <c r="J164" s="202">
        <f>ROUND(I164*H164,2)</f>
        <v>0</v>
      </c>
      <c r="K164" s="198" t="s">
        <v>189</v>
      </c>
      <c r="L164" s="35"/>
      <c r="M164" s="203" t="s">
        <v>1</v>
      </c>
      <c r="N164" s="204" t="s">
        <v>46</v>
      </c>
      <c r="O164" s="59"/>
      <c r="P164" s="205">
        <f>O164*H164</f>
        <v>0</v>
      </c>
      <c r="Q164" s="205">
        <v>0</v>
      </c>
      <c r="R164" s="205">
        <f>Q164*H164</f>
        <v>0</v>
      </c>
      <c r="S164" s="205">
        <v>0</v>
      </c>
      <c r="T164" s="206">
        <f>S164*H164</f>
        <v>0</v>
      </c>
      <c r="AR164" s="15" t="s">
        <v>172</v>
      </c>
      <c r="AT164" s="15" t="s">
        <v>168</v>
      </c>
      <c r="AU164" s="15" t="s">
        <v>85</v>
      </c>
      <c r="AY164" s="15" t="s">
        <v>166</v>
      </c>
      <c r="BE164" s="102">
        <f>IF(N164="základní",J164,0)</f>
        <v>0</v>
      </c>
      <c r="BF164" s="102">
        <f>IF(N164="snížená",J164,0)</f>
        <v>0</v>
      </c>
      <c r="BG164" s="102">
        <f>IF(N164="zákl. přenesená",J164,0)</f>
        <v>0</v>
      </c>
      <c r="BH164" s="102">
        <f>IF(N164="sníž. přenesená",J164,0)</f>
        <v>0</v>
      </c>
      <c r="BI164" s="102">
        <f>IF(N164="nulová",J164,0)</f>
        <v>0</v>
      </c>
      <c r="BJ164" s="15" t="s">
        <v>83</v>
      </c>
      <c r="BK164" s="102">
        <f>ROUND(I164*H164,2)</f>
        <v>0</v>
      </c>
      <c r="BL164" s="15" t="s">
        <v>172</v>
      </c>
      <c r="BM164" s="15" t="s">
        <v>565</v>
      </c>
    </row>
    <row r="165" spans="2:65" s="1" customFormat="1" ht="16.5" customHeight="1">
      <c r="B165" s="33"/>
      <c r="C165" s="196" t="s">
        <v>279</v>
      </c>
      <c r="D165" s="196" t="s">
        <v>168</v>
      </c>
      <c r="E165" s="197" t="s">
        <v>280</v>
      </c>
      <c r="F165" s="198" t="s">
        <v>281</v>
      </c>
      <c r="G165" s="199" t="s">
        <v>270</v>
      </c>
      <c r="H165" s="200">
        <v>0.766</v>
      </c>
      <c r="I165" s="201"/>
      <c r="J165" s="202">
        <f>ROUND(I165*H165,2)</f>
        <v>0</v>
      </c>
      <c r="K165" s="198" t="s">
        <v>189</v>
      </c>
      <c r="L165" s="35"/>
      <c r="M165" s="203" t="s">
        <v>1</v>
      </c>
      <c r="N165" s="204" t="s">
        <v>46</v>
      </c>
      <c r="O165" s="59"/>
      <c r="P165" s="205">
        <f>O165*H165</f>
        <v>0</v>
      </c>
      <c r="Q165" s="205">
        <v>0</v>
      </c>
      <c r="R165" s="205">
        <f>Q165*H165</f>
        <v>0</v>
      </c>
      <c r="S165" s="205">
        <v>0</v>
      </c>
      <c r="T165" s="206">
        <f>S165*H165</f>
        <v>0</v>
      </c>
      <c r="AR165" s="15" t="s">
        <v>172</v>
      </c>
      <c r="AT165" s="15" t="s">
        <v>168</v>
      </c>
      <c r="AU165" s="15" t="s">
        <v>85</v>
      </c>
      <c r="AY165" s="15" t="s">
        <v>166</v>
      </c>
      <c r="BE165" s="102">
        <f>IF(N165="základní",J165,0)</f>
        <v>0</v>
      </c>
      <c r="BF165" s="102">
        <f>IF(N165="snížená",J165,0)</f>
        <v>0</v>
      </c>
      <c r="BG165" s="102">
        <f>IF(N165="zákl. přenesená",J165,0)</f>
        <v>0</v>
      </c>
      <c r="BH165" s="102">
        <f>IF(N165="sníž. přenesená",J165,0)</f>
        <v>0</v>
      </c>
      <c r="BI165" s="102">
        <f>IF(N165="nulová",J165,0)</f>
        <v>0</v>
      </c>
      <c r="BJ165" s="15" t="s">
        <v>83</v>
      </c>
      <c r="BK165" s="102">
        <f>ROUND(I165*H165,2)</f>
        <v>0</v>
      </c>
      <c r="BL165" s="15" t="s">
        <v>172</v>
      </c>
      <c r="BM165" s="15" t="s">
        <v>566</v>
      </c>
    </row>
    <row r="166" spans="2:65" s="1" customFormat="1" ht="16.5" customHeight="1">
      <c r="B166" s="33"/>
      <c r="C166" s="196" t="s">
        <v>284</v>
      </c>
      <c r="D166" s="196" t="s">
        <v>168</v>
      </c>
      <c r="E166" s="197" t="s">
        <v>285</v>
      </c>
      <c r="F166" s="198" t="s">
        <v>286</v>
      </c>
      <c r="G166" s="199" t="s">
        <v>270</v>
      </c>
      <c r="H166" s="200">
        <v>0.766</v>
      </c>
      <c r="I166" s="201"/>
      <c r="J166" s="202">
        <f>ROUND(I166*H166,2)</f>
        <v>0</v>
      </c>
      <c r="K166" s="198" t="s">
        <v>189</v>
      </c>
      <c r="L166" s="35"/>
      <c r="M166" s="203" t="s">
        <v>1</v>
      </c>
      <c r="N166" s="204" t="s">
        <v>46</v>
      </c>
      <c r="O166" s="59"/>
      <c r="P166" s="205">
        <f>O166*H166</f>
        <v>0</v>
      </c>
      <c r="Q166" s="205">
        <v>0</v>
      </c>
      <c r="R166" s="205">
        <f>Q166*H166</f>
        <v>0</v>
      </c>
      <c r="S166" s="205">
        <v>0</v>
      </c>
      <c r="T166" s="206">
        <f>S166*H166</f>
        <v>0</v>
      </c>
      <c r="AR166" s="15" t="s">
        <v>172</v>
      </c>
      <c r="AT166" s="15" t="s">
        <v>168</v>
      </c>
      <c r="AU166" s="15" t="s">
        <v>85</v>
      </c>
      <c r="AY166" s="15" t="s">
        <v>166</v>
      </c>
      <c r="BE166" s="102">
        <f>IF(N166="základní",J166,0)</f>
        <v>0</v>
      </c>
      <c r="BF166" s="102">
        <f>IF(N166="snížená",J166,0)</f>
        <v>0</v>
      </c>
      <c r="BG166" s="102">
        <f>IF(N166="zákl. přenesená",J166,0)</f>
        <v>0</v>
      </c>
      <c r="BH166" s="102">
        <f>IF(N166="sníž. přenesená",J166,0)</f>
        <v>0</v>
      </c>
      <c r="BI166" s="102">
        <f>IF(N166="nulová",J166,0)</f>
        <v>0</v>
      </c>
      <c r="BJ166" s="15" t="s">
        <v>83</v>
      </c>
      <c r="BK166" s="102">
        <f>ROUND(I166*H166,2)</f>
        <v>0</v>
      </c>
      <c r="BL166" s="15" t="s">
        <v>172</v>
      </c>
      <c r="BM166" s="15" t="s">
        <v>567</v>
      </c>
    </row>
    <row r="167" spans="2:63" s="10" customFormat="1" ht="22.9" customHeight="1">
      <c r="B167" s="180"/>
      <c r="C167" s="181"/>
      <c r="D167" s="182" t="s">
        <v>74</v>
      </c>
      <c r="E167" s="194" t="s">
        <v>288</v>
      </c>
      <c r="F167" s="194" t="s">
        <v>289</v>
      </c>
      <c r="G167" s="181"/>
      <c r="H167" s="181"/>
      <c r="I167" s="184"/>
      <c r="J167" s="195">
        <f>BK167</f>
        <v>0</v>
      </c>
      <c r="K167" s="181"/>
      <c r="L167" s="186"/>
      <c r="M167" s="187"/>
      <c r="N167" s="188"/>
      <c r="O167" s="188"/>
      <c r="P167" s="189">
        <f>SUM(P168:P169)</f>
        <v>0</v>
      </c>
      <c r="Q167" s="188"/>
      <c r="R167" s="189">
        <f>SUM(R168:R169)</f>
        <v>0</v>
      </c>
      <c r="S167" s="188"/>
      <c r="T167" s="190">
        <f>SUM(T168:T169)</f>
        <v>0</v>
      </c>
      <c r="AR167" s="191" t="s">
        <v>83</v>
      </c>
      <c r="AT167" s="192" t="s">
        <v>74</v>
      </c>
      <c r="AU167" s="192" t="s">
        <v>83</v>
      </c>
      <c r="AY167" s="191" t="s">
        <v>166</v>
      </c>
      <c r="BK167" s="193">
        <f>SUM(BK168:BK169)</f>
        <v>0</v>
      </c>
    </row>
    <row r="168" spans="2:65" s="1" customFormat="1" ht="16.5" customHeight="1">
      <c r="B168" s="33"/>
      <c r="C168" s="196" t="s">
        <v>290</v>
      </c>
      <c r="D168" s="196" t="s">
        <v>168</v>
      </c>
      <c r="E168" s="197" t="s">
        <v>291</v>
      </c>
      <c r="F168" s="198" t="s">
        <v>292</v>
      </c>
      <c r="G168" s="199" t="s">
        <v>270</v>
      </c>
      <c r="H168" s="200">
        <v>1.04</v>
      </c>
      <c r="I168" s="201"/>
      <c r="J168" s="202">
        <f>ROUND(I168*H168,2)</f>
        <v>0</v>
      </c>
      <c r="K168" s="198" t="s">
        <v>1</v>
      </c>
      <c r="L168" s="35"/>
      <c r="M168" s="203" t="s">
        <v>1</v>
      </c>
      <c r="N168" s="204" t="s">
        <v>46</v>
      </c>
      <c r="O168" s="59"/>
      <c r="P168" s="205">
        <f>O168*H168</f>
        <v>0</v>
      </c>
      <c r="Q168" s="205">
        <v>0</v>
      </c>
      <c r="R168" s="205">
        <f>Q168*H168</f>
        <v>0</v>
      </c>
      <c r="S168" s="205">
        <v>0</v>
      </c>
      <c r="T168" s="206">
        <f>S168*H168</f>
        <v>0</v>
      </c>
      <c r="AR168" s="15" t="s">
        <v>172</v>
      </c>
      <c r="AT168" s="15" t="s">
        <v>168</v>
      </c>
      <c r="AU168" s="15" t="s">
        <v>85</v>
      </c>
      <c r="AY168" s="15" t="s">
        <v>166</v>
      </c>
      <c r="BE168" s="102">
        <f>IF(N168="základní",J168,0)</f>
        <v>0</v>
      </c>
      <c r="BF168" s="102">
        <f>IF(N168="snížená",J168,0)</f>
        <v>0</v>
      </c>
      <c r="BG168" s="102">
        <f>IF(N168="zákl. přenesená",J168,0)</f>
        <v>0</v>
      </c>
      <c r="BH168" s="102">
        <f>IF(N168="sníž. přenesená",J168,0)</f>
        <v>0</v>
      </c>
      <c r="BI168" s="102">
        <f>IF(N168="nulová",J168,0)</f>
        <v>0</v>
      </c>
      <c r="BJ168" s="15" t="s">
        <v>83</v>
      </c>
      <c r="BK168" s="102">
        <f>ROUND(I168*H168,2)</f>
        <v>0</v>
      </c>
      <c r="BL168" s="15" t="s">
        <v>172</v>
      </c>
      <c r="BM168" s="15" t="s">
        <v>568</v>
      </c>
    </row>
    <row r="169" spans="2:65" s="1" customFormat="1" ht="16.5" customHeight="1">
      <c r="B169" s="33"/>
      <c r="C169" s="196" t="s">
        <v>294</v>
      </c>
      <c r="D169" s="196" t="s">
        <v>168</v>
      </c>
      <c r="E169" s="197" t="s">
        <v>295</v>
      </c>
      <c r="F169" s="198" t="s">
        <v>296</v>
      </c>
      <c r="G169" s="199" t="s">
        <v>270</v>
      </c>
      <c r="H169" s="200">
        <v>1.04</v>
      </c>
      <c r="I169" s="201"/>
      <c r="J169" s="202">
        <f>ROUND(I169*H169,2)</f>
        <v>0</v>
      </c>
      <c r="K169" s="198" t="s">
        <v>189</v>
      </c>
      <c r="L169" s="35"/>
      <c r="M169" s="203" t="s">
        <v>1</v>
      </c>
      <c r="N169" s="204" t="s">
        <v>46</v>
      </c>
      <c r="O169" s="59"/>
      <c r="P169" s="205">
        <f>O169*H169</f>
        <v>0</v>
      </c>
      <c r="Q169" s="205">
        <v>0</v>
      </c>
      <c r="R169" s="205">
        <f>Q169*H169</f>
        <v>0</v>
      </c>
      <c r="S169" s="205">
        <v>0</v>
      </c>
      <c r="T169" s="206">
        <f>S169*H169</f>
        <v>0</v>
      </c>
      <c r="AR169" s="15" t="s">
        <v>172</v>
      </c>
      <c r="AT169" s="15" t="s">
        <v>168</v>
      </c>
      <c r="AU169" s="15" t="s">
        <v>85</v>
      </c>
      <c r="AY169" s="15" t="s">
        <v>166</v>
      </c>
      <c r="BE169" s="102">
        <f>IF(N169="základní",J169,0)</f>
        <v>0</v>
      </c>
      <c r="BF169" s="102">
        <f>IF(N169="snížená",J169,0)</f>
        <v>0</v>
      </c>
      <c r="BG169" s="102">
        <f>IF(N169="zákl. přenesená",J169,0)</f>
        <v>0</v>
      </c>
      <c r="BH169" s="102">
        <f>IF(N169="sníž. přenesená",J169,0)</f>
        <v>0</v>
      </c>
      <c r="BI169" s="102">
        <f>IF(N169="nulová",J169,0)</f>
        <v>0</v>
      </c>
      <c r="BJ169" s="15" t="s">
        <v>83</v>
      </c>
      <c r="BK169" s="102">
        <f>ROUND(I169*H169,2)</f>
        <v>0</v>
      </c>
      <c r="BL169" s="15" t="s">
        <v>172</v>
      </c>
      <c r="BM169" s="15" t="s">
        <v>569</v>
      </c>
    </row>
    <row r="170" spans="2:63" s="10" customFormat="1" ht="25.9" customHeight="1">
      <c r="B170" s="180"/>
      <c r="C170" s="181"/>
      <c r="D170" s="182" t="s">
        <v>74</v>
      </c>
      <c r="E170" s="183" t="s">
        <v>298</v>
      </c>
      <c r="F170" s="183" t="s">
        <v>299</v>
      </c>
      <c r="G170" s="181"/>
      <c r="H170" s="181"/>
      <c r="I170" s="184"/>
      <c r="J170" s="185">
        <f>BK170</f>
        <v>0</v>
      </c>
      <c r="K170" s="181"/>
      <c r="L170" s="186"/>
      <c r="M170" s="187"/>
      <c r="N170" s="188"/>
      <c r="O170" s="188"/>
      <c r="P170" s="189">
        <f>P171+P182+P185+P187+P206+P219+P225+P239</f>
        <v>0</v>
      </c>
      <c r="Q170" s="188"/>
      <c r="R170" s="189">
        <f>R171+R182+R185+R187+R206+R219+R225+R239</f>
        <v>0.5769100000000001</v>
      </c>
      <c r="S170" s="188"/>
      <c r="T170" s="190">
        <f>T171+T182+T185+T187+T206+T219+T225+T239</f>
        <v>0</v>
      </c>
      <c r="AR170" s="191" t="s">
        <v>85</v>
      </c>
      <c r="AT170" s="192" t="s">
        <v>74</v>
      </c>
      <c r="AU170" s="192" t="s">
        <v>75</v>
      </c>
      <c r="AY170" s="191" t="s">
        <v>166</v>
      </c>
      <c r="BK170" s="193">
        <f>BK171+BK182+BK185+BK187+BK206+BK219+BK225+BK239</f>
        <v>0</v>
      </c>
    </row>
    <row r="171" spans="2:63" s="10" customFormat="1" ht="22.9" customHeight="1">
      <c r="B171" s="180"/>
      <c r="C171" s="181"/>
      <c r="D171" s="182" t="s">
        <v>74</v>
      </c>
      <c r="E171" s="194" t="s">
        <v>300</v>
      </c>
      <c r="F171" s="194" t="s">
        <v>301</v>
      </c>
      <c r="G171" s="181"/>
      <c r="H171" s="181"/>
      <c r="I171" s="184"/>
      <c r="J171" s="195">
        <f>BK171</f>
        <v>0</v>
      </c>
      <c r="K171" s="181"/>
      <c r="L171" s="186"/>
      <c r="M171" s="187"/>
      <c r="N171" s="188"/>
      <c r="O171" s="188"/>
      <c r="P171" s="189">
        <f>SUM(P172:P181)</f>
        <v>0</v>
      </c>
      <c r="Q171" s="188"/>
      <c r="R171" s="189">
        <f>SUM(R172:R181)</f>
        <v>0.0004</v>
      </c>
      <c r="S171" s="188"/>
      <c r="T171" s="190">
        <f>SUM(T172:T181)</f>
        <v>0</v>
      </c>
      <c r="AR171" s="191" t="s">
        <v>85</v>
      </c>
      <c r="AT171" s="192" t="s">
        <v>74</v>
      </c>
      <c r="AU171" s="192" t="s">
        <v>83</v>
      </c>
      <c r="AY171" s="191" t="s">
        <v>166</v>
      </c>
      <c r="BK171" s="193">
        <f>SUM(BK172:BK181)</f>
        <v>0</v>
      </c>
    </row>
    <row r="172" spans="2:65" s="1" customFormat="1" ht="16.5" customHeight="1">
      <c r="B172" s="33"/>
      <c r="C172" s="196" t="s">
        <v>302</v>
      </c>
      <c r="D172" s="196" t="s">
        <v>168</v>
      </c>
      <c r="E172" s="197" t="s">
        <v>303</v>
      </c>
      <c r="F172" s="198" t="s">
        <v>304</v>
      </c>
      <c r="G172" s="199" t="s">
        <v>106</v>
      </c>
      <c r="H172" s="200">
        <v>1</v>
      </c>
      <c r="I172" s="201"/>
      <c r="J172" s="202">
        <f>ROUND(I172*H172,2)</f>
        <v>0</v>
      </c>
      <c r="K172" s="198" t="s">
        <v>246</v>
      </c>
      <c r="L172" s="35"/>
      <c r="M172" s="203" t="s">
        <v>1</v>
      </c>
      <c r="N172" s="204" t="s">
        <v>46</v>
      </c>
      <c r="O172" s="59"/>
      <c r="P172" s="205">
        <f>O172*H172</f>
        <v>0</v>
      </c>
      <c r="Q172" s="205">
        <v>0.0004</v>
      </c>
      <c r="R172" s="205">
        <f>Q172*H172</f>
        <v>0.0004</v>
      </c>
      <c r="S172" s="205">
        <v>0</v>
      </c>
      <c r="T172" s="206">
        <f>S172*H172</f>
        <v>0</v>
      </c>
      <c r="AR172" s="15" t="s">
        <v>251</v>
      </c>
      <c r="AT172" s="15" t="s">
        <v>168</v>
      </c>
      <c r="AU172" s="15" t="s">
        <v>85</v>
      </c>
      <c r="AY172" s="15" t="s">
        <v>166</v>
      </c>
      <c r="BE172" s="102">
        <f>IF(N172="základní",J172,0)</f>
        <v>0</v>
      </c>
      <c r="BF172" s="102">
        <f>IF(N172="snížená",J172,0)</f>
        <v>0</v>
      </c>
      <c r="BG172" s="102">
        <f>IF(N172="zákl. přenesená",J172,0)</f>
        <v>0</v>
      </c>
      <c r="BH172" s="102">
        <f>IF(N172="sníž. přenesená",J172,0)</f>
        <v>0</v>
      </c>
      <c r="BI172" s="102">
        <f>IF(N172="nulová",J172,0)</f>
        <v>0</v>
      </c>
      <c r="BJ172" s="15" t="s">
        <v>83</v>
      </c>
      <c r="BK172" s="102">
        <f>ROUND(I172*H172,2)</f>
        <v>0</v>
      </c>
      <c r="BL172" s="15" t="s">
        <v>251</v>
      </c>
      <c r="BM172" s="15" t="s">
        <v>570</v>
      </c>
    </row>
    <row r="173" spans="2:51" s="11" customFormat="1" ht="12">
      <c r="B173" s="207"/>
      <c r="C173" s="208"/>
      <c r="D173" s="209" t="s">
        <v>174</v>
      </c>
      <c r="E173" s="210" t="s">
        <v>1</v>
      </c>
      <c r="F173" s="211" t="s">
        <v>571</v>
      </c>
      <c r="G173" s="208"/>
      <c r="H173" s="210" t="s">
        <v>1</v>
      </c>
      <c r="I173" s="212"/>
      <c r="J173" s="208"/>
      <c r="K173" s="208"/>
      <c r="L173" s="213"/>
      <c r="M173" s="214"/>
      <c r="N173" s="215"/>
      <c r="O173" s="215"/>
      <c r="P173" s="215"/>
      <c r="Q173" s="215"/>
      <c r="R173" s="215"/>
      <c r="S173" s="215"/>
      <c r="T173" s="216"/>
      <c r="AT173" s="217" t="s">
        <v>174</v>
      </c>
      <c r="AU173" s="217" t="s">
        <v>85</v>
      </c>
      <c r="AV173" s="11" t="s">
        <v>83</v>
      </c>
      <c r="AW173" s="11" t="s">
        <v>34</v>
      </c>
      <c r="AX173" s="11" t="s">
        <v>75</v>
      </c>
      <c r="AY173" s="217" t="s">
        <v>166</v>
      </c>
    </row>
    <row r="174" spans="2:51" s="11" customFormat="1" ht="12">
      <c r="B174" s="207"/>
      <c r="C174" s="208"/>
      <c r="D174" s="209" t="s">
        <v>174</v>
      </c>
      <c r="E174" s="210" t="s">
        <v>1</v>
      </c>
      <c r="F174" s="211" t="s">
        <v>572</v>
      </c>
      <c r="G174" s="208"/>
      <c r="H174" s="210" t="s">
        <v>1</v>
      </c>
      <c r="I174" s="212"/>
      <c r="J174" s="208"/>
      <c r="K174" s="208"/>
      <c r="L174" s="213"/>
      <c r="M174" s="214"/>
      <c r="N174" s="215"/>
      <c r="O174" s="215"/>
      <c r="P174" s="215"/>
      <c r="Q174" s="215"/>
      <c r="R174" s="215"/>
      <c r="S174" s="215"/>
      <c r="T174" s="216"/>
      <c r="AT174" s="217" t="s">
        <v>174</v>
      </c>
      <c r="AU174" s="217" t="s">
        <v>85</v>
      </c>
      <c r="AV174" s="11" t="s">
        <v>83</v>
      </c>
      <c r="AW174" s="11" t="s">
        <v>34</v>
      </c>
      <c r="AX174" s="11" t="s">
        <v>75</v>
      </c>
      <c r="AY174" s="217" t="s">
        <v>166</v>
      </c>
    </row>
    <row r="175" spans="2:51" s="11" customFormat="1" ht="12">
      <c r="B175" s="207"/>
      <c r="C175" s="208"/>
      <c r="D175" s="209" t="s">
        <v>174</v>
      </c>
      <c r="E175" s="210" t="s">
        <v>1</v>
      </c>
      <c r="F175" s="211" t="s">
        <v>573</v>
      </c>
      <c r="G175" s="208"/>
      <c r="H175" s="210" t="s">
        <v>1</v>
      </c>
      <c r="I175" s="212"/>
      <c r="J175" s="208"/>
      <c r="K175" s="208"/>
      <c r="L175" s="213"/>
      <c r="M175" s="214"/>
      <c r="N175" s="215"/>
      <c r="O175" s="215"/>
      <c r="P175" s="215"/>
      <c r="Q175" s="215"/>
      <c r="R175" s="215"/>
      <c r="S175" s="215"/>
      <c r="T175" s="216"/>
      <c r="AT175" s="217" t="s">
        <v>174</v>
      </c>
      <c r="AU175" s="217" t="s">
        <v>85</v>
      </c>
      <c r="AV175" s="11" t="s">
        <v>83</v>
      </c>
      <c r="AW175" s="11" t="s">
        <v>34</v>
      </c>
      <c r="AX175" s="11" t="s">
        <v>75</v>
      </c>
      <c r="AY175" s="217" t="s">
        <v>166</v>
      </c>
    </row>
    <row r="176" spans="2:51" s="11" customFormat="1" ht="12">
      <c r="B176" s="207"/>
      <c r="C176" s="208"/>
      <c r="D176" s="209" t="s">
        <v>174</v>
      </c>
      <c r="E176" s="210" t="s">
        <v>1</v>
      </c>
      <c r="F176" s="211" t="s">
        <v>574</v>
      </c>
      <c r="G176" s="208"/>
      <c r="H176" s="210" t="s">
        <v>1</v>
      </c>
      <c r="I176" s="212"/>
      <c r="J176" s="208"/>
      <c r="K176" s="208"/>
      <c r="L176" s="213"/>
      <c r="M176" s="214"/>
      <c r="N176" s="215"/>
      <c r="O176" s="215"/>
      <c r="P176" s="215"/>
      <c r="Q176" s="215"/>
      <c r="R176" s="215"/>
      <c r="S176" s="215"/>
      <c r="T176" s="216"/>
      <c r="AT176" s="217" t="s">
        <v>174</v>
      </c>
      <c r="AU176" s="217" t="s">
        <v>85</v>
      </c>
      <c r="AV176" s="11" t="s">
        <v>83</v>
      </c>
      <c r="AW176" s="11" t="s">
        <v>34</v>
      </c>
      <c r="AX176" s="11" t="s">
        <v>75</v>
      </c>
      <c r="AY176" s="217" t="s">
        <v>166</v>
      </c>
    </row>
    <row r="177" spans="2:51" s="11" customFormat="1" ht="12">
      <c r="B177" s="207"/>
      <c r="C177" s="208"/>
      <c r="D177" s="209" t="s">
        <v>174</v>
      </c>
      <c r="E177" s="210" t="s">
        <v>1</v>
      </c>
      <c r="F177" s="211" t="s">
        <v>575</v>
      </c>
      <c r="G177" s="208"/>
      <c r="H177" s="210" t="s">
        <v>1</v>
      </c>
      <c r="I177" s="212"/>
      <c r="J177" s="208"/>
      <c r="K177" s="208"/>
      <c r="L177" s="213"/>
      <c r="M177" s="214"/>
      <c r="N177" s="215"/>
      <c r="O177" s="215"/>
      <c r="P177" s="215"/>
      <c r="Q177" s="215"/>
      <c r="R177" s="215"/>
      <c r="S177" s="215"/>
      <c r="T177" s="216"/>
      <c r="AT177" s="217" t="s">
        <v>174</v>
      </c>
      <c r="AU177" s="217" t="s">
        <v>85</v>
      </c>
      <c r="AV177" s="11" t="s">
        <v>83</v>
      </c>
      <c r="AW177" s="11" t="s">
        <v>34</v>
      </c>
      <c r="AX177" s="11" t="s">
        <v>75</v>
      </c>
      <c r="AY177" s="217" t="s">
        <v>166</v>
      </c>
    </row>
    <row r="178" spans="2:51" s="11" customFormat="1" ht="12">
      <c r="B178" s="207"/>
      <c r="C178" s="208"/>
      <c r="D178" s="209" t="s">
        <v>174</v>
      </c>
      <c r="E178" s="210" t="s">
        <v>1</v>
      </c>
      <c r="F178" s="211" t="s">
        <v>342</v>
      </c>
      <c r="G178" s="208"/>
      <c r="H178" s="210" t="s">
        <v>1</v>
      </c>
      <c r="I178" s="212"/>
      <c r="J178" s="208"/>
      <c r="K178" s="208"/>
      <c r="L178" s="213"/>
      <c r="M178" s="214"/>
      <c r="N178" s="215"/>
      <c r="O178" s="215"/>
      <c r="P178" s="215"/>
      <c r="Q178" s="215"/>
      <c r="R178" s="215"/>
      <c r="S178" s="215"/>
      <c r="T178" s="216"/>
      <c r="AT178" s="217" t="s">
        <v>174</v>
      </c>
      <c r="AU178" s="217" t="s">
        <v>85</v>
      </c>
      <c r="AV178" s="11" t="s">
        <v>83</v>
      </c>
      <c r="AW178" s="11" t="s">
        <v>34</v>
      </c>
      <c r="AX178" s="11" t="s">
        <v>75</v>
      </c>
      <c r="AY178" s="217" t="s">
        <v>166</v>
      </c>
    </row>
    <row r="179" spans="2:51" s="11" customFormat="1" ht="12">
      <c r="B179" s="207"/>
      <c r="C179" s="208"/>
      <c r="D179" s="209" t="s">
        <v>174</v>
      </c>
      <c r="E179" s="210" t="s">
        <v>1</v>
      </c>
      <c r="F179" s="211" t="s">
        <v>576</v>
      </c>
      <c r="G179" s="208"/>
      <c r="H179" s="210" t="s">
        <v>1</v>
      </c>
      <c r="I179" s="212"/>
      <c r="J179" s="208"/>
      <c r="K179" s="208"/>
      <c r="L179" s="213"/>
      <c r="M179" s="214"/>
      <c r="N179" s="215"/>
      <c r="O179" s="215"/>
      <c r="P179" s="215"/>
      <c r="Q179" s="215"/>
      <c r="R179" s="215"/>
      <c r="S179" s="215"/>
      <c r="T179" s="216"/>
      <c r="AT179" s="217" t="s">
        <v>174</v>
      </c>
      <c r="AU179" s="217" t="s">
        <v>85</v>
      </c>
      <c r="AV179" s="11" t="s">
        <v>83</v>
      </c>
      <c r="AW179" s="11" t="s">
        <v>34</v>
      </c>
      <c r="AX179" s="11" t="s">
        <v>75</v>
      </c>
      <c r="AY179" s="217" t="s">
        <v>166</v>
      </c>
    </row>
    <row r="180" spans="2:51" s="11" customFormat="1" ht="12">
      <c r="B180" s="207"/>
      <c r="C180" s="208"/>
      <c r="D180" s="209" t="s">
        <v>174</v>
      </c>
      <c r="E180" s="210" t="s">
        <v>1</v>
      </c>
      <c r="F180" s="211" t="s">
        <v>577</v>
      </c>
      <c r="G180" s="208"/>
      <c r="H180" s="210" t="s">
        <v>1</v>
      </c>
      <c r="I180" s="212"/>
      <c r="J180" s="208"/>
      <c r="K180" s="208"/>
      <c r="L180" s="213"/>
      <c r="M180" s="214"/>
      <c r="N180" s="215"/>
      <c r="O180" s="215"/>
      <c r="P180" s="215"/>
      <c r="Q180" s="215"/>
      <c r="R180" s="215"/>
      <c r="S180" s="215"/>
      <c r="T180" s="216"/>
      <c r="AT180" s="217" t="s">
        <v>174</v>
      </c>
      <c r="AU180" s="217" t="s">
        <v>85</v>
      </c>
      <c r="AV180" s="11" t="s">
        <v>83</v>
      </c>
      <c r="AW180" s="11" t="s">
        <v>34</v>
      </c>
      <c r="AX180" s="11" t="s">
        <v>75</v>
      </c>
      <c r="AY180" s="217" t="s">
        <v>166</v>
      </c>
    </row>
    <row r="181" spans="2:51" s="12" customFormat="1" ht="12">
      <c r="B181" s="218"/>
      <c r="C181" s="219"/>
      <c r="D181" s="209" t="s">
        <v>174</v>
      </c>
      <c r="E181" s="220" t="s">
        <v>1</v>
      </c>
      <c r="F181" s="221" t="s">
        <v>83</v>
      </c>
      <c r="G181" s="219"/>
      <c r="H181" s="222">
        <v>1</v>
      </c>
      <c r="I181" s="223"/>
      <c r="J181" s="219"/>
      <c r="K181" s="219"/>
      <c r="L181" s="224"/>
      <c r="M181" s="225"/>
      <c r="N181" s="226"/>
      <c r="O181" s="226"/>
      <c r="P181" s="226"/>
      <c r="Q181" s="226"/>
      <c r="R181" s="226"/>
      <c r="S181" s="226"/>
      <c r="T181" s="227"/>
      <c r="AT181" s="228" t="s">
        <v>174</v>
      </c>
      <c r="AU181" s="228" t="s">
        <v>85</v>
      </c>
      <c r="AV181" s="12" t="s">
        <v>85</v>
      </c>
      <c r="AW181" s="12" t="s">
        <v>34</v>
      </c>
      <c r="AX181" s="12" t="s">
        <v>83</v>
      </c>
      <c r="AY181" s="228" t="s">
        <v>166</v>
      </c>
    </row>
    <row r="182" spans="2:63" s="10" customFormat="1" ht="22.9" customHeight="1">
      <c r="B182" s="180"/>
      <c r="C182" s="181"/>
      <c r="D182" s="182" t="s">
        <v>74</v>
      </c>
      <c r="E182" s="194" t="s">
        <v>306</v>
      </c>
      <c r="F182" s="194" t="s">
        <v>307</v>
      </c>
      <c r="G182" s="181"/>
      <c r="H182" s="181"/>
      <c r="I182" s="184"/>
      <c r="J182" s="195">
        <f>BK182</f>
        <v>0</v>
      </c>
      <c r="K182" s="181"/>
      <c r="L182" s="186"/>
      <c r="M182" s="187"/>
      <c r="N182" s="188"/>
      <c r="O182" s="188"/>
      <c r="P182" s="189">
        <f>SUM(P183:P184)</f>
        <v>0</v>
      </c>
      <c r="Q182" s="188"/>
      <c r="R182" s="189">
        <f>SUM(R183:R184)</f>
        <v>0</v>
      </c>
      <c r="S182" s="188"/>
      <c r="T182" s="190">
        <f>SUM(T183:T184)</f>
        <v>0</v>
      </c>
      <c r="AR182" s="191" t="s">
        <v>85</v>
      </c>
      <c r="AT182" s="192" t="s">
        <v>74</v>
      </c>
      <c r="AU182" s="192" t="s">
        <v>83</v>
      </c>
      <c r="AY182" s="191" t="s">
        <v>166</v>
      </c>
      <c r="BK182" s="193">
        <f>SUM(BK183:BK184)</f>
        <v>0</v>
      </c>
    </row>
    <row r="183" spans="2:65" s="1" customFormat="1" ht="16.5" customHeight="1">
      <c r="B183" s="33"/>
      <c r="C183" s="196" t="s">
        <v>308</v>
      </c>
      <c r="D183" s="196" t="s">
        <v>168</v>
      </c>
      <c r="E183" s="197" t="s">
        <v>309</v>
      </c>
      <c r="F183" s="198" t="s">
        <v>310</v>
      </c>
      <c r="G183" s="199" t="s">
        <v>171</v>
      </c>
      <c r="H183" s="200">
        <v>1</v>
      </c>
      <c r="I183" s="201"/>
      <c r="J183" s="202">
        <f>ROUND(I183*H183,2)</f>
        <v>0</v>
      </c>
      <c r="K183" s="198" t="s">
        <v>246</v>
      </c>
      <c r="L183" s="35"/>
      <c r="M183" s="203" t="s">
        <v>1</v>
      </c>
      <c r="N183" s="204" t="s">
        <v>46</v>
      </c>
      <c r="O183" s="59"/>
      <c r="P183" s="205">
        <f>O183*H183</f>
        <v>0</v>
      </c>
      <c r="Q183" s="205">
        <v>0</v>
      </c>
      <c r="R183" s="205">
        <f>Q183*H183</f>
        <v>0</v>
      </c>
      <c r="S183" s="205">
        <v>0</v>
      </c>
      <c r="T183" s="206">
        <f>S183*H183</f>
        <v>0</v>
      </c>
      <c r="AR183" s="15" t="s">
        <v>251</v>
      </c>
      <c r="AT183" s="15" t="s">
        <v>168</v>
      </c>
      <c r="AU183" s="15" t="s">
        <v>85</v>
      </c>
      <c r="AY183" s="15" t="s">
        <v>166</v>
      </c>
      <c r="BE183" s="102">
        <f>IF(N183="základní",J183,0)</f>
        <v>0</v>
      </c>
      <c r="BF183" s="102">
        <f>IF(N183="snížená",J183,0)</f>
        <v>0</v>
      </c>
      <c r="BG183" s="102">
        <f>IF(N183="zákl. přenesená",J183,0)</f>
        <v>0</v>
      </c>
      <c r="BH183" s="102">
        <f>IF(N183="sníž. přenesená",J183,0)</f>
        <v>0</v>
      </c>
      <c r="BI183" s="102">
        <f>IF(N183="nulová",J183,0)</f>
        <v>0</v>
      </c>
      <c r="BJ183" s="15" t="s">
        <v>83</v>
      </c>
      <c r="BK183" s="102">
        <f>ROUND(I183*H183,2)</f>
        <v>0</v>
      </c>
      <c r="BL183" s="15" t="s">
        <v>251</v>
      </c>
      <c r="BM183" s="15" t="s">
        <v>578</v>
      </c>
    </row>
    <row r="184" spans="2:51" s="12" customFormat="1" ht="12">
      <c r="B184" s="218"/>
      <c r="C184" s="219"/>
      <c r="D184" s="209" t="s">
        <v>174</v>
      </c>
      <c r="E184" s="220" t="s">
        <v>1</v>
      </c>
      <c r="F184" s="221" t="s">
        <v>83</v>
      </c>
      <c r="G184" s="219"/>
      <c r="H184" s="222">
        <v>1</v>
      </c>
      <c r="I184" s="223"/>
      <c r="J184" s="219"/>
      <c r="K184" s="219"/>
      <c r="L184" s="224"/>
      <c r="M184" s="225"/>
      <c r="N184" s="226"/>
      <c r="O184" s="226"/>
      <c r="P184" s="226"/>
      <c r="Q184" s="226"/>
      <c r="R184" s="226"/>
      <c r="S184" s="226"/>
      <c r="T184" s="227"/>
      <c r="AT184" s="228" t="s">
        <v>174</v>
      </c>
      <c r="AU184" s="228" t="s">
        <v>85</v>
      </c>
      <c r="AV184" s="12" t="s">
        <v>85</v>
      </c>
      <c r="AW184" s="12" t="s">
        <v>34</v>
      </c>
      <c r="AX184" s="12" t="s">
        <v>83</v>
      </c>
      <c r="AY184" s="228" t="s">
        <v>166</v>
      </c>
    </row>
    <row r="185" spans="2:63" s="10" customFormat="1" ht="22.9" customHeight="1">
      <c r="B185" s="180"/>
      <c r="C185" s="181"/>
      <c r="D185" s="182" t="s">
        <v>74</v>
      </c>
      <c r="E185" s="194" t="s">
        <v>312</v>
      </c>
      <c r="F185" s="194" t="s">
        <v>313</v>
      </c>
      <c r="G185" s="181"/>
      <c r="H185" s="181"/>
      <c r="I185" s="184"/>
      <c r="J185" s="195">
        <f>BK185</f>
        <v>0</v>
      </c>
      <c r="K185" s="181"/>
      <c r="L185" s="186"/>
      <c r="M185" s="187"/>
      <c r="N185" s="188"/>
      <c r="O185" s="188"/>
      <c r="P185" s="189">
        <f>P186</f>
        <v>0</v>
      </c>
      <c r="Q185" s="188"/>
      <c r="R185" s="189">
        <f>R186</f>
        <v>0</v>
      </c>
      <c r="S185" s="188"/>
      <c r="T185" s="190">
        <f>T186</f>
        <v>0</v>
      </c>
      <c r="AR185" s="191" t="s">
        <v>85</v>
      </c>
      <c r="AT185" s="192" t="s">
        <v>74</v>
      </c>
      <c r="AU185" s="192" t="s">
        <v>83</v>
      </c>
      <c r="AY185" s="191" t="s">
        <v>166</v>
      </c>
      <c r="BK185" s="193">
        <f>BK186</f>
        <v>0</v>
      </c>
    </row>
    <row r="186" spans="2:65" s="1" customFormat="1" ht="16.5" customHeight="1">
      <c r="B186" s="33"/>
      <c r="C186" s="196" t="s">
        <v>314</v>
      </c>
      <c r="D186" s="196" t="s">
        <v>168</v>
      </c>
      <c r="E186" s="197" t="s">
        <v>315</v>
      </c>
      <c r="F186" s="198" t="s">
        <v>316</v>
      </c>
      <c r="G186" s="199" t="s">
        <v>217</v>
      </c>
      <c r="H186" s="200">
        <v>1</v>
      </c>
      <c r="I186" s="201"/>
      <c r="J186" s="202">
        <f>ROUND(I186*H186,2)</f>
        <v>0</v>
      </c>
      <c r="K186" s="198" t="s">
        <v>189</v>
      </c>
      <c r="L186" s="35"/>
      <c r="M186" s="203" t="s">
        <v>1</v>
      </c>
      <c r="N186" s="204" t="s">
        <v>46</v>
      </c>
      <c r="O186" s="59"/>
      <c r="P186" s="205">
        <f>O186*H186</f>
        <v>0</v>
      </c>
      <c r="Q186" s="205">
        <v>0</v>
      </c>
      <c r="R186" s="205">
        <f>Q186*H186</f>
        <v>0</v>
      </c>
      <c r="S186" s="205">
        <v>0</v>
      </c>
      <c r="T186" s="206">
        <f>S186*H186</f>
        <v>0</v>
      </c>
      <c r="AR186" s="15" t="s">
        <v>251</v>
      </c>
      <c r="AT186" s="15" t="s">
        <v>168</v>
      </c>
      <c r="AU186" s="15" t="s">
        <v>85</v>
      </c>
      <c r="AY186" s="15" t="s">
        <v>166</v>
      </c>
      <c r="BE186" s="102">
        <f>IF(N186="základní",J186,0)</f>
        <v>0</v>
      </c>
      <c r="BF186" s="102">
        <f>IF(N186="snížená",J186,0)</f>
        <v>0</v>
      </c>
      <c r="BG186" s="102">
        <f>IF(N186="zákl. přenesená",J186,0)</f>
        <v>0</v>
      </c>
      <c r="BH186" s="102">
        <f>IF(N186="sníž. přenesená",J186,0)</f>
        <v>0</v>
      </c>
      <c r="BI186" s="102">
        <f>IF(N186="nulová",J186,0)</f>
        <v>0</v>
      </c>
      <c r="BJ186" s="15" t="s">
        <v>83</v>
      </c>
      <c r="BK186" s="102">
        <f>ROUND(I186*H186,2)</f>
        <v>0</v>
      </c>
      <c r="BL186" s="15" t="s">
        <v>251</v>
      </c>
      <c r="BM186" s="15" t="s">
        <v>579</v>
      </c>
    </row>
    <row r="187" spans="2:63" s="10" customFormat="1" ht="22.9" customHeight="1">
      <c r="B187" s="180"/>
      <c r="C187" s="181"/>
      <c r="D187" s="182" t="s">
        <v>74</v>
      </c>
      <c r="E187" s="194" t="s">
        <v>318</v>
      </c>
      <c r="F187" s="194" t="s">
        <v>319</v>
      </c>
      <c r="G187" s="181"/>
      <c r="H187" s="181"/>
      <c r="I187" s="184"/>
      <c r="J187" s="195">
        <f>BK187</f>
        <v>0</v>
      </c>
      <c r="K187" s="181"/>
      <c r="L187" s="186"/>
      <c r="M187" s="187"/>
      <c r="N187" s="188"/>
      <c r="O187" s="188"/>
      <c r="P187" s="189">
        <f>SUM(P188:P205)</f>
        <v>0</v>
      </c>
      <c r="Q187" s="188"/>
      <c r="R187" s="189">
        <f>SUM(R188:R205)</f>
        <v>0.00221</v>
      </c>
      <c r="S187" s="188"/>
      <c r="T187" s="190">
        <f>SUM(T188:T205)</f>
        <v>0</v>
      </c>
      <c r="AR187" s="191" t="s">
        <v>85</v>
      </c>
      <c r="AT187" s="192" t="s">
        <v>74</v>
      </c>
      <c r="AU187" s="192" t="s">
        <v>83</v>
      </c>
      <c r="AY187" s="191" t="s">
        <v>166</v>
      </c>
      <c r="BK187" s="193">
        <f>SUM(BK188:BK205)</f>
        <v>0</v>
      </c>
    </row>
    <row r="188" spans="2:65" s="1" customFormat="1" ht="16.5" customHeight="1">
      <c r="B188" s="33"/>
      <c r="C188" s="196" t="s">
        <v>320</v>
      </c>
      <c r="D188" s="196" t="s">
        <v>168</v>
      </c>
      <c r="E188" s="197" t="s">
        <v>321</v>
      </c>
      <c r="F188" s="198" t="s">
        <v>322</v>
      </c>
      <c r="G188" s="199" t="s">
        <v>171</v>
      </c>
      <c r="H188" s="200">
        <v>1</v>
      </c>
      <c r="I188" s="201"/>
      <c r="J188" s="202">
        <f>ROUND(I188*H188,2)</f>
        <v>0</v>
      </c>
      <c r="K188" s="198" t="s">
        <v>1</v>
      </c>
      <c r="L188" s="35"/>
      <c r="M188" s="203" t="s">
        <v>1</v>
      </c>
      <c r="N188" s="204" t="s">
        <v>46</v>
      </c>
      <c r="O188" s="59"/>
      <c r="P188" s="205">
        <f>O188*H188</f>
        <v>0</v>
      </c>
      <c r="Q188" s="205">
        <v>0</v>
      </c>
      <c r="R188" s="205">
        <f>Q188*H188</f>
        <v>0</v>
      </c>
      <c r="S188" s="205">
        <v>0</v>
      </c>
      <c r="T188" s="206">
        <f>S188*H188</f>
        <v>0</v>
      </c>
      <c r="AR188" s="15" t="s">
        <v>251</v>
      </c>
      <c r="AT188" s="15" t="s">
        <v>168</v>
      </c>
      <c r="AU188" s="15" t="s">
        <v>85</v>
      </c>
      <c r="AY188" s="15" t="s">
        <v>166</v>
      </c>
      <c r="BE188" s="102">
        <f>IF(N188="základní",J188,0)</f>
        <v>0</v>
      </c>
      <c r="BF188" s="102">
        <f>IF(N188="snížená",J188,0)</f>
        <v>0</v>
      </c>
      <c r="BG188" s="102">
        <f>IF(N188="zákl. přenesená",J188,0)</f>
        <v>0</v>
      </c>
      <c r="BH188" s="102">
        <f>IF(N188="sníž. přenesená",J188,0)</f>
        <v>0</v>
      </c>
      <c r="BI188" s="102">
        <f>IF(N188="nulová",J188,0)</f>
        <v>0</v>
      </c>
      <c r="BJ188" s="15" t="s">
        <v>83</v>
      </c>
      <c r="BK188" s="102">
        <f>ROUND(I188*H188,2)</f>
        <v>0</v>
      </c>
      <c r="BL188" s="15" t="s">
        <v>251</v>
      </c>
      <c r="BM188" s="15" t="s">
        <v>580</v>
      </c>
    </row>
    <row r="189" spans="2:51" s="11" customFormat="1" ht="12">
      <c r="B189" s="207"/>
      <c r="C189" s="208"/>
      <c r="D189" s="209" t="s">
        <v>174</v>
      </c>
      <c r="E189" s="210" t="s">
        <v>1</v>
      </c>
      <c r="F189" s="211" t="s">
        <v>324</v>
      </c>
      <c r="G189" s="208"/>
      <c r="H189" s="210" t="s">
        <v>1</v>
      </c>
      <c r="I189" s="212"/>
      <c r="J189" s="208"/>
      <c r="K189" s="208"/>
      <c r="L189" s="213"/>
      <c r="M189" s="214"/>
      <c r="N189" s="215"/>
      <c r="O189" s="215"/>
      <c r="P189" s="215"/>
      <c r="Q189" s="215"/>
      <c r="R189" s="215"/>
      <c r="S189" s="215"/>
      <c r="T189" s="216"/>
      <c r="AT189" s="217" t="s">
        <v>174</v>
      </c>
      <c r="AU189" s="217" t="s">
        <v>85</v>
      </c>
      <c r="AV189" s="11" t="s">
        <v>83</v>
      </c>
      <c r="AW189" s="11" t="s">
        <v>34</v>
      </c>
      <c r="AX189" s="11" t="s">
        <v>75</v>
      </c>
      <c r="AY189" s="217" t="s">
        <v>166</v>
      </c>
    </row>
    <row r="190" spans="2:51" s="11" customFormat="1" ht="12">
      <c r="B190" s="207"/>
      <c r="C190" s="208"/>
      <c r="D190" s="209" t="s">
        <v>174</v>
      </c>
      <c r="E190" s="210" t="s">
        <v>1</v>
      </c>
      <c r="F190" s="211" t="s">
        <v>325</v>
      </c>
      <c r="G190" s="208"/>
      <c r="H190" s="210" t="s">
        <v>1</v>
      </c>
      <c r="I190" s="212"/>
      <c r="J190" s="208"/>
      <c r="K190" s="208"/>
      <c r="L190" s="213"/>
      <c r="M190" s="214"/>
      <c r="N190" s="215"/>
      <c r="O190" s="215"/>
      <c r="P190" s="215"/>
      <c r="Q190" s="215"/>
      <c r="R190" s="215"/>
      <c r="S190" s="215"/>
      <c r="T190" s="216"/>
      <c r="AT190" s="217" t="s">
        <v>174</v>
      </c>
      <c r="AU190" s="217" t="s">
        <v>85</v>
      </c>
      <c r="AV190" s="11" t="s">
        <v>83</v>
      </c>
      <c r="AW190" s="11" t="s">
        <v>4</v>
      </c>
      <c r="AX190" s="11" t="s">
        <v>75</v>
      </c>
      <c r="AY190" s="217" t="s">
        <v>166</v>
      </c>
    </row>
    <row r="191" spans="2:51" s="11" customFormat="1" ht="12">
      <c r="B191" s="207"/>
      <c r="C191" s="208"/>
      <c r="D191" s="209" t="s">
        <v>174</v>
      </c>
      <c r="E191" s="210" t="s">
        <v>1</v>
      </c>
      <c r="F191" s="211" t="s">
        <v>326</v>
      </c>
      <c r="G191" s="208"/>
      <c r="H191" s="210" t="s">
        <v>1</v>
      </c>
      <c r="I191" s="212"/>
      <c r="J191" s="208"/>
      <c r="K191" s="208"/>
      <c r="L191" s="213"/>
      <c r="M191" s="214"/>
      <c r="N191" s="215"/>
      <c r="O191" s="215"/>
      <c r="P191" s="215"/>
      <c r="Q191" s="215"/>
      <c r="R191" s="215"/>
      <c r="S191" s="215"/>
      <c r="T191" s="216"/>
      <c r="AT191" s="217" t="s">
        <v>174</v>
      </c>
      <c r="AU191" s="217" t="s">
        <v>85</v>
      </c>
      <c r="AV191" s="11" t="s">
        <v>83</v>
      </c>
      <c r="AW191" s="11" t="s">
        <v>34</v>
      </c>
      <c r="AX191" s="11" t="s">
        <v>75</v>
      </c>
      <c r="AY191" s="217" t="s">
        <v>166</v>
      </c>
    </row>
    <row r="192" spans="2:51" s="11" customFormat="1" ht="12">
      <c r="B192" s="207"/>
      <c r="C192" s="208"/>
      <c r="D192" s="209" t="s">
        <v>174</v>
      </c>
      <c r="E192" s="210" t="s">
        <v>1</v>
      </c>
      <c r="F192" s="211" t="s">
        <v>327</v>
      </c>
      <c r="G192" s="208"/>
      <c r="H192" s="210" t="s">
        <v>1</v>
      </c>
      <c r="I192" s="212"/>
      <c r="J192" s="208"/>
      <c r="K192" s="208"/>
      <c r="L192" s="213"/>
      <c r="M192" s="214"/>
      <c r="N192" s="215"/>
      <c r="O192" s="215"/>
      <c r="P192" s="215"/>
      <c r="Q192" s="215"/>
      <c r="R192" s="215"/>
      <c r="S192" s="215"/>
      <c r="T192" s="216"/>
      <c r="AT192" s="217" t="s">
        <v>174</v>
      </c>
      <c r="AU192" s="217" t="s">
        <v>85</v>
      </c>
      <c r="AV192" s="11" t="s">
        <v>83</v>
      </c>
      <c r="AW192" s="11" t="s">
        <v>34</v>
      </c>
      <c r="AX192" s="11" t="s">
        <v>75</v>
      </c>
      <c r="AY192" s="217" t="s">
        <v>166</v>
      </c>
    </row>
    <row r="193" spans="2:51" s="12" customFormat="1" ht="12">
      <c r="B193" s="218"/>
      <c r="C193" s="219"/>
      <c r="D193" s="209" t="s">
        <v>174</v>
      </c>
      <c r="E193" s="220" t="s">
        <v>1</v>
      </c>
      <c r="F193" s="221" t="s">
        <v>83</v>
      </c>
      <c r="G193" s="219"/>
      <c r="H193" s="222">
        <v>1</v>
      </c>
      <c r="I193" s="223"/>
      <c r="J193" s="219"/>
      <c r="K193" s="219"/>
      <c r="L193" s="224"/>
      <c r="M193" s="225"/>
      <c r="N193" s="226"/>
      <c r="O193" s="226"/>
      <c r="P193" s="226"/>
      <c r="Q193" s="226"/>
      <c r="R193" s="226"/>
      <c r="S193" s="226"/>
      <c r="T193" s="227"/>
      <c r="AT193" s="228" t="s">
        <v>174</v>
      </c>
      <c r="AU193" s="228" t="s">
        <v>85</v>
      </c>
      <c r="AV193" s="12" t="s">
        <v>85</v>
      </c>
      <c r="AW193" s="12" t="s">
        <v>34</v>
      </c>
      <c r="AX193" s="12" t="s">
        <v>83</v>
      </c>
      <c r="AY193" s="228" t="s">
        <v>166</v>
      </c>
    </row>
    <row r="194" spans="2:65" s="1" customFormat="1" ht="16.5" customHeight="1">
      <c r="B194" s="33"/>
      <c r="C194" s="196" t="s">
        <v>328</v>
      </c>
      <c r="D194" s="196" t="s">
        <v>168</v>
      </c>
      <c r="E194" s="197" t="s">
        <v>329</v>
      </c>
      <c r="F194" s="198" t="s">
        <v>330</v>
      </c>
      <c r="G194" s="199" t="s">
        <v>217</v>
      </c>
      <c r="H194" s="200">
        <v>1</v>
      </c>
      <c r="I194" s="201"/>
      <c r="J194" s="202">
        <f>ROUND(I194*H194,2)</f>
        <v>0</v>
      </c>
      <c r="K194" s="198" t="s">
        <v>189</v>
      </c>
      <c r="L194" s="35"/>
      <c r="M194" s="203" t="s">
        <v>1</v>
      </c>
      <c r="N194" s="204" t="s">
        <v>46</v>
      </c>
      <c r="O194" s="59"/>
      <c r="P194" s="205">
        <f>O194*H194</f>
        <v>0</v>
      </c>
      <c r="Q194" s="205">
        <v>0</v>
      </c>
      <c r="R194" s="205">
        <f>Q194*H194</f>
        <v>0</v>
      </c>
      <c r="S194" s="205">
        <v>0</v>
      </c>
      <c r="T194" s="206">
        <f>S194*H194</f>
        <v>0</v>
      </c>
      <c r="AR194" s="15" t="s">
        <v>251</v>
      </c>
      <c r="AT194" s="15" t="s">
        <v>168</v>
      </c>
      <c r="AU194" s="15" t="s">
        <v>85</v>
      </c>
      <c r="AY194" s="15" t="s">
        <v>166</v>
      </c>
      <c r="BE194" s="102">
        <f>IF(N194="základní",J194,0)</f>
        <v>0</v>
      </c>
      <c r="BF194" s="102">
        <f>IF(N194="snížená",J194,0)</f>
        <v>0</v>
      </c>
      <c r="BG194" s="102">
        <f>IF(N194="zákl. přenesená",J194,0)</f>
        <v>0</v>
      </c>
      <c r="BH194" s="102">
        <f>IF(N194="sníž. přenesená",J194,0)</f>
        <v>0</v>
      </c>
      <c r="BI194" s="102">
        <f>IF(N194="nulová",J194,0)</f>
        <v>0</v>
      </c>
      <c r="BJ194" s="15" t="s">
        <v>83</v>
      </c>
      <c r="BK194" s="102">
        <f>ROUND(I194*H194,2)</f>
        <v>0</v>
      </c>
      <c r="BL194" s="15" t="s">
        <v>251</v>
      </c>
      <c r="BM194" s="15" t="s">
        <v>581</v>
      </c>
    </row>
    <row r="195" spans="2:51" s="11" customFormat="1" ht="12">
      <c r="B195" s="207"/>
      <c r="C195" s="208"/>
      <c r="D195" s="209" t="s">
        <v>174</v>
      </c>
      <c r="E195" s="210" t="s">
        <v>1</v>
      </c>
      <c r="F195" s="211" t="s">
        <v>332</v>
      </c>
      <c r="G195" s="208"/>
      <c r="H195" s="210" t="s">
        <v>1</v>
      </c>
      <c r="I195" s="212"/>
      <c r="J195" s="208"/>
      <c r="K195" s="208"/>
      <c r="L195" s="213"/>
      <c r="M195" s="214"/>
      <c r="N195" s="215"/>
      <c r="O195" s="215"/>
      <c r="P195" s="215"/>
      <c r="Q195" s="215"/>
      <c r="R195" s="215"/>
      <c r="S195" s="215"/>
      <c r="T195" s="216"/>
      <c r="AT195" s="217" t="s">
        <v>174</v>
      </c>
      <c r="AU195" s="217" t="s">
        <v>85</v>
      </c>
      <c r="AV195" s="11" t="s">
        <v>83</v>
      </c>
      <c r="AW195" s="11" t="s">
        <v>34</v>
      </c>
      <c r="AX195" s="11" t="s">
        <v>75</v>
      </c>
      <c r="AY195" s="217" t="s">
        <v>166</v>
      </c>
    </row>
    <row r="196" spans="2:51" s="11" customFormat="1" ht="12">
      <c r="B196" s="207"/>
      <c r="C196" s="208"/>
      <c r="D196" s="209" t="s">
        <v>174</v>
      </c>
      <c r="E196" s="210" t="s">
        <v>1</v>
      </c>
      <c r="F196" s="211" t="s">
        <v>333</v>
      </c>
      <c r="G196" s="208"/>
      <c r="H196" s="210" t="s">
        <v>1</v>
      </c>
      <c r="I196" s="212"/>
      <c r="J196" s="208"/>
      <c r="K196" s="208"/>
      <c r="L196" s="213"/>
      <c r="M196" s="214"/>
      <c r="N196" s="215"/>
      <c r="O196" s="215"/>
      <c r="P196" s="215"/>
      <c r="Q196" s="215"/>
      <c r="R196" s="215"/>
      <c r="S196" s="215"/>
      <c r="T196" s="216"/>
      <c r="AT196" s="217" t="s">
        <v>174</v>
      </c>
      <c r="AU196" s="217" t="s">
        <v>85</v>
      </c>
      <c r="AV196" s="11" t="s">
        <v>83</v>
      </c>
      <c r="AW196" s="11" t="s">
        <v>34</v>
      </c>
      <c r="AX196" s="11" t="s">
        <v>75</v>
      </c>
      <c r="AY196" s="217" t="s">
        <v>166</v>
      </c>
    </row>
    <row r="197" spans="2:51" s="11" customFormat="1" ht="12">
      <c r="B197" s="207"/>
      <c r="C197" s="208"/>
      <c r="D197" s="209" t="s">
        <v>174</v>
      </c>
      <c r="E197" s="210" t="s">
        <v>1</v>
      </c>
      <c r="F197" s="211" t="s">
        <v>334</v>
      </c>
      <c r="G197" s="208"/>
      <c r="H197" s="210" t="s">
        <v>1</v>
      </c>
      <c r="I197" s="212"/>
      <c r="J197" s="208"/>
      <c r="K197" s="208"/>
      <c r="L197" s="213"/>
      <c r="M197" s="214"/>
      <c r="N197" s="215"/>
      <c r="O197" s="215"/>
      <c r="P197" s="215"/>
      <c r="Q197" s="215"/>
      <c r="R197" s="215"/>
      <c r="S197" s="215"/>
      <c r="T197" s="216"/>
      <c r="AT197" s="217" t="s">
        <v>174</v>
      </c>
      <c r="AU197" s="217" t="s">
        <v>85</v>
      </c>
      <c r="AV197" s="11" t="s">
        <v>83</v>
      </c>
      <c r="AW197" s="11" t="s">
        <v>34</v>
      </c>
      <c r="AX197" s="11" t="s">
        <v>75</v>
      </c>
      <c r="AY197" s="217" t="s">
        <v>166</v>
      </c>
    </row>
    <row r="198" spans="2:51" s="11" customFormat="1" ht="12">
      <c r="B198" s="207"/>
      <c r="C198" s="208"/>
      <c r="D198" s="209" t="s">
        <v>174</v>
      </c>
      <c r="E198" s="210" t="s">
        <v>1</v>
      </c>
      <c r="F198" s="211" t="s">
        <v>335</v>
      </c>
      <c r="G198" s="208"/>
      <c r="H198" s="210" t="s">
        <v>1</v>
      </c>
      <c r="I198" s="212"/>
      <c r="J198" s="208"/>
      <c r="K198" s="208"/>
      <c r="L198" s="213"/>
      <c r="M198" s="214"/>
      <c r="N198" s="215"/>
      <c r="O198" s="215"/>
      <c r="P198" s="215"/>
      <c r="Q198" s="215"/>
      <c r="R198" s="215"/>
      <c r="S198" s="215"/>
      <c r="T198" s="216"/>
      <c r="AT198" s="217" t="s">
        <v>174</v>
      </c>
      <c r="AU198" s="217" t="s">
        <v>85</v>
      </c>
      <c r="AV198" s="11" t="s">
        <v>83</v>
      </c>
      <c r="AW198" s="11" t="s">
        <v>34</v>
      </c>
      <c r="AX198" s="11" t="s">
        <v>75</v>
      </c>
      <c r="AY198" s="217" t="s">
        <v>166</v>
      </c>
    </row>
    <row r="199" spans="2:51" s="12" customFormat="1" ht="12">
      <c r="B199" s="218"/>
      <c r="C199" s="219"/>
      <c r="D199" s="209" t="s">
        <v>174</v>
      </c>
      <c r="E199" s="220" t="s">
        <v>1</v>
      </c>
      <c r="F199" s="221" t="s">
        <v>83</v>
      </c>
      <c r="G199" s="219"/>
      <c r="H199" s="222">
        <v>1</v>
      </c>
      <c r="I199" s="223"/>
      <c r="J199" s="219"/>
      <c r="K199" s="219"/>
      <c r="L199" s="224"/>
      <c r="M199" s="225"/>
      <c r="N199" s="226"/>
      <c r="O199" s="226"/>
      <c r="P199" s="226"/>
      <c r="Q199" s="226"/>
      <c r="R199" s="226"/>
      <c r="S199" s="226"/>
      <c r="T199" s="227"/>
      <c r="AT199" s="228" t="s">
        <v>174</v>
      </c>
      <c r="AU199" s="228" t="s">
        <v>85</v>
      </c>
      <c r="AV199" s="12" t="s">
        <v>85</v>
      </c>
      <c r="AW199" s="12" t="s">
        <v>34</v>
      </c>
      <c r="AX199" s="12" t="s">
        <v>83</v>
      </c>
      <c r="AY199" s="228" t="s">
        <v>166</v>
      </c>
    </row>
    <row r="200" spans="2:65" s="1" customFormat="1" ht="16.5" customHeight="1">
      <c r="B200" s="33"/>
      <c r="C200" s="240" t="s">
        <v>336</v>
      </c>
      <c r="D200" s="240" t="s">
        <v>337</v>
      </c>
      <c r="E200" s="241" t="s">
        <v>338</v>
      </c>
      <c r="F200" s="242" t="s">
        <v>339</v>
      </c>
      <c r="G200" s="243" t="s">
        <v>217</v>
      </c>
      <c r="H200" s="244">
        <v>1</v>
      </c>
      <c r="I200" s="245"/>
      <c r="J200" s="246">
        <f>ROUND(I200*H200,2)</f>
        <v>0</v>
      </c>
      <c r="K200" s="242" t="s">
        <v>246</v>
      </c>
      <c r="L200" s="247"/>
      <c r="M200" s="248" t="s">
        <v>1</v>
      </c>
      <c r="N200" s="249" t="s">
        <v>46</v>
      </c>
      <c r="O200" s="59"/>
      <c r="P200" s="205">
        <f>O200*H200</f>
        <v>0</v>
      </c>
      <c r="Q200" s="205">
        <v>0.00221</v>
      </c>
      <c r="R200" s="205">
        <f>Q200*H200</f>
        <v>0.00221</v>
      </c>
      <c r="S200" s="205">
        <v>0</v>
      </c>
      <c r="T200" s="206">
        <f>S200*H200</f>
        <v>0</v>
      </c>
      <c r="AR200" s="15" t="s">
        <v>206</v>
      </c>
      <c r="AT200" s="15" t="s">
        <v>337</v>
      </c>
      <c r="AU200" s="15" t="s">
        <v>85</v>
      </c>
      <c r="AY200" s="15" t="s">
        <v>166</v>
      </c>
      <c r="BE200" s="102">
        <f>IF(N200="základní",J200,0)</f>
        <v>0</v>
      </c>
      <c r="BF200" s="102">
        <f>IF(N200="snížená",J200,0)</f>
        <v>0</v>
      </c>
      <c r="BG200" s="102">
        <f>IF(N200="zákl. přenesená",J200,0)</f>
        <v>0</v>
      </c>
      <c r="BH200" s="102">
        <f>IF(N200="sníž. přenesená",J200,0)</f>
        <v>0</v>
      </c>
      <c r="BI200" s="102">
        <f>IF(N200="nulová",J200,0)</f>
        <v>0</v>
      </c>
      <c r="BJ200" s="15" t="s">
        <v>83</v>
      </c>
      <c r="BK200" s="102">
        <f>ROUND(I200*H200,2)</f>
        <v>0</v>
      </c>
      <c r="BL200" s="15" t="s">
        <v>172</v>
      </c>
      <c r="BM200" s="15" t="s">
        <v>582</v>
      </c>
    </row>
    <row r="201" spans="2:51" s="11" customFormat="1" ht="12">
      <c r="B201" s="207"/>
      <c r="C201" s="208"/>
      <c r="D201" s="209" t="s">
        <v>174</v>
      </c>
      <c r="E201" s="210" t="s">
        <v>1</v>
      </c>
      <c r="F201" s="211" t="s">
        <v>341</v>
      </c>
      <c r="G201" s="208"/>
      <c r="H201" s="210" t="s">
        <v>1</v>
      </c>
      <c r="I201" s="212"/>
      <c r="J201" s="208"/>
      <c r="K201" s="208"/>
      <c r="L201" s="213"/>
      <c r="M201" s="214"/>
      <c r="N201" s="215"/>
      <c r="O201" s="215"/>
      <c r="P201" s="215"/>
      <c r="Q201" s="215"/>
      <c r="R201" s="215"/>
      <c r="S201" s="215"/>
      <c r="T201" s="216"/>
      <c r="AT201" s="217" t="s">
        <v>174</v>
      </c>
      <c r="AU201" s="217" t="s">
        <v>85</v>
      </c>
      <c r="AV201" s="11" t="s">
        <v>83</v>
      </c>
      <c r="AW201" s="11" t="s">
        <v>34</v>
      </c>
      <c r="AX201" s="11" t="s">
        <v>75</v>
      </c>
      <c r="AY201" s="217" t="s">
        <v>166</v>
      </c>
    </row>
    <row r="202" spans="2:51" s="11" customFormat="1" ht="12">
      <c r="B202" s="207"/>
      <c r="C202" s="208"/>
      <c r="D202" s="209" t="s">
        <v>174</v>
      </c>
      <c r="E202" s="210" t="s">
        <v>1</v>
      </c>
      <c r="F202" s="211" t="s">
        <v>342</v>
      </c>
      <c r="G202" s="208"/>
      <c r="H202" s="210" t="s">
        <v>1</v>
      </c>
      <c r="I202" s="212"/>
      <c r="J202" s="208"/>
      <c r="K202" s="208"/>
      <c r="L202" s="213"/>
      <c r="M202" s="214"/>
      <c r="N202" s="215"/>
      <c r="O202" s="215"/>
      <c r="P202" s="215"/>
      <c r="Q202" s="215"/>
      <c r="R202" s="215"/>
      <c r="S202" s="215"/>
      <c r="T202" s="216"/>
      <c r="AT202" s="217" t="s">
        <v>174</v>
      </c>
      <c r="AU202" s="217" t="s">
        <v>85</v>
      </c>
      <c r="AV202" s="11" t="s">
        <v>83</v>
      </c>
      <c r="AW202" s="11" t="s">
        <v>34</v>
      </c>
      <c r="AX202" s="11" t="s">
        <v>75</v>
      </c>
      <c r="AY202" s="217" t="s">
        <v>166</v>
      </c>
    </row>
    <row r="203" spans="2:51" s="12" customFormat="1" ht="12">
      <c r="B203" s="218"/>
      <c r="C203" s="219"/>
      <c r="D203" s="209" t="s">
        <v>174</v>
      </c>
      <c r="E203" s="220" t="s">
        <v>1</v>
      </c>
      <c r="F203" s="221" t="s">
        <v>83</v>
      </c>
      <c r="G203" s="219"/>
      <c r="H203" s="222">
        <v>1</v>
      </c>
      <c r="I203" s="223"/>
      <c r="J203" s="219"/>
      <c r="K203" s="219"/>
      <c r="L203" s="224"/>
      <c r="M203" s="225"/>
      <c r="N203" s="226"/>
      <c r="O203" s="226"/>
      <c r="P203" s="226"/>
      <c r="Q203" s="226"/>
      <c r="R203" s="226"/>
      <c r="S203" s="226"/>
      <c r="T203" s="227"/>
      <c r="AT203" s="228" t="s">
        <v>174</v>
      </c>
      <c r="AU203" s="228" t="s">
        <v>85</v>
      </c>
      <c r="AV203" s="12" t="s">
        <v>85</v>
      </c>
      <c r="AW203" s="12" t="s">
        <v>34</v>
      </c>
      <c r="AX203" s="12" t="s">
        <v>83</v>
      </c>
      <c r="AY203" s="228" t="s">
        <v>166</v>
      </c>
    </row>
    <row r="204" spans="2:65" s="1" customFormat="1" ht="16.5" customHeight="1">
      <c r="B204" s="33"/>
      <c r="C204" s="240" t="s">
        <v>343</v>
      </c>
      <c r="D204" s="240" t="s">
        <v>337</v>
      </c>
      <c r="E204" s="241" t="s">
        <v>344</v>
      </c>
      <c r="F204" s="242" t="s">
        <v>583</v>
      </c>
      <c r="G204" s="243" t="s">
        <v>217</v>
      </c>
      <c r="H204" s="244">
        <v>1</v>
      </c>
      <c r="I204" s="245"/>
      <c r="J204" s="246">
        <f>ROUND(I204*H204,2)</f>
        <v>0</v>
      </c>
      <c r="K204" s="242" t="s">
        <v>1</v>
      </c>
      <c r="L204" s="247"/>
      <c r="M204" s="248" t="s">
        <v>1</v>
      </c>
      <c r="N204" s="249" t="s">
        <v>46</v>
      </c>
      <c r="O204" s="59"/>
      <c r="P204" s="205">
        <f>O204*H204</f>
        <v>0</v>
      </c>
      <c r="Q204" s="205">
        <v>0</v>
      </c>
      <c r="R204" s="205">
        <f>Q204*H204</f>
        <v>0</v>
      </c>
      <c r="S204" s="205">
        <v>0</v>
      </c>
      <c r="T204" s="206">
        <f>S204*H204</f>
        <v>0</v>
      </c>
      <c r="AR204" s="15" t="s">
        <v>206</v>
      </c>
      <c r="AT204" s="15" t="s">
        <v>337</v>
      </c>
      <c r="AU204" s="15" t="s">
        <v>85</v>
      </c>
      <c r="AY204" s="15" t="s">
        <v>166</v>
      </c>
      <c r="BE204" s="102">
        <f>IF(N204="základní",J204,0)</f>
        <v>0</v>
      </c>
      <c r="BF204" s="102">
        <f>IF(N204="snížená",J204,0)</f>
        <v>0</v>
      </c>
      <c r="BG204" s="102">
        <f>IF(N204="zákl. přenesená",J204,0)</f>
        <v>0</v>
      </c>
      <c r="BH204" s="102">
        <f>IF(N204="sníž. přenesená",J204,0)</f>
        <v>0</v>
      </c>
      <c r="BI204" s="102">
        <f>IF(N204="nulová",J204,0)</f>
        <v>0</v>
      </c>
      <c r="BJ204" s="15" t="s">
        <v>83</v>
      </c>
      <c r="BK204" s="102">
        <f>ROUND(I204*H204,2)</f>
        <v>0</v>
      </c>
      <c r="BL204" s="15" t="s">
        <v>172</v>
      </c>
      <c r="BM204" s="15" t="s">
        <v>584</v>
      </c>
    </row>
    <row r="205" spans="2:51" s="12" customFormat="1" ht="12">
      <c r="B205" s="218"/>
      <c r="C205" s="219"/>
      <c r="D205" s="209" t="s">
        <v>174</v>
      </c>
      <c r="E205" s="220" t="s">
        <v>1</v>
      </c>
      <c r="F205" s="221" t="s">
        <v>83</v>
      </c>
      <c r="G205" s="219"/>
      <c r="H205" s="222">
        <v>1</v>
      </c>
      <c r="I205" s="223"/>
      <c r="J205" s="219"/>
      <c r="K205" s="219"/>
      <c r="L205" s="224"/>
      <c r="M205" s="225"/>
      <c r="N205" s="226"/>
      <c r="O205" s="226"/>
      <c r="P205" s="226"/>
      <c r="Q205" s="226"/>
      <c r="R205" s="226"/>
      <c r="S205" s="226"/>
      <c r="T205" s="227"/>
      <c r="AT205" s="228" t="s">
        <v>174</v>
      </c>
      <c r="AU205" s="228" t="s">
        <v>85</v>
      </c>
      <c r="AV205" s="12" t="s">
        <v>85</v>
      </c>
      <c r="AW205" s="12" t="s">
        <v>34</v>
      </c>
      <c r="AX205" s="12" t="s">
        <v>83</v>
      </c>
      <c r="AY205" s="228" t="s">
        <v>166</v>
      </c>
    </row>
    <row r="206" spans="2:63" s="10" customFormat="1" ht="22.9" customHeight="1">
      <c r="B206" s="180"/>
      <c r="C206" s="181"/>
      <c r="D206" s="182" t="s">
        <v>74</v>
      </c>
      <c r="E206" s="194" t="s">
        <v>346</v>
      </c>
      <c r="F206" s="194" t="s">
        <v>347</v>
      </c>
      <c r="G206" s="181"/>
      <c r="H206" s="181"/>
      <c r="I206" s="184"/>
      <c r="J206" s="195">
        <f>BK206</f>
        <v>0</v>
      </c>
      <c r="K206" s="181"/>
      <c r="L206" s="186"/>
      <c r="M206" s="187"/>
      <c r="N206" s="188"/>
      <c r="O206" s="188"/>
      <c r="P206" s="189">
        <f>SUM(P207:P218)</f>
        <v>0</v>
      </c>
      <c r="Q206" s="188"/>
      <c r="R206" s="189">
        <f>SUM(R207:R218)</f>
        <v>0.5446000000000001</v>
      </c>
      <c r="S206" s="188"/>
      <c r="T206" s="190">
        <f>SUM(T207:T218)</f>
        <v>0</v>
      </c>
      <c r="AR206" s="191" t="s">
        <v>85</v>
      </c>
      <c r="AT206" s="192" t="s">
        <v>74</v>
      </c>
      <c r="AU206" s="192" t="s">
        <v>83</v>
      </c>
      <c r="AY206" s="191" t="s">
        <v>166</v>
      </c>
      <c r="BK206" s="193">
        <f>SUM(BK207:BK218)</f>
        <v>0</v>
      </c>
    </row>
    <row r="207" spans="2:65" s="1" customFormat="1" ht="16.5" customHeight="1">
      <c r="B207" s="33"/>
      <c r="C207" s="196" t="s">
        <v>348</v>
      </c>
      <c r="D207" s="196" t="s">
        <v>168</v>
      </c>
      <c r="E207" s="197" t="s">
        <v>357</v>
      </c>
      <c r="F207" s="198" t="s">
        <v>358</v>
      </c>
      <c r="G207" s="199" t="s">
        <v>245</v>
      </c>
      <c r="H207" s="200">
        <v>100</v>
      </c>
      <c r="I207" s="201"/>
      <c r="J207" s="202">
        <f>ROUND(I207*H207,2)</f>
        <v>0</v>
      </c>
      <c r="K207" s="198" t="s">
        <v>246</v>
      </c>
      <c r="L207" s="35"/>
      <c r="M207" s="203" t="s">
        <v>1</v>
      </c>
      <c r="N207" s="204" t="s">
        <v>46</v>
      </c>
      <c r="O207" s="59"/>
      <c r="P207" s="205">
        <f>O207*H207</f>
        <v>0</v>
      </c>
      <c r="Q207" s="205">
        <v>4E-05</v>
      </c>
      <c r="R207" s="205">
        <f>Q207*H207</f>
        <v>0.004</v>
      </c>
      <c r="S207" s="205">
        <v>0</v>
      </c>
      <c r="T207" s="206">
        <f>S207*H207</f>
        <v>0</v>
      </c>
      <c r="AR207" s="15" t="s">
        <v>251</v>
      </c>
      <c r="AT207" s="15" t="s">
        <v>168</v>
      </c>
      <c r="AU207" s="15" t="s">
        <v>85</v>
      </c>
      <c r="AY207" s="15" t="s">
        <v>166</v>
      </c>
      <c r="BE207" s="102">
        <f>IF(N207="základní",J207,0)</f>
        <v>0</v>
      </c>
      <c r="BF207" s="102">
        <f>IF(N207="snížená",J207,0)</f>
        <v>0</v>
      </c>
      <c r="BG207" s="102">
        <f>IF(N207="zákl. přenesená",J207,0)</f>
        <v>0</v>
      </c>
      <c r="BH207" s="102">
        <f>IF(N207="sníž. přenesená",J207,0)</f>
        <v>0</v>
      </c>
      <c r="BI207" s="102">
        <f>IF(N207="nulová",J207,0)</f>
        <v>0</v>
      </c>
      <c r="BJ207" s="15" t="s">
        <v>83</v>
      </c>
      <c r="BK207" s="102">
        <f>ROUND(I207*H207,2)</f>
        <v>0</v>
      </c>
      <c r="BL207" s="15" t="s">
        <v>251</v>
      </c>
      <c r="BM207" s="15" t="s">
        <v>585</v>
      </c>
    </row>
    <row r="208" spans="2:51" s="11" customFormat="1" ht="12">
      <c r="B208" s="207"/>
      <c r="C208" s="208"/>
      <c r="D208" s="209" t="s">
        <v>174</v>
      </c>
      <c r="E208" s="210" t="s">
        <v>1</v>
      </c>
      <c r="F208" s="211" t="s">
        <v>586</v>
      </c>
      <c r="G208" s="208"/>
      <c r="H208" s="210" t="s">
        <v>1</v>
      </c>
      <c r="I208" s="212"/>
      <c r="J208" s="208"/>
      <c r="K208" s="208"/>
      <c r="L208" s="213"/>
      <c r="M208" s="214"/>
      <c r="N208" s="215"/>
      <c r="O208" s="215"/>
      <c r="P208" s="215"/>
      <c r="Q208" s="215"/>
      <c r="R208" s="215"/>
      <c r="S208" s="215"/>
      <c r="T208" s="216"/>
      <c r="AT208" s="217" t="s">
        <v>174</v>
      </c>
      <c r="AU208" s="217" t="s">
        <v>85</v>
      </c>
      <c r="AV208" s="11" t="s">
        <v>83</v>
      </c>
      <c r="AW208" s="11" t="s">
        <v>34</v>
      </c>
      <c r="AX208" s="11" t="s">
        <v>75</v>
      </c>
      <c r="AY208" s="217" t="s">
        <v>166</v>
      </c>
    </row>
    <row r="209" spans="2:51" s="12" customFormat="1" ht="12">
      <c r="B209" s="218"/>
      <c r="C209" s="219"/>
      <c r="D209" s="209" t="s">
        <v>174</v>
      </c>
      <c r="E209" s="220" t="s">
        <v>1</v>
      </c>
      <c r="F209" s="221" t="s">
        <v>587</v>
      </c>
      <c r="G209" s="219"/>
      <c r="H209" s="222">
        <v>100</v>
      </c>
      <c r="I209" s="223"/>
      <c r="J209" s="219"/>
      <c r="K209" s="219"/>
      <c r="L209" s="224"/>
      <c r="M209" s="225"/>
      <c r="N209" s="226"/>
      <c r="O209" s="226"/>
      <c r="P209" s="226"/>
      <c r="Q209" s="226"/>
      <c r="R209" s="226"/>
      <c r="S209" s="226"/>
      <c r="T209" s="227"/>
      <c r="AT209" s="228" t="s">
        <v>174</v>
      </c>
      <c r="AU209" s="228" t="s">
        <v>85</v>
      </c>
      <c r="AV209" s="12" t="s">
        <v>85</v>
      </c>
      <c r="AW209" s="12" t="s">
        <v>34</v>
      </c>
      <c r="AX209" s="12" t="s">
        <v>83</v>
      </c>
      <c r="AY209" s="228" t="s">
        <v>166</v>
      </c>
    </row>
    <row r="210" spans="2:65" s="1" customFormat="1" ht="16.5" customHeight="1">
      <c r="B210" s="33"/>
      <c r="C210" s="196" t="s">
        <v>107</v>
      </c>
      <c r="D210" s="196" t="s">
        <v>168</v>
      </c>
      <c r="E210" s="197" t="s">
        <v>349</v>
      </c>
      <c r="F210" s="198" t="s">
        <v>350</v>
      </c>
      <c r="G210" s="199" t="s">
        <v>110</v>
      </c>
      <c r="H210" s="200">
        <v>30</v>
      </c>
      <c r="I210" s="201"/>
      <c r="J210" s="202">
        <f>ROUND(I210*H210,2)</f>
        <v>0</v>
      </c>
      <c r="K210" s="198" t="s">
        <v>189</v>
      </c>
      <c r="L210" s="35"/>
      <c r="M210" s="203" t="s">
        <v>1</v>
      </c>
      <c r="N210" s="204" t="s">
        <v>46</v>
      </c>
      <c r="O210" s="59"/>
      <c r="P210" s="205">
        <f>O210*H210</f>
        <v>0</v>
      </c>
      <c r="Q210" s="205">
        <v>0.01802</v>
      </c>
      <c r="R210" s="205">
        <f>Q210*H210</f>
        <v>0.5406000000000001</v>
      </c>
      <c r="S210" s="205">
        <v>0</v>
      </c>
      <c r="T210" s="206">
        <f>S210*H210</f>
        <v>0</v>
      </c>
      <c r="AR210" s="15" t="s">
        <v>251</v>
      </c>
      <c r="AT210" s="15" t="s">
        <v>168</v>
      </c>
      <c r="AU210" s="15" t="s">
        <v>85</v>
      </c>
      <c r="AY210" s="15" t="s">
        <v>166</v>
      </c>
      <c r="BE210" s="102">
        <f>IF(N210="základní",J210,0)</f>
        <v>0</v>
      </c>
      <c r="BF210" s="102">
        <f>IF(N210="snížená",J210,0)</f>
        <v>0</v>
      </c>
      <c r="BG210" s="102">
        <f>IF(N210="zákl. přenesená",J210,0)</f>
        <v>0</v>
      </c>
      <c r="BH210" s="102">
        <f>IF(N210="sníž. přenesená",J210,0)</f>
        <v>0</v>
      </c>
      <c r="BI210" s="102">
        <f>IF(N210="nulová",J210,0)</f>
        <v>0</v>
      </c>
      <c r="BJ210" s="15" t="s">
        <v>83</v>
      </c>
      <c r="BK210" s="102">
        <f>ROUND(I210*H210,2)</f>
        <v>0</v>
      </c>
      <c r="BL210" s="15" t="s">
        <v>251</v>
      </c>
      <c r="BM210" s="15" t="s">
        <v>588</v>
      </c>
    </row>
    <row r="211" spans="2:51" s="11" customFormat="1" ht="12">
      <c r="B211" s="207"/>
      <c r="C211" s="208"/>
      <c r="D211" s="209" t="s">
        <v>174</v>
      </c>
      <c r="E211" s="210" t="s">
        <v>1</v>
      </c>
      <c r="F211" s="211" t="s">
        <v>352</v>
      </c>
      <c r="G211" s="208"/>
      <c r="H211" s="210" t="s">
        <v>1</v>
      </c>
      <c r="I211" s="212"/>
      <c r="J211" s="208"/>
      <c r="K211" s="208"/>
      <c r="L211" s="213"/>
      <c r="M211" s="214"/>
      <c r="N211" s="215"/>
      <c r="O211" s="215"/>
      <c r="P211" s="215"/>
      <c r="Q211" s="215"/>
      <c r="R211" s="215"/>
      <c r="S211" s="215"/>
      <c r="T211" s="216"/>
      <c r="AT211" s="217" t="s">
        <v>174</v>
      </c>
      <c r="AU211" s="217" t="s">
        <v>85</v>
      </c>
      <c r="AV211" s="11" t="s">
        <v>83</v>
      </c>
      <c r="AW211" s="11" t="s">
        <v>34</v>
      </c>
      <c r="AX211" s="11" t="s">
        <v>75</v>
      </c>
      <c r="AY211" s="217" t="s">
        <v>166</v>
      </c>
    </row>
    <row r="212" spans="2:51" s="11" customFormat="1" ht="12">
      <c r="B212" s="207"/>
      <c r="C212" s="208"/>
      <c r="D212" s="209" t="s">
        <v>174</v>
      </c>
      <c r="E212" s="210" t="s">
        <v>1</v>
      </c>
      <c r="F212" s="211" t="s">
        <v>353</v>
      </c>
      <c r="G212" s="208"/>
      <c r="H212" s="210" t="s">
        <v>1</v>
      </c>
      <c r="I212" s="212"/>
      <c r="J212" s="208"/>
      <c r="K212" s="208"/>
      <c r="L212" s="213"/>
      <c r="M212" s="214"/>
      <c r="N212" s="215"/>
      <c r="O212" s="215"/>
      <c r="P212" s="215"/>
      <c r="Q212" s="215"/>
      <c r="R212" s="215"/>
      <c r="S212" s="215"/>
      <c r="T212" s="216"/>
      <c r="AT212" s="217" t="s">
        <v>174</v>
      </c>
      <c r="AU212" s="217" t="s">
        <v>85</v>
      </c>
      <c r="AV212" s="11" t="s">
        <v>83</v>
      </c>
      <c r="AW212" s="11" t="s">
        <v>34</v>
      </c>
      <c r="AX212" s="11" t="s">
        <v>75</v>
      </c>
      <c r="AY212" s="217" t="s">
        <v>166</v>
      </c>
    </row>
    <row r="213" spans="2:51" s="11" customFormat="1" ht="12">
      <c r="B213" s="207"/>
      <c r="C213" s="208"/>
      <c r="D213" s="209" t="s">
        <v>174</v>
      </c>
      <c r="E213" s="210" t="s">
        <v>1</v>
      </c>
      <c r="F213" s="211" t="s">
        <v>354</v>
      </c>
      <c r="G213" s="208"/>
      <c r="H213" s="210" t="s">
        <v>1</v>
      </c>
      <c r="I213" s="212"/>
      <c r="J213" s="208"/>
      <c r="K213" s="208"/>
      <c r="L213" s="213"/>
      <c r="M213" s="214"/>
      <c r="N213" s="215"/>
      <c r="O213" s="215"/>
      <c r="P213" s="215"/>
      <c r="Q213" s="215"/>
      <c r="R213" s="215"/>
      <c r="S213" s="215"/>
      <c r="T213" s="216"/>
      <c r="AT213" s="217" t="s">
        <v>174</v>
      </c>
      <c r="AU213" s="217" t="s">
        <v>85</v>
      </c>
      <c r="AV213" s="11" t="s">
        <v>83</v>
      </c>
      <c r="AW213" s="11" t="s">
        <v>34</v>
      </c>
      <c r="AX213" s="11" t="s">
        <v>75</v>
      </c>
      <c r="AY213" s="217" t="s">
        <v>166</v>
      </c>
    </row>
    <row r="214" spans="2:51" s="11" customFormat="1" ht="12">
      <c r="B214" s="207"/>
      <c r="C214" s="208"/>
      <c r="D214" s="209" t="s">
        <v>174</v>
      </c>
      <c r="E214" s="210" t="s">
        <v>1</v>
      </c>
      <c r="F214" s="211" t="s">
        <v>355</v>
      </c>
      <c r="G214" s="208"/>
      <c r="H214" s="210" t="s">
        <v>1</v>
      </c>
      <c r="I214" s="212"/>
      <c r="J214" s="208"/>
      <c r="K214" s="208"/>
      <c r="L214" s="213"/>
      <c r="M214" s="214"/>
      <c r="N214" s="215"/>
      <c r="O214" s="215"/>
      <c r="P214" s="215"/>
      <c r="Q214" s="215"/>
      <c r="R214" s="215"/>
      <c r="S214" s="215"/>
      <c r="T214" s="216"/>
      <c r="AT214" s="217" t="s">
        <v>174</v>
      </c>
      <c r="AU214" s="217" t="s">
        <v>85</v>
      </c>
      <c r="AV214" s="11" t="s">
        <v>83</v>
      </c>
      <c r="AW214" s="11" t="s">
        <v>34</v>
      </c>
      <c r="AX214" s="11" t="s">
        <v>75</v>
      </c>
      <c r="AY214" s="217" t="s">
        <v>166</v>
      </c>
    </row>
    <row r="215" spans="2:51" s="12" customFormat="1" ht="12">
      <c r="B215" s="218"/>
      <c r="C215" s="219"/>
      <c r="D215" s="209" t="s">
        <v>174</v>
      </c>
      <c r="E215" s="220" t="s">
        <v>113</v>
      </c>
      <c r="F215" s="221" t="s">
        <v>328</v>
      </c>
      <c r="G215" s="219"/>
      <c r="H215" s="222">
        <v>30</v>
      </c>
      <c r="I215" s="223"/>
      <c r="J215" s="219"/>
      <c r="K215" s="219"/>
      <c r="L215" s="224"/>
      <c r="M215" s="225"/>
      <c r="N215" s="226"/>
      <c r="O215" s="226"/>
      <c r="P215" s="226"/>
      <c r="Q215" s="226"/>
      <c r="R215" s="226"/>
      <c r="S215" s="226"/>
      <c r="T215" s="227"/>
      <c r="AT215" s="228" t="s">
        <v>174</v>
      </c>
      <c r="AU215" s="228" t="s">
        <v>85</v>
      </c>
      <c r="AV215" s="12" t="s">
        <v>85</v>
      </c>
      <c r="AW215" s="12" t="s">
        <v>34</v>
      </c>
      <c r="AX215" s="12" t="s">
        <v>83</v>
      </c>
      <c r="AY215" s="228" t="s">
        <v>166</v>
      </c>
    </row>
    <row r="216" spans="2:65" s="1" customFormat="1" ht="16.5" customHeight="1">
      <c r="B216" s="33"/>
      <c r="C216" s="196" t="s">
        <v>360</v>
      </c>
      <c r="D216" s="196" t="s">
        <v>168</v>
      </c>
      <c r="E216" s="197" t="s">
        <v>361</v>
      </c>
      <c r="F216" s="198" t="s">
        <v>362</v>
      </c>
      <c r="G216" s="199" t="s">
        <v>270</v>
      </c>
      <c r="H216" s="200">
        <v>0.545</v>
      </c>
      <c r="I216" s="201"/>
      <c r="J216" s="202">
        <f>ROUND(I216*H216,2)</f>
        <v>0</v>
      </c>
      <c r="K216" s="198" t="s">
        <v>189</v>
      </c>
      <c r="L216" s="35"/>
      <c r="M216" s="203" t="s">
        <v>1</v>
      </c>
      <c r="N216" s="204" t="s">
        <v>46</v>
      </c>
      <c r="O216" s="59"/>
      <c r="P216" s="205">
        <f>O216*H216</f>
        <v>0</v>
      </c>
      <c r="Q216" s="205">
        <v>0</v>
      </c>
      <c r="R216" s="205">
        <f>Q216*H216</f>
        <v>0</v>
      </c>
      <c r="S216" s="205">
        <v>0</v>
      </c>
      <c r="T216" s="206">
        <f>S216*H216</f>
        <v>0</v>
      </c>
      <c r="AR216" s="15" t="s">
        <v>251</v>
      </c>
      <c r="AT216" s="15" t="s">
        <v>168</v>
      </c>
      <c r="AU216" s="15" t="s">
        <v>85</v>
      </c>
      <c r="AY216" s="15" t="s">
        <v>166</v>
      </c>
      <c r="BE216" s="102">
        <f>IF(N216="základní",J216,0)</f>
        <v>0</v>
      </c>
      <c r="BF216" s="102">
        <f>IF(N216="snížená",J216,0)</f>
        <v>0</v>
      </c>
      <c r="BG216" s="102">
        <f>IF(N216="zákl. přenesená",J216,0)</f>
        <v>0</v>
      </c>
      <c r="BH216" s="102">
        <f>IF(N216="sníž. přenesená",J216,0)</f>
        <v>0</v>
      </c>
      <c r="BI216" s="102">
        <f>IF(N216="nulová",J216,0)</f>
        <v>0</v>
      </c>
      <c r="BJ216" s="15" t="s">
        <v>83</v>
      </c>
      <c r="BK216" s="102">
        <f>ROUND(I216*H216,2)</f>
        <v>0</v>
      </c>
      <c r="BL216" s="15" t="s">
        <v>251</v>
      </c>
      <c r="BM216" s="15" t="s">
        <v>589</v>
      </c>
    </row>
    <row r="217" spans="2:65" s="1" customFormat="1" ht="16.5" customHeight="1">
      <c r="B217" s="33"/>
      <c r="C217" s="196" t="s">
        <v>364</v>
      </c>
      <c r="D217" s="196" t="s">
        <v>168</v>
      </c>
      <c r="E217" s="197" t="s">
        <v>365</v>
      </c>
      <c r="F217" s="198" t="s">
        <v>366</v>
      </c>
      <c r="G217" s="199" t="s">
        <v>270</v>
      </c>
      <c r="H217" s="200">
        <v>0.545</v>
      </c>
      <c r="I217" s="201"/>
      <c r="J217" s="202">
        <f>ROUND(I217*H217,2)</f>
        <v>0</v>
      </c>
      <c r="K217" s="198" t="s">
        <v>189</v>
      </c>
      <c r="L217" s="35"/>
      <c r="M217" s="203" t="s">
        <v>1</v>
      </c>
      <c r="N217" s="204" t="s">
        <v>46</v>
      </c>
      <c r="O217" s="59"/>
      <c r="P217" s="205">
        <f>O217*H217</f>
        <v>0</v>
      </c>
      <c r="Q217" s="205">
        <v>0</v>
      </c>
      <c r="R217" s="205">
        <f>Q217*H217</f>
        <v>0</v>
      </c>
      <c r="S217" s="205">
        <v>0</v>
      </c>
      <c r="T217" s="206">
        <f>S217*H217</f>
        <v>0</v>
      </c>
      <c r="AR217" s="15" t="s">
        <v>251</v>
      </c>
      <c r="AT217" s="15" t="s">
        <v>168</v>
      </c>
      <c r="AU217" s="15" t="s">
        <v>85</v>
      </c>
      <c r="AY217" s="15" t="s">
        <v>166</v>
      </c>
      <c r="BE217" s="102">
        <f>IF(N217="základní",J217,0)</f>
        <v>0</v>
      </c>
      <c r="BF217" s="102">
        <f>IF(N217="snížená",J217,0)</f>
        <v>0</v>
      </c>
      <c r="BG217" s="102">
        <f>IF(N217="zákl. přenesená",J217,0)</f>
        <v>0</v>
      </c>
      <c r="BH217" s="102">
        <f>IF(N217="sníž. přenesená",J217,0)</f>
        <v>0</v>
      </c>
      <c r="BI217" s="102">
        <f>IF(N217="nulová",J217,0)</f>
        <v>0</v>
      </c>
      <c r="BJ217" s="15" t="s">
        <v>83</v>
      </c>
      <c r="BK217" s="102">
        <f>ROUND(I217*H217,2)</f>
        <v>0</v>
      </c>
      <c r="BL217" s="15" t="s">
        <v>251</v>
      </c>
      <c r="BM217" s="15" t="s">
        <v>590</v>
      </c>
    </row>
    <row r="218" spans="2:65" s="1" customFormat="1" ht="16.5" customHeight="1">
      <c r="B218" s="33"/>
      <c r="C218" s="196" t="s">
        <v>368</v>
      </c>
      <c r="D218" s="196" t="s">
        <v>168</v>
      </c>
      <c r="E218" s="197" t="s">
        <v>369</v>
      </c>
      <c r="F218" s="198" t="s">
        <v>370</v>
      </c>
      <c r="G218" s="199" t="s">
        <v>270</v>
      </c>
      <c r="H218" s="200">
        <v>0.545</v>
      </c>
      <c r="I218" s="201"/>
      <c r="J218" s="202">
        <f>ROUND(I218*H218,2)</f>
        <v>0</v>
      </c>
      <c r="K218" s="198" t="s">
        <v>189</v>
      </c>
      <c r="L218" s="35"/>
      <c r="M218" s="203" t="s">
        <v>1</v>
      </c>
      <c r="N218" s="204" t="s">
        <v>46</v>
      </c>
      <c r="O218" s="59"/>
      <c r="P218" s="205">
        <f>O218*H218</f>
        <v>0</v>
      </c>
      <c r="Q218" s="205">
        <v>0</v>
      </c>
      <c r="R218" s="205">
        <f>Q218*H218</f>
        <v>0</v>
      </c>
      <c r="S218" s="205">
        <v>0</v>
      </c>
      <c r="T218" s="206">
        <f>S218*H218</f>
        <v>0</v>
      </c>
      <c r="AR218" s="15" t="s">
        <v>251</v>
      </c>
      <c r="AT218" s="15" t="s">
        <v>168</v>
      </c>
      <c r="AU218" s="15" t="s">
        <v>85</v>
      </c>
      <c r="AY218" s="15" t="s">
        <v>166</v>
      </c>
      <c r="BE218" s="102">
        <f>IF(N218="základní",J218,0)</f>
        <v>0</v>
      </c>
      <c r="BF218" s="102">
        <f>IF(N218="snížená",J218,0)</f>
        <v>0</v>
      </c>
      <c r="BG218" s="102">
        <f>IF(N218="zákl. přenesená",J218,0)</f>
        <v>0</v>
      </c>
      <c r="BH218" s="102">
        <f>IF(N218="sníž. přenesená",J218,0)</f>
        <v>0</v>
      </c>
      <c r="BI218" s="102">
        <f>IF(N218="nulová",J218,0)</f>
        <v>0</v>
      </c>
      <c r="BJ218" s="15" t="s">
        <v>83</v>
      </c>
      <c r="BK218" s="102">
        <f>ROUND(I218*H218,2)</f>
        <v>0</v>
      </c>
      <c r="BL218" s="15" t="s">
        <v>251</v>
      </c>
      <c r="BM218" s="15" t="s">
        <v>591</v>
      </c>
    </row>
    <row r="219" spans="2:63" s="10" customFormat="1" ht="22.9" customHeight="1">
      <c r="B219" s="180"/>
      <c r="C219" s="181"/>
      <c r="D219" s="182" t="s">
        <v>74</v>
      </c>
      <c r="E219" s="194" t="s">
        <v>372</v>
      </c>
      <c r="F219" s="194" t="s">
        <v>373</v>
      </c>
      <c r="G219" s="181"/>
      <c r="H219" s="181"/>
      <c r="I219" s="184"/>
      <c r="J219" s="195">
        <f>BK219</f>
        <v>0</v>
      </c>
      <c r="K219" s="181"/>
      <c r="L219" s="186"/>
      <c r="M219" s="187"/>
      <c r="N219" s="188"/>
      <c r="O219" s="188"/>
      <c r="P219" s="189">
        <f>SUM(P220:P224)</f>
        <v>0</v>
      </c>
      <c r="Q219" s="188"/>
      <c r="R219" s="189">
        <f>SUM(R220:R224)</f>
        <v>0.015</v>
      </c>
      <c r="S219" s="188"/>
      <c r="T219" s="190">
        <f>SUM(T220:T224)</f>
        <v>0</v>
      </c>
      <c r="AR219" s="191" t="s">
        <v>85</v>
      </c>
      <c r="AT219" s="192" t="s">
        <v>74</v>
      </c>
      <c r="AU219" s="192" t="s">
        <v>83</v>
      </c>
      <c r="AY219" s="191" t="s">
        <v>166</v>
      </c>
      <c r="BK219" s="193">
        <f>SUM(BK220:BK224)</f>
        <v>0</v>
      </c>
    </row>
    <row r="220" spans="2:65" s="1" customFormat="1" ht="16.5" customHeight="1">
      <c r="B220" s="33"/>
      <c r="C220" s="196" t="s">
        <v>374</v>
      </c>
      <c r="D220" s="196" t="s">
        <v>168</v>
      </c>
      <c r="E220" s="197" t="s">
        <v>375</v>
      </c>
      <c r="F220" s="198" t="s">
        <v>376</v>
      </c>
      <c r="G220" s="199" t="s">
        <v>217</v>
      </c>
      <c r="H220" s="200">
        <v>1</v>
      </c>
      <c r="I220" s="201"/>
      <c r="J220" s="202">
        <f>ROUND(I220*H220,2)</f>
        <v>0</v>
      </c>
      <c r="K220" s="198" t="s">
        <v>246</v>
      </c>
      <c r="L220" s="35"/>
      <c r="M220" s="203" t="s">
        <v>1</v>
      </c>
      <c r="N220" s="204" t="s">
        <v>46</v>
      </c>
      <c r="O220" s="59"/>
      <c r="P220" s="205">
        <f>O220*H220</f>
        <v>0</v>
      </c>
      <c r="Q220" s="205">
        <v>0</v>
      </c>
      <c r="R220" s="205">
        <f>Q220*H220</f>
        <v>0</v>
      </c>
      <c r="S220" s="205">
        <v>0</v>
      </c>
      <c r="T220" s="206">
        <f>S220*H220</f>
        <v>0</v>
      </c>
      <c r="AR220" s="15" t="s">
        <v>251</v>
      </c>
      <c r="AT220" s="15" t="s">
        <v>168</v>
      </c>
      <c r="AU220" s="15" t="s">
        <v>85</v>
      </c>
      <c r="AY220" s="15" t="s">
        <v>166</v>
      </c>
      <c r="BE220" s="102">
        <f>IF(N220="základní",J220,0)</f>
        <v>0</v>
      </c>
      <c r="BF220" s="102">
        <f>IF(N220="snížená",J220,0)</f>
        <v>0</v>
      </c>
      <c r="BG220" s="102">
        <f>IF(N220="zákl. přenesená",J220,0)</f>
        <v>0</v>
      </c>
      <c r="BH220" s="102">
        <f>IF(N220="sníž. přenesená",J220,0)</f>
        <v>0</v>
      </c>
      <c r="BI220" s="102">
        <f>IF(N220="nulová",J220,0)</f>
        <v>0</v>
      </c>
      <c r="BJ220" s="15" t="s">
        <v>83</v>
      </c>
      <c r="BK220" s="102">
        <f>ROUND(I220*H220,2)</f>
        <v>0</v>
      </c>
      <c r="BL220" s="15" t="s">
        <v>251</v>
      </c>
      <c r="BM220" s="15" t="s">
        <v>592</v>
      </c>
    </row>
    <row r="221" spans="2:51" s="12" customFormat="1" ht="12">
      <c r="B221" s="218"/>
      <c r="C221" s="219"/>
      <c r="D221" s="209" t="s">
        <v>174</v>
      </c>
      <c r="E221" s="220" t="s">
        <v>1</v>
      </c>
      <c r="F221" s="221" t="s">
        <v>83</v>
      </c>
      <c r="G221" s="219"/>
      <c r="H221" s="222">
        <v>1</v>
      </c>
      <c r="I221" s="223"/>
      <c r="J221" s="219"/>
      <c r="K221" s="219"/>
      <c r="L221" s="224"/>
      <c r="M221" s="225"/>
      <c r="N221" s="226"/>
      <c r="O221" s="226"/>
      <c r="P221" s="226"/>
      <c r="Q221" s="226"/>
      <c r="R221" s="226"/>
      <c r="S221" s="226"/>
      <c r="T221" s="227"/>
      <c r="AT221" s="228" t="s">
        <v>174</v>
      </c>
      <c r="AU221" s="228" t="s">
        <v>85</v>
      </c>
      <c r="AV221" s="12" t="s">
        <v>85</v>
      </c>
      <c r="AW221" s="12" t="s">
        <v>34</v>
      </c>
      <c r="AX221" s="12" t="s">
        <v>83</v>
      </c>
      <c r="AY221" s="228" t="s">
        <v>166</v>
      </c>
    </row>
    <row r="222" spans="2:65" s="1" customFormat="1" ht="16.5" customHeight="1">
      <c r="B222" s="33"/>
      <c r="C222" s="240" t="s">
        <v>378</v>
      </c>
      <c r="D222" s="240" t="s">
        <v>337</v>
      </c>
      <c r="E222" s="241" t="s">
        <v>379</v>
      </c>
      <c r="F222" s="242" t="s">
        <v>380</v>
      </c>
      <c r="G222" s="243" t="s">
        <v>245</v>
      </c>
      <c r="H222" s="244">
        <v>1.5</v>
      </c>
      <c r="I222" s="245"/>
      <c r="J222" s="246">
        <f>ROUND(I222*H222,2)</f>
        <v>0</v>
      </c>
      <c r="K222" s="242" t="s">
        <v>246</v>
      </c>
      <c r="L222" s="247"/>
      <c r="M222" s="248" t="s">
        <v>1</v>
      </c>
      <c r="N222" s="249" t="s">
        <v>46</v>
      </c>
      <c r="O222" s="59"/>
      <c r="P222" s="205">
        <f>O222*H222</f>
        <v>0</v>
      </c>
      <c r="Q222" s="205">
        <v>0.01</v>
      </c>
      <c r="R222" s="205">
        <f>Q222*H222</f>
        <v>0.015</v>
      </c>
      <c r="S222" s="205">
        <v>0</v>
      </c>
      <c r="T222" s="206">
        <f>S222*H222</f>
        <v>0</v>
      </c>
      <c r="AR222" s="15" t="s">
        <v>343</v>
      </c>
      <c r="AT222" s="15" t="s">
        <v>337</v>
      </c>
      <c r="AU222" s="15" t="s">
        <v>85</v>
      </c>
      <c r="AY222" s="15" t="s">
        <v>166</v>
      </c>
      <c r="BE222" s="102">
        <f>IF(N222="základní",J222,0)</f>
        <v>0</v>
      </c>
      <c r="BF222" s="102">
        <f>IF(N222="snížená",J222,0)</f>
        <v>0</v>
      </c>
      <c r="BG222" s="102">
        <f>IF(N222="zákl. přenesená",J222,0)</f>
        <v>0</v>
      </c>
      <c r="BH222" s="102">
        <f>IF(N222="sníž. přenesená",J222,0)</f>
        <v>0</v>
      </c>
      <c r="BI222" s="102">
        <f>IF(N222="nulová",J222,0)</f>
        <v>0</v>
      </c>
      <c r="BJ222" s="15" t="s">
        <v>83</v>
      </c>
      <c r="BK222" s="102">
        <f>ROUND(I222*H222,2)</f>
        <v>0</v>
      </c>
      <c r="BL222" s="15" t="s">
        <v>251</v>
      </c>
      <c r="BM222" s="15" t="s">
        <v>593</v>
      </c>
    </row>
    <row r="223" spans="2:51" s="12" customFormat="1" ht="12">
      <c r="B223" s="218"/>
      <c r="C223" s="219"/>
      <c r="D223" s="209" t="s">
        <v>174</v>
      </c>
      <c r="E223" s="220" t="s">
        <v>1</v>
      </c>
      <c r="F223" s="221" t="s">
        <v>594</v>
      </c>
      <c r="G223" s="219"/>
      <c r="H223" s="222">
        <v>1.5</v>
      </c>
      <c r="I223" s="223"/>
      <c r="J223" s="219"/>
      <c r="K223" s="219"/>
      <c r="L223" s="224"/>
      <c r="M223" s="225"/>
      <c r="N223" s="226"/>
      <c r="O223" s="226"/>
      <c r="P223" s="226"/>
      <c r="Q223" s="226"/>
      <c r="R223" s="226"/>
      <c r="S223" s="226"/>
      <c r="T223" s="227"/>
      <c r="AT223" s="228" t="s">
        <v>174</v>
      </c>
      <c r="AU223" s="228" t="s">
        <v>85</v>
      </c>
      <c r="AV223" s="12" t="s">
        <v>85</v>
      </c>
      <c r="AW223" s="12" t="s">
        <v>34</v>
      </c>
      <c r="AX223" s="12" t="s">
        <v>83</v>
      </c>
      <c r="AY223" s="228" t="s">
        <v>166</v>
      </c>
    </row>
    <row r="224" spans="2:65" s="1" customFormat="1" ht="16.5" customHeight="1">
      <c r="B224" s="33"/>
      <c r="C224" s="196" t="s">
        <v>383</v>
      </c>
      <c r="D224" s="196" t="s">
        <v>168</v>
      </c>
      <c r="E224" s="197" t="s">
        <v>384</v>
      </c>
      <c r="F224" s="198" t="s">
        <v>385</v>
      </c>
      <c r="G224" s="199" t="s">
        <v>270</v>
      </c>
      <c r="H224" s="200">
        <v>0.015</v>
      </c>
      <c r="I224" s="201"/>
      <c r="J224" s="202">
        <f>ROUND(I224*H224,2)</f>
        <v>0</v>
      </c>
      <c r="K224" s="198" t="s">
        <v>246</v>
      </c>
      <c r="L224" s="35"/>
      <c r="M224" s="203" t="s">
        <v>1</v>
      </c>
      <c r="N224" s="204" t="s">
        <v>46</v>
      </c>
      <c r="O224" s="59"/>
      <c r="P224" s="205">
        <f>O224*H224</f>
        <v>0</v>
      </c>
      <c r="Q224" s="205">
        <v>0</v>
      </c>
      <c r="R224" s="205">
        <f>Q224*H224</f>
        <v>0</v>
      </c>
      <c r="S224" s="205">
        <v>0</v>
      </c>
      <c r="T224" s="206">
        <f>S224*H224</f>
        <v>0</v>
      </c>
      <c r="AR224" s="15" t="s">
        <v>251</v>
      </c>
      <c r="AT224" s="15" t="s">
        <v>168</v>
      </c>
      <c r="AU224" s="15" t="s">
        <v>85</v>
      </c>
      <c r="AY224" s="15" t="s">
        <v>166</v>
      </c>
      <c r="BE224" s="102">
        <f>IF(N224="základní",J224,0)</f>
        <v>0</v>
      </c>
      <c r="BF224" s="102">
        <f>IF(N224="snížená",J224,0)</f>
        <v>0</v>
      </c>
      <c r="BG224" s="102">
        <f>IF(N224="zákl. přenesená",J224,0)</f>
        <v>0</v>
      </c>
      <c r="BH224" s="102">
        <f>IF(N224="sníž. přenesená",J224,0)</f>
        <v>0</v>
      </c>
      <c r="BI224" s="102">
        <f>IF(N224="nulová",J224,0)</f>
        <v>0</v>
      </c>
      <c r="BJ224" s="15" t="s">
        <v>83</v>
      </c>
      <c r="BK224" s="102">
        <f>ROUND(I224*H224,2)</f>
        <v>0</v>
      </c>
      <c r="BL224" s="15" t="s">
        <v>251</v>
      </c>
      <c r="BM224" s="15" t="s">
        <v>595</v>
      </c>
    </row>
    <row r="225" spans="2:63" s="10" customFormat="1" ht="22.9" customHeight="1">
      <c r="B225" s="180"/>
      <c r="C225" s="181"/>
      <c r="D225" s="182" t="s">
        <v>74</v>
      </c>
      <c r="E225" s="194" t="s">
        <v>387</v>
      </c>
      <c r="F225" s="194" t="s">
        <v>388</v>
      </c>
      <c r="G225" s="181"/>
      <c r="H225" s="181"/>
      <c r="I225" s="184"/>
      <c r="J225" s="195">
        <f>BK225</f>
        <v>0</v>
      </c>
      <c r="K225" s="181"/>
      <c r="L225" s="186"/>
      <c r="M225" s="187"/>
      <c r="N225" s="188"/>
      <c r="O225" s="188"/>
      <c r="P225" s="189">
        <f>SUM(P226:P238)</f>
        <v>0</v>
      </c>
      <c r="Q225" s="188"/>
      <c r="R225" s="189">
        <f>SUM(R226:R238)</f>
        <v>0.0147</v>
      </c>
      <c r="S225" s="188"/>
      <c r="T225" s="190">
        <f>SUM(T226:T238)</f>
        <v>0</v>
      </c>
      <c r="AR225" s="191" t="s">
        <v>85</v>
      </c>
      <c r="AT225" s="192" t="s">
        <v>74</v>
      </c>
      <c r="AU225" s="192" t="s">
        <v>83</v>
      </c>
      <c r="AY225" s="191" t="s">
        <v>166</v>
      </c>
      <c r="BK225" s="193">
        <f>SUM(BK226:BK238)</f>
        <v>0</v>
      </c>
    </row>
    <row r="226" spans="2:65" s="1" customFormat="1" ht="16.5" customHeight="1">
      <c r="B226" s="33"/>
      <c r="C226" s="196" t="s">
        <v>389</v>
      </c>
      <c r="D226" s="196" t="s">
        <v>168</v>
      </c>
      <c r="E226" s="197" t="s">
        <v>390</v>
      </c>
      <c r="F226" s="198" t="s">
        <v>391</v>
      </c>
      <c r="G226" s="199" t="s">
        <v>110</v>
      </c>
      <c r="H226" s="200">
        <v>2500</v>
      </c>
      <c r="I226" s="201"/>
      <c r="J226" s="202">
        <f>ROUND(I226*H226,2)</f>
        <v>0</v>
      </c>
      <c r="K226" s="198" t="s">
        <v>189</v>
      </c>
      <c r="L226" s="35"/>
      <c r="M226" s="203" t="s">
        <v>1</v>
      </c>
      <c r="N226" s="204" t="s">
        <v>46</v>
      </c>
      <c r="O226" s="59"/>
      <c r="P226" s="205">
        <f>O226*H226</f>
        <v>0</v>
      </c>
      <c r="Q226" s="205">
        <v>0</v>
      </c>
      <c r="R226" s="205">
        <f>Q226*H226</f>
        <v>0</v>
      </c>
      <c r="S226" s="205">
        <v>0</v>
      </c>
      <c r="T226" s="206">
        <f>S226*H226</f>
        <v>0</v>
      </c>
      <c r="AR226" s="15" t="s">
        <v>251</v>
      </c>
      <c r="AT226" s="15" t="s">
        <v>168</v>
      </c>
      <c r="AU226" s="15" t="s">
        <v>85</v>
      </c>
      <c r="AY226" s="15" t="s">
        <v>166</v>
      </c>
      <c r="BE226" s="102">
        <f>IF(N226="základní",J226,0)</f>
        <v>0</v>
      </c>
      <c r="BF226" s="102">
        <f>IF(N226="snížená",J226,0)</f>
        <v>0</v>
      </c>
      <c r="BG226" s="102">
        <f>IF(N226="zákl. přenesená",J226,0)</f>
        <v>0</v>
      </c>
      <c r="BH226" s="102">
        <f>IF(N226="sníž. přenesená",J226,0)</f>
        <v>0</v>
      </c>
      <c r="BI226" s="102">
        <f>IF(N226="nulová",J226,0)</f>
        <v>0</v>
      </c>
      <c r="BJ226" s="15" t="s">
        <v>83</v>
      </c>
      <c r="BK226" s="102">
        <f>ROUND(I226*H226,2)</f>
        <v>0</v>
      </c>
      <c r="BL226" s="15" t="s">
        <v>251</v>
      </c>
      <c r="BM226" s="15" t="s">
        <v>596</v>
      </c>
    </row>
    <row r="227" spans="2:51" s="11" customFormat="1" ht="12">
      <c r="B227" s="207"/>
      <c r="C227" s="208"/>
      <c r="D227" s="209" t="s">
        <v>174</v>
      </c>
      <c r="E227" s="210" t="s">
        <v>1</v>
      </c>
      <c r="F227" s="211" t="s">
        <v>393</v>
      </c>
      <c r="G227" s="208"/>
      <c r="H227" s="210" t="s">
        <v>1</v>
      </c>
      <c r="I227" s="212"/>
      <c r="J227" s="208"/>
      <c r="K227" s="208"/>
      <c r="L227" s="213"/>
      <c r="M227" s="214"/>
      <c r="N227" s="215"/>
      <c r="O227" s="215"/>
      <c r="P227" s="215"/>
      <c r="Q227" s="215"/>
      <c r="R227" s="215"/>
      <c r="S227" s="215"/>
      <c r="T227" s="216"/>
      <c r="AT227" s="217" t="s">
        <v>174</v>
      </c>
      <c r="AU227" s="217" t="s">
        <v>85</v>
      </c>
      <c r="AV227" s="11" t="s">
        <v>83</v>
      </c>
      <c r="AW227" s="11" t="s">
        <v>34</v>
      </c>
      <c r="AX227" s="11" t="s">
        <v>75</v>
      </c>
      <c r="AY227" s="217" t="s">
        <v>166</v>
      </c>
    </row>
    <row r="228" spans="2:51" s="11" customFormat="1" ht="12">
      <c r="B228" s="207"/>
      <c r="C228" s="208"/>
      <c r="D228" s="209" t="s">
        <v>174</v>
      </c>
      <c r="E228" s="210" t="s">
        <v>1</v>
      </c>
      <c r="F228" s="211" t="s">
        <v>394</v>
      </c>
      <c r="G228" s="208"/>
      <c r="H228" s="210" t="s">
        <v>1</v>
      </c>
      <c r="I228" s="212"/>
      <c r="J228" s="208"/>
      <c r="K228" s="208"/>
      <c r="L228" s="213"/>
      <c r="M228" s="214"/>
      <c r="N228" s="215"/>
      <c r="O228" s="215"/>
      <c r="P228" s="215"/>
      <c r="Q228" s="215"/>
      <c r="R228" s="215"/>
      <c r="S228" s="215"/>
      <c r="T228" s="216"/>
      <c r="AT228" s="217" t="s">
        <v>174</v>
      </c>
      <c r="AU228" s="217" t="s">
        <v>85</v>
      </c>
      <c r="AV228" s="11" t="s">
        <v>83</v>
      </c>
      <c r="AW228" s="11" t="s">
        <v>34</v>
      </c>
      <c r="AX228" s="11" t="s">
        <v>75</v>
      </c>
      <c r="AY228" s="217" t="s">
        <v>166</v>
      </c>
    </row>
    <row r="229" spans="2:51" s="12" customFormat="1" ht="12">
      <c r="B229" s="218"/>
      <c r="C229" s="219"/>
      <c r="D229" s="209" t="s">
        <v>174</v>
      </c>
      <c r="E229" s="220" t="s">
        <v>395</v>
      </c>
      <c r="F229" s="221" t="s">
        <v>597</v>
      </c>
      <c r="G229" s="219"/>
      <c r="H229" s="222">
        <v>2500</v>
      </c>
      <c r="I229" s="223"/>
      <c r="J229" s="219"/>
      <c r="K229" s="219"/>
      <c r="L229" s="224"/>
      <c r="M229" s="225"/>
      <c r="N229" s="226"/>
      <c r="O229" s="226"/>
      <c r="P229" s="226"/>
      <c r="Q229" s="226"/>
      <c r="R229" s="226"/>
      <c r="S229" s="226"/>
      <c r="T229" s="227"/>
      <c r="AT229" s="228" t="s">
        <v>174</v>
      </c>
      <c r="AU229" s="228" t="s">
        <v>85</v>
      </c>
      <c r="AV229" s="12" t="s">
        <v>85</v>
      </c>
      <c r="AW229" s="12" t="s">
        <v>34</v>
      </c>
      <c r="AX229" s="12" t="s">
        <v>83</v>
      </c>
      <c r="AY229" s="228" t="s">
        <v>166</v>
      </c>
    </row>
    <row r="230" spans="2:65" s="1" customFormat="1" ht="16.5" customHeight="1">
      <c r="B230" s="33"/>
      <c r="C230" s="196" t="s">
        <v>397</v>
      </c>
      <c r="D230" s="196" t="s">
        <v>168</v>
      </c>
      <c r="E230" s="197" t="s">
        <v>398</v>
      </c>
      <c r="F230" s="198" t="s">
        <v>399</v>
      </c>
      <c r="G230" s="199" t="s">
        <v>245</v>
      </c>
      <c r="H230" s="200">
        <v>150</v>
      </c>
      <c r="I230" s="201"/>
      <c r="J230" s="202">
        <f>ROUND(I230*H230,2)</f>
        <v>0</v>
      </c>
      <c r="K230" s="198" t="s">
        <v>246</v>
      </c>
      <c r="L230" s="35"/>
      <c r="M230" s="203" t="s">
        <v>1</v>
      </c>
      <c r="N230" s="204" t="s">
        <v>46</v>
      </c>
      <c r="O230" s="59"/>
      <c r="P230" s="205">
        <f>O230*H230</f>
        <v>0</v>
      </c>
      <c r="Q230" s="205">
        <v>0</v>
      </c>
      <c r="R230" s="205">
        <f>Q230*H230</f>
        <v>0</v>
      </c>
      <c r="S230" s="205">
        <v>0</v>
      </c>
      <c r="T230" s="206">
        <f>S230*H230</f>
        <v>0</v>
      </c>
      <c r="AR230" s="15" t="s">
        <v>251</v>
      </c>
      <c r="AT230" s="15" t="s">
        <v>168</v>
      </c>
      <c r="AU230" s="15" t="s">
        <v>85</v>
      </c>
      <c r="AY230" s="15" t="s">
        <v>166</v>
      </c>
      <c r="BE230" s="102">
        <f>IF(N230="základní",J230,0)</f>
        <v>0</v>
      </c>
      <c r="BF230" s="102">
        <f>IF(N230="snížená",J230,0)</f>
        <v>0</v>
      </c>
      <c r="BG230" s="102">
        <f>IF(N230="zákl. přenesená",J230,0)</f>
        <v>0</v>
      </c>
      <c r="BH230" s="102">
        <f>IF(N230="sníž. přenesená",J230,0)</f>
        <v>0</v>
      </c>
      <c r="BI230" s="102">
        <f>IF(N230="nulová",J230,0)</f>
        <v>0</v>
      </c>
      <c r="BJ230" s="15" t="s">
        <v>83</v>
      </c>
      <c r="BK230" s="102">
        <f>ROUND(I230*H230,2)</f>
        <v>0</v>
      </c>
      <c r="BL230" s="15" t="s">
        <v>251</v>
      </c>
      <c r="BM230" s="15" t="s">
        <v>598</v>
      </c>
    </row>
    <row r="231" spans="2:51" s="12" customFormat="1" ht="12">
      <c r="B231" s="218"/>
      <c r="C231" s="219"/>
      <c r="D231" s="209" t="s">
        <v>174</v>
      </c>
      <c r="E231" s="220" t="s">
        <v>1</v>
      </c>
      <c r="F231" s="221" t="s">
        <v>482</v>
      </c>
      <c r="G231" s="219"/>
      <c r="H231" s="222">
        <v>150</v>
      </c>
      <c r="I231" s="223"/>
      <c r="J231" s="219"/>
      <c r="K231" s="219"/>
      <c r="L231" s="224"/>
      <c r="M231" s="225"/>
      <c r="N231" s="226"/>
      <c r="O231" s="226"/>
      <c r="P231" s="226"/>
      <c r="Q231" s="226"/>
      <c r="R231" s="226"/>
      <c r="S231" s="226"/>
      <c r="T231" s="227"/>
      <c r="AT231" s="228" t="s">
        <v>174</v>
      </c>
      <c r="AU231" s="228" t="s">
        <v>85</v>
      </c>
      <c r="AV231" s="12" t="s">
        <v>85</v>
      </c>
      <c r="AW231" s="12" t="s">
        <v>34</v>
      </c>
      <c r="AX231" s="12" t="s">
        <v>83</v>
      </c>
      <c r="AY231" s="228" t="s">
        <v>166</v>
      </c>
    </row>
    <row r="232" spans="2:65" s="1" customFormat="1" ht="16.5" customHeight="1">
      <c r="B232" s="33"/>
      <c r="C232" s="240" t="s">
        <v>402</v>
      </c>
      <c r="D232" s="240" t="s">
        <v>337</v>
      </c>
      <c r="E232" s="241" t="s">
        <v>403</v>
      </c>
      <c r="F232" s="242" t="s">
        <v>404</v>
      </c>
      <c r="G232" s="243" t="s">
        <v>245</v>
      </c>
      <c r="H232" s="244">
        <v>150</v>
      </c>
      <c r="I232" s="245"/>
      <c r="J232" s="246">
        <f>ROUND(I232*H232,2)</f>
        <v>0</v>
      </c>
      <c r="K232" s="242" t="s">
        <v>246</v>
      </c>
      <c r="L232" s="247"/>
      <c r="M232" s="248" t="s">
        <v>1</v>
      </c>
      <c r="N232" s="249" t="s">
        <v>46</v>
      </c>
      <c r="O232" s="59"/>
      <c r="P232" s="205">
        <f>O232*H232</f>
        <v>0</v>
      </c>
      <c r="Q232" s="205">
        <v>0</v>
      </c>
      <c r="R232" s="205">
        <f>Q232*H232</f>
        <v>0</v>
      </c>
      <c r="S232" s="205">
        <v>0</v>
      </c>
      <c r="T232" s="206">
        <f>S232*H232</f>
        <v>0</v>
      </c>
      <c r="AR232" s="15" t="s">
        <v>343</v>
      </c>
      <c r="AT232" s="15" t="s">
        <v>337</v>
      </c>
      <c r="AU232" s="15" t="s">
        <v>85</v>
      </c>
      <c r="AY232" s="15" t="s">
        <v>166</v>
      </c>
      <c r="BE232" s="102">
        <f>IF(N232="základní",J232,0)</f>
        <v>0</v>
      </c>
      <c r="BF232" s="102">
        <f>IF(N232="snížená",J232,0)</f>
        <v>0</v>
      </c>
      <c r="BG232" s="102">
        <f>IF(N232="zákl. přenesená",J232,0)</f>
        <v>0</v>
      </c>
      <c r="BH232" s="102">
        <f>IF(N232="sníž. přenesená",J232,0)</f>
        <v>0</v>
      </c>
      <c r="BI232" s="102">
        <f>IF(N232="nulová",J232,0)</f>
        <v>0</v>
      </c>
      <c r="BJ232" s="15" t="s">
        <v>83</v>
      </c>
      <c r="BK232" s="102">
        <f>ROUND(I232*H232,2)</f>
        <v>0</v>
      </c>
      <c r="BL232" s="15" t="s">
        <v>251</v>
      </c>
      <c r="BM232" s="15" t="s">
        <v>599</v>
      </c>
    </row>
    <row r="233" spans="2:65" s="1" customFormat="1" ht="16.5" customHeight="1">
      <c r="B233" s="33"/>
      <c r="C233" s="196" t="s">
        <v>407</v>
      </c>
      <c r="D233" s="196" t="s">
        <v>168</v>
      </c>
      <c r="E233" s="197" t="s">
        <v>408</v>
      </c>
      <c r="F233" s="198" t="s">
        <v>409</v>
      </c>
      <c r="G233" s="199" t="s">
        <v>110</v>
      </c>
      <c r="H233" s="200">
        <v>30</v>
      </c>
      <c r="I233" s="201"/>
      <c r="J233" s="202">
        <f>ROUND(I233*H233,2)</f>
        <v>0</v>
      </c>
      <c r="K233" s="198" t="s">
        <v>189</v>
      </c>
      <c r="L233" s="35"/>
      <c r="M233" s="203" t="s">
        <v>1</v>
      </c>
      <c r="N233" s="204" t="s">
        <v>46</v>
      </c>
      <c r="O233" s="59"/>
      <c r="P233" s="205">
        <f>O233*H233</f>
        <v>0</v>
      </c>
      <c r="Q233" s="205">
        <v>0.0002</v>
      </c>
      <c r="R233" s="205">
        <f>Q233*H233</f>
        <v>0.006</v>
      </c>
      <c r="S233" s="205">
        <v>0</v>
      </c>
      <c r="T233" s="206">
        <f>S233*H233</f>
        <v>0</v>
      </c>
      <c r="AR233" s="15" t="s">
        <v>251</v>
      </c>
      <c r="AT233" s="15" t="s">
        <v>168</v>
      </c>
      <c r="AU233" s="15" t="s">
        <v>85</v>
      </c>
      <c r="AY233" s="15" t="s">
        <v>166</v>
      </c>
      <c r="BE233" s="102">
        <f>IF(N233="základní",J233,0)</f>
        <v>0</v>
      </c>
      <c r="BF233" s="102">
        <f>IF(N233="snížená",J233,0)</f>
        <v>0</v>
      </c>
      <c r="BG233" s="102">
        <f>IF(N233="zákl. přenesená",J233,0)</f>
        <v>0</v>
      </c>
      <c r="BH233" s="102">
        <f>IF(N233="sníž. přenesená",J233,0)</f>
        <v>0</v>
      </c>
      <c r="BI233" s="102">
        <f>IF(N233="nulová",J233,0)</f>
        <v>0</v>
      </c>
      <c r="BJ233" s="15" t="s">
        <v>83</v>
      </c>
      <c r="BK233" s="102">
        <f>ROUND(I233*H233,2)</f>
        <v>0</v>
      </c>
      <c r="BL233" s="15" t="s">
        <v>251</v>
      </c>
      <c r="BM233" s="15" t="s">
        <v>600</v>
      </c>
    </row>
    <row r="234" spans="2:51" s="11" customFormat="1" ht="12">
      <c r="B234" s="207"/>
      <c r="C234" s="208"/>
      <c r="D234" s="209" t="s">
        <v>174</v>
      </c>
      <c r="E234" s="210" t="s">
        <v>1</v>
      </c>
      <c r="F234" s="211" t="s">
        <v>411</v>
      </c>
      <c r="G234" s="208"/>
      <c r="H234" s="210" t="s">
        <v>1</v>
      </c>
      <c r="I234" s="212"/>
      <c r="J234" s="208"/>
      <c r="K234" s="208"/>
      <c r="L234" s="213"/>
      <c r="M234" s="214"/>
      <c r="N234" s="215"/>
      <c r="O234" s="215"/>
      <c r="P234" s="215"/>
      <c r="Q234" s="215"/>
      <c r="R234" s="215"/>
      <c r="S234" s="215"/>
      <c r="T234" s="216"/>
      <c r="AT234" s="217" t="s">
        <v>174</v>
      </c>
      <c r="AU234" s="217" t="s">
        <v>85</v>
      </c>
      <c r="AV234" s="11" t="s">
        <v>83</v>
      </c>
      <c r="AW234" s="11" t="s">
        <v>34</v>
      </c>
      <c r="AX234" s="11" t="s">
        <v>75</v>
      </c>
      <c r="AY234" s="217" t="s">
        <v>166</v>
      </c>
    </row>
    <row r="235" spans="2:51" s="12" customFormat="1" ht="12">
      <c r="B235" s="218"/>
      <c r="C235" s="219"/>
      <c r="D235" s="209" t="s">
        <v>174</v>
      </c>
      <c r="E235" s="220" t="s">
        <v>1</v>
      </c>
      <c r="F235" s="221" t="s">
        <v>113</v>
      </c>
      <c r="G235" s="219"/>
      <c r="H235" s="222">
        <v>30</v>
      </c>
      <c r="I235" s="223"/>
      <c r="J235" s="219"/>
      <c r="K235" s="219"/>
      <c r="L235" s="224"/>
      <c r="M235" s="225"/>
      <c r="N235" s="226"/>
      <c r="O235" s="226"/>
      <c r="P235" s="226"/>
      <c r="Q235" s="226"/>
      <c r="R235" s="226"/>
      <c r="S235" s="226"/>
      <c r="T235" s="227"/>
      <c r="AT235" s="228" t="s">
        <v>174</v>
      </c>
      <c r="AU235" s="228" t="s">
        <v>85</v>
      </c>
      <c r="AV235" s="12" t="s">
        <v>85</v>
      </c>
      <c r="AW235" s="12" t="s">
        <v>34</v>
      </c>
      <c r="AX235" s="12" t="s">
        <v>83</v>
      </c>
      <c r="AY235" s="228" t="s">
        <v>166</v>
      </c>
    </row>
    <row r="236" spans="2:65" s="1" customFormat="1" ht="22.5" customHeight="1">
      <c r="B236" s="33"/>
      <c r="C236" s="196" t="s">
        <v>413</v>
      </c>
      <c r="D236" s="196" t="s">
        <v>168</v>
      </c>
      <c r="E236" s="197" t="s">
        <v>414</v>
      </c>
      <c r="F236" s="198" t="s">
        <v>415</v>
      </c>
      <c r="G236" s="199" t="s">
        <v>110</v>
      </c>
      <c r="H236" s="200">
        <v>30</v>
      </c>
      <c r="I236" s="201"/>
      <c r="J236" s="202">
        <f>ROUND(I236*H236,2)</f>
        <v>0</v>
      </c>
      <c r="K236" s="198" t="s">
        <v>189</v>
      </c>
      <c r="L236" s="35"/>
      <c r="M236" s="203" t="s">
        <v>1</v>
      </c>
      <c r="N236" s="204" t="s">
        <v>46</v>
      </c>
      <c r="O236" s="59"/>
      <c r="P236" s="205">
        <f>O236*H236</f>
        <v>0</v>
      </c>
      <c r="Q236" s="205">
        <v>0.00029</v>
      </c>
      <c r="R236" s="205">
        <f>Q236*H236</f>
        <v>0.0087</v>
      </c>
      <c r="S236" s="205">
        <v>0</v>
      </c>
      <c r="T236" s="206">
        <f>S236*H236</f>
        <v>0</v>
      </c>
      <c r="AR236" s="15" t="s">
        <v>251</v>
      </c>
      <c r="AT236" s="15" t="s">
        <v>168</v>
      </c>
      <c r="AU236" s="15" t="s">
        <v>85</v>
      </c>
      <c r="AY236" s="15" t="s">
        <v>166</v>
      </c>
      <c r="BE236" s="102">
        <f>IF(N236="základní",J236,0)</f>
        <v>0</v>
      </c>
      <c r="BF236" s="102">
        <f>IF(N236="snížená",J236,0)</f>
        <v>0</v>
      </c>
      <c r="BG236" s="102">
        <f>IF(N236="zákl. přenesená",J236,0)</f>
        <v>0</v>
      </c>
      <c r="BH236" s="102">
        <f>IF(N236="sníž. přenesená",J236,0)</f>
        <v>0</v>
      </c>
      <c r="BI236" s="102">
        <f>IF(N236="nulová",J236,0)</f>
        <v>0</v>
      </c>
      <c r="BJ236" s="15" t="s">
        <v>83</v>
      </c>
      <c r="BK236" s="102">
        <f>ROUND(I236*H236,2)</f>
        <v>0</v>
      </c>
      <c r="BL236" s="15" t="s">
        <v>251</v>
      </c>
      <c r="BM236" s="15" t="s">
        <v>601</v>
      </c>
    </row>
    <row r="237" spans="2:51" s="11" customFormat="1" ht="12">
      <c r="B237" s="207"/>
      <c r="C237" s="208"/>
      <c r="D237" s="209" t="s">
        <v>174</v>
      </c>
      <c r="E237" s="210" t="s">
        <v>1</v>
      </c>
      <c r="F237" s="211" t="s">
        <v>417</v>
      </c>
      <c r="G237" s="208"/>
      <c r="H237" s="210" t="s">
        <v>1</v>
      </c>
      <c r="I237" s="212"/>
      <c r="J237" s="208"/>
      <c r="K237" s="208"/>
      <c r="L237" s="213"/>
      <c r="M237" s="214"/>
      <c r="N237" s="215"/>
      <c r="O237" s="215"/>
      <c r="P237" s="215"/>
      <c r="Q237" s="215"/>
      <c r="R237" s="215"/>
      <c r="S237" s="215"/>
      <c r="T237" s="216"/>
      <c r="AT237" s="217" t="s">
        <v>174</v>
      </c>
      <c r="AU237" s="217" t="s">
        <v>85</v>
      </c>
      <c r="AV237" s="11" t="s">
        <v>83</v>
      </c>
      <c r="AW237" s="11" t="s">
        <v>34</v>
      </c>
      <c r="AX237" s="11" t="s">
        <v>75</v>
      </c>
      <c r="AY237" s="217" t="s">
        <v>166</v>
      </c>
    </row>
    <row r="238" spans="2:51" s="12" customFormat="1" ht="12">
      <c r="B238" s="218"/>
      <c r="C238" s="219"/>
      <c r="D238" s="209" t="s">
        <v>174</v>
      </c>
      <c r="E238" s="220" t="s">
        <v>1</v>
      </c>
      <c r="F238" s="221" t="s">
        <v>113</v>
      </c>
      <c r="G238" s="219"/>
      <c r="H238" s="222">
        <v>30</v>
      </c>
      <c r="I238" s="223"/>
      <c r="J238" s="219"/>
      <c r="K238" s="219"/>
      <c r="L238" s="224"/>
      <c r="M238" s="225"/>
      <c r="N238" s="226"/>
      <c r="O238" s="226"/>
      <c r="P238" s="226"/>
      <c r="Q238" s="226"/>
      <c r="R238" s="226"/>
      <c r="S238" s="226"/>
      <c r="T238" s="227"/>
      <c r="AT238" s="228" t="s">
        <v>174</v>
      </c>
      <c r="AU238" s="228" t="s">
        <v>85</v>
      </c>
      <c r="AV238" s="12" t="s">
        <v>85</v>
      </c>
      <c r="AW238" s="12" t="s">
        <v>34</v>
      </c>
      <c r="AX238" s="12" t="s">
        <v>83</v>
      </c>
      <c r="AY238" s="228" t="s">
        <v>166</v>
      </c>
    </row>
    <row r="239" spans="2:63" s="10" customFormat="1" ht="22.9" customHeight="1">
      <c r="B239" s="180"/>
      <c r="C239" s="181"/>
      <c r="D239" s="182" t="s">
        <v>74</v>
      </c>
      <c r="E239" s="194" t="s">
        <v>418</v>
      </c>
      <c r="F239" s="194" t="s">
        <v>419</v>
      </c>
      <c r="G239" s="181"/>
      <c r="H239" s="181"/>
      <c r="I239" s="184"/>
      <c r="J239" s="195">
        <f>BK239</f>
        <v>0</v>
      </c>
      <c r="K239" s="181"/>
      <c r="L239" s="186"/>
      <c r="M239" s="187"/>
      <c r="N239" s="188"/>
      <c r="O239" s="188"/>
      <c r="P239" s="189">
        <f>SUM(P240:P242)</f>
        <v>0</v>
      </c>
      <c r="Q239" s="188"/>
      <c r="R239" s="189">
        <f>SUM(R240:R242)</f>
        <v>0</v>
      </c>
      <c r="S239" s="188"/>
      <c r="T239" s="190">
        <f>SUM(T240:T242)</f>
        <v>0</v>
      </c>
      <c r="AR239" s="191" t="s">
        <v>85</v>
      </c>
      <c r="AT239" s="192" t="s">
        <v>74</v>
      </c>
      <c r="AU239" s="192" t="s">
        <v>83</v>
      </c>
      <c r="AY239" s="191" t="s">
        <v>166</v>
      </c>
      <c r="BK239" s="193">
        <f>SUM(BK240:BK242)</f>
        <v>0</v>
      </c>
    </row>
    <row r="240" spans="2:65" s="1" customFormat="1" ht="16.5" customHeight="1">
      <c r="B240" s="33"/>
      <c r="C240" s="196" t="s">
        <v>420</v>
      </c>
      <c r="D240" s="196" t="s">
        <v>168</v>
      </c>
      <c r="E240" s="197" t="s">
        <v>421</v>
      </c>
      <c r="F240" s="198" t="s">
        <v>422</v>
      </c>
      <c r="G240" s="199" t="s">
        <v>110</v>
      </c>
      <c r="H240" s="200">
        <v>134.64</v>
      </c>
      <c r="I240" s="201"/>
      <c r="J240" s="202">
        <f>ROUND(I240*H240,2)</f>
        <v>0</v>
      </c>
      <c r="K240" s="198" t="s">
        <v>246</v>
      </c>
      <c r="L240" s="35"/>
      <c r="M240" s="203" t="s">
        <v>1</v>
      </c>
      <c r="N240" s="204" t="s">
        <v>46</v>
      </c>
      <c r="O240" s="59"/>
      <c r="P240" s="205">
        <f>O240*H240</f>
        <v>0</v>
      </c>
      <c r="Q240" s="205">
        <v>0</v>
      </c>
      <c r="R240" s="205">
        <f>Q240*H240</f>
        <v>0</v>
      </c>
      <c r="S240" s="205">
        <v>0</v>
      </c>
      <c r="T240" s="206">
        <f>S240*H240</f>
        <v>0</v>
      </c>
      <c r="AR240" s="15" t="s">
        <v>251</v>
      </c>
      <c r="AT240" s="15" t="s">
        <v>168</v>
      </c>
      <c r="AU240" s="15" t="s">
        <v>85</v>
      </c>
      <c r="AY240" s="15" t="s">
        <v>166</v>
      </c>
      <c r="BE240" s="102">
        <f>IF(N240="základní",J240,0)</f>
        <v>0</v>
      </c>
      <c r="BF240" s="102">
        <f>IF(N240="snížená",J240,0)</f>
        <v>0</v>
      </c>
      <c r="BG240" s="102">
        <f>IF(N240="zákl. přenesená",J240,0)</f>
        <v>0</v>
      </c>
      <c r="BH240" s="102">
        <f>IF(N240="sníž. přenesená",J240,0)</f>
        <v>0</v>
      </c>
      <c r="BI240" s="102">
        <f>IF(N240="nulová",J240,0)</f>
        <v>0</v>
      </c>
      <c r="BJ240" s="15" t="s">
        <v>83</v>
      </c>
      <c r="BK240" s="102">
        <f>ROUND(I240*H240,2)</f>
        <v>0</v>
      </c>
      <c r="BL240" s="15" t="s">
        <v>251</v>
      </c>
      <c r="BM240" s="15" t="s">
        <v>602</v>
      </c>
    </row>
    <row r="241" spans="2:51" s="11" customFormat="1" ht="12">
      <c r="B241" s="207"/>
      <c r="C241" s="208"/>
      <c r="D241" s="209" t="s">
        <v>174</v>
      </c>
      <c r="E241" s="210" t="s">
        <v>1</v>
      </c>
      <c r="F241" s="211" t="s">
        <v>424</v>
      </c>
      <c r="G241" s="208"/>
      <c r="H241" s="210" t="s">
        <v>1</v>
      </c>
      <c r="I241" s="212"/>
      <c r="J241" s="208"/>
      <c r="K241" s="208"/>
      <c r="L241" s="213"/>
      <c r="M241" s="214"/>
      <c r="N241" s="215"/>
      <c r="O241" s="215"/>
      <c r="P241" s="215"/>
      <c r="Q241" s="215"/>
      <c r="R241" s="215"/>
      <c r="S241" s="215"/>
      <c r="T241" s="216"/>
      <c r="AT241" s="217" t="s">
        <v>174</v>
      </c>
      <c r="AU241" s="217" t="s">
        <v>85</v>
      </c>
      <c r="AV241" s="11" t="s">
        <v>83</v>
      </c>
      <c r="AW241" s="11" t="s">
        <v>34</v>
      </c>
      <c r="AX241" s="11" t="s">
        <v>75</v>
      </c>
      <c r="AY241" s="217" t="s">
        <v>166</v>
      </c>
    </row>
    <row r="242" spans="2:51" s="12" customFormat="1" ht="12">
      <c r="B242" s="218"/>
      <c r="C242" s="219"/>
      <c r="D242" s="209" t="s">
        <v>174</v>
      </c>
      <c r="E242" s="220" t="s">
        <v>1</v>
      </c>
      <c r="F242" s="221" t="s">
        <v>603</v>
      </c>
      <c r="G242" s="219"/>
      <c r="H242" s="222">
        <v>134.64</v>
      </c>
      <c r="I242" s="223"/>
      <c r="J242" s="219"/>
      <c r="K242" s="219"/>
      <c r="L242" s="224"/>
      <c r="M242" s="225"/>
      <c r="N242" s="226"/>
      <c r="O242" s="226"/>
      <c r="P242" s="226"/>
      <c r="Q242" s="226"/>
      <c r="R242" s="226"/>
      <c r="S242" s="226"/>
      <c r="T242" s="227"/>
      <c r="AT242" s="228" t="s">
        <v>174</v>
      </c>
      <c r="AU242" s="228" t="s">
        <v>85</v>
      </c>
      <c r="AV242" s="12" t="s">
        <v>85</v>
      </c>
      <c r="AW242" s="12" t="s">
        <v>34</v>
      </c>
      <c r="AX242" s="12" t="s">
        <v>83</v>
      </c>
      <c r="AY242" s="228" t="s">
        <v>166</v>
      </c>
    </row>
    <row r="243" spans="2:63" s="10" customFormat="1" ht="25.9" customHeight="1">
      <c r="B243" s="180"/>
      <c r="C243" s="181"/>
      <c r="D243" s="182" t="s">
        <v>74</v>
      </c>
      <c r="E243" s="183" t="s">
        <v>604</v>
      </c>
      <c r="F243" s="183" t="s">
        <v>87</v>
      </c>
      <c r="G243" s="181"/>
      <c r="H243" s="181"/>
      <c r="I243" s="184"/>
      <c r="J243" s="185">
        <f>BK243</f>
        <v>0</v>
      </c>
      <c r="K243" s="181"/>
      <c r="L243" s="186"/>
      <c r="M243" s="187"/>
      <c r="N243" s="188"/>
      <c r="O243" s="188"/>
      <c r="P243" s="189">
        <f>SUM(P244:P304)</f>
        <v>0</v>
      </c>
      <c r="Q243" s="188"/>
      <c r="R243" s="189">
        <f>SUM(R244:R304)</f>
        <v>0</v>
      </c>
      <c r="S243" s="188"/>
      <c r="T243" s="190">
        <f>SUM(T244:T304)</f>
        <v>0</v>
      </c>
      <c r="AR243" s="191" t="s">
        <v>172</v>
      </c>
      <c r="AT243" s="192" t="s">
        <v>74</v>
      </c>
      <c r="AU243" s="192" t="s">
        <v>75</v>
      </c>
      <c r="AY243" s="191" t="s">
        <v>166</v>
      </c>
      <c r="BK243" s="193">
        <f>SUM(BK244:BK304)</f>
        <v>0</v>
      </c>
    </row>
    <row r="244" spans="2:65" s="1" customFormat="1" ht="22.5" customHeight="1">
      <c r="B244" s="33"/>
      <c r="C244" s="196" t="s">
        <v>605</v>
      </c>
      <c r="D244" s="196" t="s">
        <v>168</v>
      </c>
      <c r="E244" s="197" t="s">
        <v>432</v>
      </c>
      <c r="F244" s="198" t="s">
        <v>433</v>
      </c>
      <c r="G244" s="199" t="s">
        <v>217</v>
      </c>
      <c r="H244" s="200">
        <v>1</v>
      </c>
      <c r="I244" s="201"/>
      <c r="J244" s="202">
        <f>ROUND(I244*H244,2)</f>
        <v>0</v>
      </c>
      <c r="K244" s="198" t="s">
        <v>1</v>
      </c>
      <c r="L244" s="35"/>
      <c r="M244" s="203" t="s">
        <v>1</v>
      </c>
      <c r="N244" s="204" t="s">
        <v>46</v>
      </c>
      <c r="O244" s="59"/>
      <c r="P244" s="205">
        <f>O244*H244</f>
        <v>0</v>
      </c>
      <c r="Q244" s="205">
        <v>0</v>
      </c>
      <c r="R244" s="205">
        <f>Q244*H244</f>
        <v>0</v>
      </c>
      <c r="S244" s="205">
        <v>0</v>
      </c>
      <c r="T244" s="206">
        <f>S244*H244</f>
        <v>0</v>
      </c>
      <c r="AR244" s="15" t="s">
        <v>172</v>
      </c>
      <c r="AT244" s="15" t="s">
        <v>168</v>
      </c>
      <c r="AU244" s="15" t="s">
        <v>83</v>
      </c>
      <c r="AY244" s="15" t="s">
        <v>166</v>
      </c>
      <c r="BE244" s="102">
        <f>IF(N244="základní",J244,0)</f>
        <v>0</v>
      </c>
      <c r="BF244" s="102">
        <f>IF(N244="snížená",J244,0)</f>
        <v>0</v>
      </c>
      <c r="BG244" s="102">
        <f>IF(N244="zákl. přenesená",J244,0)</f>
        <v>0</v>
      </c>
      <c r="BH244" s="102">
        <f>IF(N244="sníž. přenesená",J244,0)</f>
        <v>0</v>
      </c>
      <c r="BI244" s="102">
        <f>IF(N244="nulová",J244,0)</f>
        <v>0</v>
      </c>
      <c r="BJ244" s="15" t="s">
        <v>83</v>
      </c>
      <c r="BK244" s="102">
        <f>ROUND(I244*H244,2)</f>
        <v>0</v>
      </c>
      <c r="BL244" s="15" t="s">
        <v>172</v>
      </c>
      <c r="BM244" s="15" t="s">
        <v>606</v>
      </c>
    </row>
    <row r="245" spans="2:65" s="1" customFormat="1" ht="16.5" customHeight="1">
      <c r="B245" s="33"/>
      <c r="C245" s="196" t="s">
        <v>607</v>
      </c>
      <c r="D245" s="196" t="s">
        <v>168</v>
      </c>
      <c r="E245" s="197" t="s">
        <v>608</v>
      </c>
      <c r="F245" s="198" t="s">
        <v>609</v>
      </c>
      <c r="G245" s="199" t="s">
        <v>217</v>
      </c>
      <c r="H245" s="200">
        <v>17</v>
      </c>
      <c r="I245" s="201"/>
      <c r="J245" s="202">
        <f>ROUND(I245*H245,2)</f>
        <v>0</v>
      </c>
      <c r="K245" s="198" t="s">
        <v>1</v>
      </c>
      <c r="L245" s="35"/>
      <c r="M245" s="203" t="s">
        <v>1</v>
      </c>
      <c r="N245" s="204" t="s">
        <v>46</v>
      </c>
      <c r="O245" s="59"/>
      <c r="P245" s="205">
        <f>O245*H245</f>
        <v>0</v>
      </c>
      <c r="Q245" s="205">
        <v>0</v>
      </c>
      <c r="R245" s="205">
        <f>Q245*H245</f>
        <v>0</v>
      </c>
      <c r="S245" s="205">
        <v>0</v>
      </c>
      <c r="T245" s="206">
        <f>S245*H245</f>
        <v>0</v>
      </c>
      <c r="AR245" s="15" t="s">
        <v>172</v>
      </c>
      <c r="AT245" s="15" t="s">
        <v>168</v>
      </c>
      <c r="AU245" s="15" t="s">
        <v>83</v>
      </c>
      <c r="AY245" s="15" t="s">
        <v>166</v>
      </c>
      <c r="BE245" s="102">
        <f>IF(N245="základní",J245,0)</f>
        <v>0</v>
      </c>
      <c r="BF245" s="102">
        <f>IF(N245="snížená",J245,0)</f>
        <v>0</v>
      </c>
      <c r="BG245" s="102">
        <f>IF(N245="zákl. přenesená",J245,0)</f>
        <v>0</v>
      </c>
      <c r="BH245" s="102">
        <f>IF(N245="sníž. přenesená",J245,0)</f>
        <v>0</v>
      </c>
      <c r="BI245" s="102">
        <f>IF(N245="nulová",J245,0)</f>
        <v>0</v>
      </c>
      <c r="BJ245" s="15" t="s">
        <v>83</v>
      </c>
      <c r="BK245" s="102">
        <f>ROUND(I245*H245,2)</f>
        <v>0</v>
      </c>
      <c r="BL245" s="15" t="s">
        <v>172</v>
      </c>
      <c r="BM245" s="15" t="s">
        <v>610</v>
      </c>
    </row>
    <row r="246" spans="2:65" s="1" customFormat="1" ht="16.5" customHeight="1">
      <c r="B246" s="33"/>
      <c r="C246" s="196" t="s">
        <v>611</v>
      </c>
      <c r="D246" s="196" t="s">
        <v>168</v>
      </c>
      <c r="E246" s="197" t="s">
        <v>435</v>
      </c>
      <c r="F246" s="198" t="s">
        <v>436</v>
      </c>
      <c r="G246" s="199" t="s">
        <v>171</v>
      </c>
      <c r="H246" s="200">
        <v>1</v>
      </c>
      <c r="I246" s="201"/>
      <c r="J246" s="202">
        <f>ROUND(I246*H246,2)</f>
        <v>0</v>
      </c>
      <c r="K246" s="198" t="s">
        <v>1</v>
      </c>
      <c r="L246" s="35"/>
      <c r="M246" s="203" t="s">
        <v>1</v>
      </c>
      <c r="N246" s="204" t="s">
        <v>46</v>
      </c>
      <c r="O246" s="59"/>
      <c r="P246" s="205">
        <f>O246*H246</f>
        <v>0</v>
      </c>
      <c r="Q246" s="205">
        <v>0</v>
      </c>
      <c r="R246" s="205">
        <f>Q246*H246</f>
        <v>0</v>
      </c>
      <c r="S246" s="205">
        <v>0</v>
      </c>
      <c r="T246" s="206">
        <f>S246*H246</f>
        <v>0</v>
      </c>
      <c r="AR246" s="15" t="s">
        <v>172</v>
      </c>
      <c r="AT246" s="15" t="s">
        <v>168</v>
      </c>
      <c r="AU246" s="15" t="s">
        <v>83</v>
      </c>
      <c r="AY246" s="15" t="s">
        <v>166</v>
      </c>
      <c r="BE246" s="102">
        <f>IF(N246="základní",J246,0)</f>
        <v>0</v>
      </c>
      <c r="BF246" s="102">
        <f>IF(N246="snížená",J246,0)</f>
        <v>0</v>
      </c>
      <c r="BG246" s="102">
        <f>IF(N246="zákl. přenesená",J246,0)</f>
        <v>0</v>
      </c>
      <c r="BH246" s="102">
        <f>IF(N246="sníž. přenesená",J246,0)</f>
        <v>0</v>
      </c>
      <c r="BI246" s="102">
        <f>IF(N246="nulová",J246,0)</f>
        <v>0</v>
      </c>
      <c r="BJ246" s="15" t="s">
        <v>83</v>
      </c>
      <c r="BK246" s="102">
        <f>ROUND(I246*H246,2)</f>
        <v>0</v>
      </c>
      <c r="BL246" s="15" t="s">
        <v>172</v>
      </c>
      <c r="BM246" s="15" t="s">
        <v>612</v>
      </c>
    </row>
    <row r="247" spans="2:65" s="1" customFormat="1" ht="16.5" customHeight="1">
      <c r="B247" s="33"/>
      <c r="C247" s="196" t="s">
        <v>613</v>
      </c>
      <c r="D247" s="196" t="s">
        <v>168</v>
      </c>
      <c r="E247" s="197" t="s">
        <v>438</v>
      </c>
      <c r="F247" s="198" t="s">
        <v>439</v>
      </c>
      <c r="G247" s="199" t="s">
        <v>245</v>
      </c>
      <c r="H247" s="200">
        <v>55</v>
      </c>
      <c r="I247" s="201"/>
      <c r="J247" s="202">
        <f>ROUND(I247*H247,2)</f>
        <v>0</v>
      </c>
      <c r="K247" s="198" t="s">
        <v>1</v>
      </c>
      <c r="L247" s="35"/>
      <c r="M247" s="203" t="s">
        <v>1</v>
      </c>
      <c r="N247" s="204" t="s">
        <v>46</v>
      </c>
      <c r="O247" s="59"/>
      <c r="P247" s="205">
        <f>O247*H247</f>
        <v>0</v>
      </c>
      <c r="Q247" s="205">
        <v>0</v>
      </c>
      <c r="R247" s="205">
        <f>Q247*H247</f>
        <v>0</v>
      </c>
      <c r="S247" s="205">
        <v>0</v>
      </c>
      <c r="T247" s="206">
        <f>S247*H247</f>
        <v>0</v>
      </c>
      <c r="AR247" s="15" t="s">
        <v>172</v>
      </c>
      <c r="AT247" s="15" t="s">
        <v>168</v>
      </c>
      <c r="AU247" s="15" t="s">
        <v>83</v>
      </c>
      <c r="AY247" s="15" t="s">
        <v>166</v>
      </c>
      <c r="BE247" s="102">
        <f>IF(N247="základní",J247,0)</f>
        <v>0</v>
      </c>
      <c r="BF247" s="102">
        <f>IF(N247="snížená",J247,0)</f>
        <v>0</v>
      </c>
      <c r="BG247" s="102">
        <f>IF(N247="zákl. přenesená",J247,0)</f>
        <v>0</v>
      </c>
      <c r="BH247" s="102">
        <f>IF(N247="sníž. přenesená",J247,0)</f>
        <v>0</v>
      </c>
      <c r="BI247" s="102">
        <f>IF(N247="nulová",J247,0)</f>
        <v>0</v>
      </c>
      <c r="BJ247" s="15" t="s">
        <v>83</v>
      </c>
      <c r="BK247" s="102">
        <f>ROUND(I247*H247,2)</f>
        <v>0</v>
      </c>
      <c r="BL247" s="15" t="s">
        <v>172</v>
      </c>
      <c r="BM247" s="15" t="s">
        <v>614</v>
      </c>
    </row>
    <row r="248" spans="2:51" s="12" customFormat="1" ht="12">
      <c r="B248" s="218"/>
      <c r="C248" s="219"/>
      <c r="D248" s="209" t="s">
        <v>174</v>
      </c>
      <c r="E248" s="220" t="s">
        <v>441</v>
      </c>
      <c r="F248" s="221" t="s">
        <v>536</v>
      </c>
      <c r="G248" s="219"/>
      <c r="H248" s="222">
        <v>55</v>
      </c>
      <c r="I248" s="223"/>
      <c r="J248" s="219"/>
      <c r="K248" s="219"/>
      <c r="L248" s="224"/>
      <c r="M248" s="225"/>
      <c r="N248" s="226"/>
      <c r="O248" s="226"/>
      <c r="P248" s="226"/>
      <c r="Q248" s="226"/>
      <c r="R248" s="226"/>
      <c r="S248" s="226"/>
      <c r="T248" s="227"/>
      <c r="AT248" s="228" t="s">
        <v>174</v>
      </c>
      <c r="AU248" s="228" t="s">
        <v>83</v>
      </c>
      <c r="AV248" s="12" t="s">
        <v>85</v>
      </c>
      <c r="AW248" s="12" t="s">
        <v>34</v>
      </c>
      <c r="AX248" s="12" t="s">
        <v>83</v>
      </c>
      <c r="AY248" s="228" t="s">
        <v>166</v>
      </c>
    </row>
    <row r="249" spans="2:65" s="1" customFormat="1" ht="16.5" customHeight="1">
      <c r="B249" s="33"/>
      <c r="C249" s="196" t="s">
        <v>615</v>
      </c>
      <c r="D249" s="196" t="s">
        <v>168</v>
      </c>
      <c r="E249" s="197" t="s">
        <v>443</v>
      </c>
      <c r="F249" s="198" t="s">
        <v>616</v>
      </c>
      <c r="G249" s="199" t="s">
        <v>245</v>
      </c>
      <c r="H249" s="200">
        <v>1</v>
      </c>
      <c r="I249" s="201"/>
      <c r="J249" s="202">
        <f>ROUND(I249*H249,2)</f>
        <v>0</v>
      </c>
      <c r="K249" s="198" t="s">
        <v>1</v>
      </c>
      <c r="L249" s="35"/>
      <c r="M249" s="203" t="s">
        <v>1</v>
      </c>
      <c r="N249" s="204" t="s">
        <v>46</v>
      </c>
      <c r="O249" s="59"/>
      <c r="P249" s="205">
        <f>O249*H249</f>
        <v>0</v>
      </c>
      <c r="Q249" s="205">
        <v>0</v>
      </c>
      <c r="R249" s="205">
        <f>Q249*H249</f>
        <v>0</v>
      </c>
      <c r="S249" s="205">
        <v>0</v>
      </c>
      <c r="T249" s="206">
        <f>S249*H249</f>
        <v>0</v>
      </c>
      <c r="AR249" s="15" t="s">
        <v>172</v>
      </c>
      <c r="AT249" s="15" t="s">
        <v>168</v>
      </c>
      <c r="AU249" s="15" t="s">
        <v>83</v>
      </c>
      <c r="AY249" s="15" t="s">
        <v>166</v>
      </c>
      <c r="BE249" s="102">
        <f>IF(N249="základní",J249,0)</f>
        <v>0</v>
      </c>
      <c r="BF249" s="102">
        <f>IF(N249="snížená",J249,0)</f>
        <v>0</v>
      </c>
      <c r="BG249" s="102">
        <f>IF(N249="zákl. přenesená",J249,0)</f>
        <v>0</v>
      </c>
      <c r="BH249" s="102">
        <f>IF(N249="sníž. přenesená",J249,0)</f>
        <v>0</v>
      </c>
      <c r="BI249" s="102">
        <f>IF(N249="nulová",J249,0)</f>
        <v>0</v>
      </c>
      <c r="BJ249" s="15" t="s">
        <v>83</v>
      </c>
      <c r="BK249" s="102">
        <f>ROUND(I249*H249,2)</f>
        <v>0</v>
      </c>
      <c r="BL249" s="15" t="s">
        <v>172</v>
      </c>
      <c r="BM249" s="15" t="s">
        <v>617</v>
      </c>
    </row>
    <row r="250" spans="2:51" s="12" customFormat="1" ht="12">
      <c r="B250" s="218"/>
      <c r="C250" s="219"/>
      <c r="D250" s="209" t="s">
        <v>174</v>
      </c>
      <c r="E250" s="220" t="s">
        <v>1</v>
      </c>
      <c r="F250" s="221" t="s">
        <v>83</v>
      </c>
      <c r="G250" s="219"/>
      <c r="H250" s="222">
        <v>1</v>
      </c>
      <c r="I250" s="223"/>
      <c r="J250" s="219"/>
      <c r="K250" s="219"/>
      <c r="L250" s="224"/>
      <c r="M250" s="225"/>
      <c r="N250" s="226"/>
      <c r="O250" s="226"/>
      <c r="P250" s="226"/>
      <c r="Q250" s="226"/>
      <c r="R250" s="226"/>
      <c r="S250" s="226"/>
      <c r="T250" s="227"/>
      <c r="AT250" s="228" t="s">
        <v>174</v>
      </c>
      <c r="AU250" s="228" t="s">
        <v>83</v>
      </c>
      <c r="AV250" s="12" t="s">
        <v>85</v>
      </c>
      <c r="AW250" s="12" t="s">
        <v>34</v>
      </c>
      <c r="AX250" s="12" t="s">
        <v>83</v>
      </c>
      <c r="AY250" s="228" t="s">
        <v>166</v>
      </c>
    </row>
    <row r="251" spans="2:65" s="1" customFormat="1" ht="16.5" customHeight="1">
      <c r="B251" s="33"/>
      <c r="C251" s="196" t="s">
        <v>618</v>
      </c>
      <c r="D251" s="196" t="s">
        <v>168</v>
      </c>
      <c r="E251" s="197" t="s">
        <v>447</v>
      </c>
      <c r="F251" s="198" t="s">
        <v>448</v>
      </c>
      <c r="G251" s="199" t="s">
        <v>217</v>
      </c>
      <c r="H251" s="200">
        <v>8</v>
      </c>
      <c r="I251" s="201"/>
      <c r="J251" s="202">
        <f>ROUND(I251*H251,2)</f>
        <v>0</v>
      </c>
      <c r="K251" s="198" t="s">
        <v>1</v>
      </c>
      <c r="L251" s="35"/>
      <c r="M251" s="203" t="s">
        <v>1</v>
      </c>
      <c r="N251" s="204" t="s">
        <v>46</v>
      </c>
      <c r="O251" s="59"/>
      <c r="P251" s="205">
        <f>O251*H251</f>
        <v>0</v>
      </c>
      <c r="Q251" s="205">
        <v>0</v>
      </c>
      <c r="R251" s="205">
        <f>Q251*H251</f>
        <v>0</v>
      </c>
      <c r="S251" s="205">
        <v>0</v>
      </c>
      <c r="T251" s="206">
        <f>S251*H251</f>
        <v>0</v>
      </c>
      <c r="AR251" s="15" t="s">
        <v>172</v>
      </c>
      <c r="AT251" s="15" t="s">
        <v>168</v>
      </c>
      <c r="AU251" s="15" t="s">
        <v>83</v>
      </c>
      <c r="AY251" s="15" t="s">
        <v>166</v>
      </c>
      <c r="BE251" s="102">
        <f>IF(N251="základní",J251,0)</f>
        <v>0</v>
      </c>
      <c r="BF251" s="102">
        <f>IF(N251="snížená",J251,0)</f>
        <v>0</v>
      </c>
      <c r="BG251" s="102">
        <f>IF(N251="zákl. přenesená",J251,0)</f>
        <v>0</v>
      </c>
      <c r="BH251" s="102">
        <f>IF(N251="sníž. přenesená",J251,0)</f>
        <v>0</v>
      </c>
      <c r="BI251" s="102">
        <f>IF(N251="nulová",J251,0)</f>
        <v>0</v>
      </c>
      <c r="BJ251" s="15" t="s">
        <v>83</v>
      </c>
      <c r="BK251" s="102">
        <f>ROUND(I251*H251,2)</f>
        <v>0</v>
      </c>
      <c r="BL251" s="15" t="s">
        <v>172</v>
      </c>
      <c r="BM251" s="15" t="s">
        <v>619</v>
      </c>
    </row>
    <row r="252" spans="2:51" s="12" customFormat="1" ht="12">
      <c r="B252" s="218"/>
      <c r="C252" s="219"/>
      <c r="D252" s="209" t="s">
        <v>174</v>
      </c>
      <c r="E252" s="220" t="s">
        <v>450</v>
      </c>
      <c r="F252" s="221" t="s">
        <v>206</v>
      </c>
      <c r="G252" s="219"/>
      <c r="H252" s="222">
        <v>8</v>
      </c>
      <c r="I252" s="223"/>
      <c r="J252" s="219"/>
      <c r="K252" s="219"/>
      <c r="L252" s="224"/>
      <c r="M252" s="225"/>
      <c r="N252" s="226"/>
      <c r="O252" s="226"/>
      <c r="P252" s="226"/>
      <c r="Q252" s="226"/>
      <c r="R252" s="226"/>
      <c r="S252" s="226"/>
      <c r="T252" s="227"/>
      <c r="AT252" s="228" t="s">
        <v>174</v>
      </c>
      <c r="AU252" s="228" t="s">
        <v>83</v>
      </c>
      <c r="AV252" s="12" t="s">
        <v>85</v>
      </c>
      <c r="AW252" s="12" t="s">
        <v>34</v>
      </c>
      <c r="AX252" s="12" t="s">
        <v>83</v>
      </c>
      <c r="AY252" s="228" t="s">
        <v>166</v>
      </c>
    </row>
    <row r="253" spans="2:65" s="1" customFormat="1" ht="16.5" customHeight="1">
      <c r="B253" s="33"/>
      <c r="C253" s="196" t="s">
        <v>620</v>
      </c>
      <c r="D253" s="196" t="s">
        <v>168</v>
      </c>
      <c r="E253" s="197" t="s">
        <v>452</v>
      </c>
      <c r="F253" s="198" t="s">
        <v>453</v>
      </c>
      <c r="G253" s="199" t="s">
        <v>217</v>
      </c>
      <c r="H253" s="200">
        <v>10</v>
      </c>
      <c r="I253" s="201"/>
      <c r="J253" s="202">
        <f>ROUND(I253*H253,2)</f>
        <v>0</v>
      </c>
      <c r="K253" s="198" t="s">
        <v>1</v>
      </c>
      <c r="L253" s="35"/>
      <c r="M253" s="203" t="s">
        <v>1</v>
      </c>
      <c r="N253" s="204" t="s">
        <v>46</v>
      </c>
      <c r="O253" s="59"/>
      <c r="P253" s="205">
        <f>O253*H253</f>
        <v>0</v>
      </c>
      <c r="Q253" s="205">
        <v>0</v>
      </c>
      <c r="R253" s="205">
        <f>Q253*H253</f>
        <v>0</v>
      </c>
      <c r="S253" s="205">
        <v>0</v>
      </c>
      <c r="T253" s="206">
        <f>S253*H253</f>
        <v>0</v>
      </c>
      <c r="AR253" s="15" t="s">
        <v>172</v>
      </c>
      <c r="AT253" s="15" t="s">
        <v>168</v>
      </c>
      <c r="AU253" s="15" t="s">
        <v>83</v>
      </c>
      <c r="AY253" s="15" t="s">
        <v>166</v>
      </c>
      <c r="BE253" s="102">
        <f>IF(N253="základní",J253,0)</f>
        <v>0</v>
      </c>
      <c r="BF253" s="102">
        <f>IF(N253="snížená",J253,0)</f>
        <v>0</v>
      </c>
      <c r="BG253" s="102">
        <f>IF(N253="zákl. přenesená",J253,0)</f>
        <v>0</v>
      </c>
      <c r="BH253" s="102">
        <f>IF(N253="sníž. přenesená",J253,0)</f>
        <v>0</v>
      </c>
      <c r="BI253" s="102">
        <f>IF(N253="nulová",J253,0)</f>
        <v>0</v>
      </c>
      <c r="BJ253" s="15" t="s">
        <v>83</v>
      </c>
      <c r="BK253" s="102">
        <f>ROUND(I253*H253,2)</f>
        <v>0</v>
      </c>
      <c r="BL253" s="15" t="s">
        <v>172</v>
      </c>
      <c r="BM253" s="15" t="s">
        <v>621</v>
      </c>
    </row>
    <row r="254" spans="2:51" s="12" customFormat="1" ht="12">
      <c r="B254" s="218"/>
      <c r="C254" s="219"/>
      <c r="D254" s="209" t="s">
        <v>174</v>
      </c>
      <c r="E254" s="220" t="s">
        <v>455</v>
      </c>
      <c r="F254" s="221" t="s">
        <v>219</v>
      </c>
      <c r="G254" s="219"/>
      <c r="H254" s="222">
        <v>10</v>
      </c>
      <c r="I254" s="223"/>
      <c r="J254" s="219"/>
      <c r="K254" s="219"/>
      <c r="L254" s="224"/>
      <c r="M254" s="225"/>
      <c r="N254" s="226"/>
      <c r="O254" s="226"/>
      <c r="P254" s="226"/>
      <c r="Q254" s="226"/>
      <c r="R254" s="226"/>
      <c r="S254" s="226"/>
      <c r="T254" s="227"/>
      <c r="AT254" s="228" t="s">
        <v>174</v>
      </c>
      <c r="AU254" s="228" t="s">
        <v>83</v>
      </c>
      <c r="AV254" s="12" t="s">
        <v>85</v>
      </c>
      <c r="AW254" s="12" t="s">
        <v>34</v>
      </c>
      <c r="AX254" s="12" t="s">
        <v>83</v>
      </c>
      <c r="AY254" s="228" t="s">
        <v>166</v>
      </c>
    </row>
    <row r="255" spans="2:65" s="1" customFormat="1" ht="16.5" customHeight="1">
      <c r="B255" s="33"/>
      <c r="C255" s="196" t="s">
        <v>622</v>
      </c>
      <c r="D255" s="196" t="s">
        <v>168</v>
      </c>
      <c r="E255" s="197" t="s">
        <v>457</v>
      </c>
      <c r="F255" s="198" t="s">
        <v>458</v>
      </c>
      <c r="G255" s="199" t="s">
        <v>217</v>
      </c>
      <c r="H255" s="200">
        <v>2</v>
      </c>
      <c r="I255" s="201"/>
      <c r="J255" s="202">
        <f>ROUND(I255*H255,2)</f>
        <v>0</v>
      </c>
      <c r="K255" s="198" t="s">
        <v>1</v>
      </c>
      <c r="L255" s="35"/>
      <c r="M255" s="203" t="s">
        <v>1</v>
      </c>
      <c r="N255" s="204" t="s">
        <v>46</v>
      </c>
      <c r="O255" s="59"/>
      <c r="P255" s="205">
        <f>O255*H255</f>
        <v>0</v>
      </c>
      <c r="Q255" s="205">
        <v>0</v>
      </c>
      <c r="R255" s="205">
        <f>Q255*H255</f>
        <v>0</v>
      </c>
      <c r="S255" s="205">
        <v>0</v>
      </c>
      <c r="T255" s="206">
        <f>S255*H255</f>
        <v>0</v>
      </c>
      <c r="AR255" s="15" t="s">
        <v>172</v>
      </c>
      <c r="AT255" s="15" t="s">
        <v>168</v>
      </c>
      <c r="AU255" s="15" t="s">
        <v>83</v>
      </c>
      <c r="AY255" s="15" t="s">
        <v>166</v>
      </c>
      <c r="BE255" s="102">
        <f>IF(N255="základní",J255,0)</f>
        <v>0</v>
      </c>
      <c r="BF255" s="102">
        <f>IF(N255="snížená",J255,0)</f>
        <v>0</v>
      </c>
      <c r="BG255" s="102">
        <f>IF(N255="zákl. přenesená",J255,0)</f>
        <v>0</v>
      </c>
      <c r="BH255" s="102">
        <f>IF(N255="sníž. přenesená",J255,0)</f>
        <v>0</v>
      </c>
      <c r="BI255" s="102">
        <f>IF(N255="nulová",J255,0)</f>
        <v>0</v>
      </c>
      <c r="BJ255" s="15" t="s">
        <v>83</v>
      </c>
      <c r="BK255" s="102">
        <f>ROUND(I255*H255,2)</f>
        <v>0</v>
      </c>
      <c r="BL255" s="15" t="s">
        <v>172</v>
      </c>
      <c r="BM255" s="15" t="s">
        <v>623</v>
      </c>
    </row>
    <row r="256" spans="2:51" s="12" customFormat="1" ht="12">
      <c r="B256" s="218"/>
      <c r="C256" s="219"/>
      <c r="D256" s="209" t="s">
        <v>174</v>
      </c>
      <c r="E256" s="220" t="s">
        <v>1</v>
      </c>
      <c r="F256" s="221" t="s">
        <v>85</v>
      </c>
      <c r="G256" s="219"/>
      <c r="H256" s="222">
        <v>2</v>
      </c>
      <c r="I256" s="223"/>
      <c r="J256" s="219"/>
      <c r="K256" s="219"/>
      <c r="L256" s="224"/>
      <c r="M256" s="225"/>
      <c r="N256" s="226"/>
      <c r="O256" s="226"/>
      <c r="P256" s="226"/>
      <c r="Q256" s="226"/>
      <c r="R256" s="226"/>
      <c r="S256" s="226"/>
      <c r="T256" s="227"/>
      <c r="AT256" s="228" t="s">
        <v>174</v>
      </c>
      <c r="AU256" s="228" t="s">
        <v>83</v>
      </c>
      <c r="AV256" s="12" t="s">
        <v>85</v>
      </c>
      <c r="AW256" s="12" t="s">
        <v>34</v>
      </c>
      <c r="AX256" s="12" t="s">
        <v>83</v>
      </c>
      <c r="AY256" s="228" t="s">
        <v>166</v>
      </c>
    </row>
    <row r="257" spans="2:65" s="1" customFormat="1" ht="16.5" customHeight="1">
      <c r="B257" s="33"/>
      <c r="C257" s="196" t="s">
        <v>536</v>
      </c>
      <c r="D257" s="196" t="s">
        <v>168</v>
      </c>
      <c r="E257" s="197" t="s">
        <v>461</v>
      </c>
      <c r="F257" s="198" t="s">
        <v>624</v>
      </c>
      <c r="G257" s="199" t="s">
        <v>217</v>
      </c>
      <c r="H257" s="200">
        <v>1</v>
      </c>
      <c r="I257" s="201"/>
      <c r="J257" s="202">
        <f>ROUND(I257*H257,2)</f>
        <v>0</v>
      </c>
      <c r="K257" s="198" t="s">
        <v>1</v>
      </c>
      <c r="L257" s="35"/>
      <c r="M257" s="203" t="s">
        <v>1</v>
      </c>
      <c r="N257" s="204" t="s">
        <v>46</v>
      </c>
      <c r="O257" s="59"/>
      <c r="P257" s="205">
        <f>O257*H257</f>
        <v>0</v>
      </c>
      <c r="Q257" s="205">
        <v>0</v>
      </c>
      <c r="R257" s="205">
        <f>Q257*H257</f>
        <v>0</v>
      </c>
      <c r="S257" s="205">
        <v>0</v>
      </c>
      <c r="T257" s="206">
        <f>S257*H257</f>
        <v>0</v>
      </c>
      <c r="AR257" s="15" t="s">
        <v>172</v>
      </c>
      <c r="AT257" s="15" t="s">
        <v>168</v>
      </c>
      <c r="AU257" s="15" t="s">
        <v>83</v>
      </c>
      <c r="AY257" s="15" t="s">
        <v>166</v>
      </c>
      <c r="BE257" s="102">
        <f>IF(N257="základní",J257,0)</f>
        <v>0</v>
      </c>
      <c r="BF257" s="102">
        <f>IF(N257="snížená",J257,0)</f>
        <v>0</v>
      </c>
      <c r="BG257" s="102">
        <f>IF(N257="zákl. přenesená",J257,0)</f>
        <v>0</v>
      </c>
      <c r="BH257" s="102">
        <f>IF(N257="sníž. přenesená",J257,0)</f>
        <v>0</v>
      </c>
      <c r="BI257" s="102">
        <f>IF(N257="nulová",J257,0)</f>
        <v>0</v>
      </c>
      <c r="BJ257" s="15" t="s">
        <v>83</v>
      </c>
      <c r="BK257" s="102">
        <f>ROUND(I257*H257,2)</f>
        <v>0</v>
      </c>
      <c r="BL257" s="15" t="s">
        <v>172</v>
      </c>
      <c r="BM257" s="15" t="s">
        <v>625</v>
      </c>
    </row>
    <row r="258" spans="2:51" s="12" customFormat="1" ht="12">
      <c r="B258" s="218"/>
      <c r="C258" s="219"/>
      <c r="D258" s="209" t="s">
        <v>174</v>
      </c>
      <c r="E258" s="220" t="s">
        <v>1</v>
      </c>
      <c r="F258" s="221" t="s">
        <v>83</v>
      </c>
      <c r="G258" s="219"/>
      <c r="H258" s="222">
        <v>1</v>
      </c>
      <c r="I258" s="223"/>
      <c r="J258" s="219"/>
      <c r="K258" s="219"/>
      <c r="L258" s="224"/>
      <c r="M258" s="225"/>
      <c r="N258" s="226"/>
      <c r="O258" s="226"/>
      <c r="P258" s="226"/>
      <c r="Q258" s="226"/>
      <c r="R258" s="226"/>
      <c r="S258" s="226"/>
      <c r="T258" s="227"/>
      <c r="AT258" s="228" t="s">
        <v>174</v>
      </c>
      <c r="AU258" s="228" t="s">
        <v>83</v>
      </c>
      <c r="AV258" s="12" t="s">
        <v>85</v>
      </c>
      <c r="AW258" s="12" t="s">
        <v>34</v>
      </c>
      <c r="AX258" s="12" t="s">
        <v>83</v>
      </c>
      <c r="AY258" s="228" t="s">
        <v>166</v>
      </c>
    </row>
    <row r="259" spans="2:65" s="1" customFormat="1" ht="16.5" customHeight="1">
      <c r="B259" s="33"/>
      <c r="C259" s="196" t="s">
        <v>626</v>
      </c>
      <c r="D259" s="196" t="s">
        <v>168</v>
      </c>
      <c r="E259" s="197" t="s">
        <v>464</v>
      </c>
      <c r="F259" s="198" t="s">
        <v>465</v>
      </c>
      <c r="G259" s="199" t="s">
        <v>217</v>
      </c>
      <c r="H259" s="200">
        <v>1</v>
      </c>
      <c r="I259" s="201"/>
      <c r="J259" s="202">
        <f>ROUND(I259*H259,2)</f>
        <v>0</v>
      </c>
      <c r="K259" s="198" t="s">
        <v>1</v>
      </c>
      <c r="L259" s="35"/>
      <c r="M259" s="203" t="s">
        <v>1</v>
      </c>
      <c r="N259" s="204" t="s">
        <v>46</v>
      </c>
      <c r="O259" s="59"/>
      <c r="P259" s="205">
        <f>O259*H259</f>
        <v>0</v>
      </c>
      <c r="Q259" s="205">
        <v>0</v>
      </c>
      <c r="R259" s="205">
        <f>Q259*H259</f>
        <v>0</v>
      </c>
      <c r="S259" s="205">
        <v>0</v>
      </c>
      <c r="T259" s="206">
        <f>S259*H259</f>
        <v>0</v>
      </c>
      <c r="AR259" s="15" t="s">
        <v>172</v>
      </c>
      <c r="AT259" s="15" t="s">
        <v>168</v>
      </c>
      <c r="AU259" s="15" t="s">
        <v>83</v>
      </c>
      <c r="AY259" s="15" t="s">
        <v>166</v>
      </c>
      <c r="BE259" s="102">
        <f>IF(N259="základní",J259,0)</f>
        <v>0</v>
      </c>
      <c r="BF259" s="102">
        <f>IF(N259="snížená",J259,0)</f>
        <v>0</v>
      </c>
      <c r="BG259" s="102">
        <f>IF(N259="zákl. přenesená",J259,0)</f>
        <v>0</v>
      </c>
      <c r="BH259" s="102">
        <f>IF(N259="sníž. přenesená",J259,0)</f>
        <v>0</v>
      </c>
      <c r="BI259" s="102">
        <f>IF(N259="nulová",J259,0)</f>
        <v>0</v>
      </c>
      <c r="BJ259" s="15" t="s">
        <v>83</v>
      </c>
      <c r="BK259" s="102">
        <f>ROUND(I259*H259,2)</f>
        <v>0</v>
      </c>
      <c r="BL259" s="15" t="s">
        <v>172</v>
      </c>
      <c r="BM259" s="15" t="s">
        <v>627</v>
      </c>
    </row>
    <row r="260" spans="2:65" s="1" customFormat="1" ht="16.5" customHeight="1">
      <c r="B260" s="33"/>
      <c r="C260" s="196" t="s">
        <v>628</v>
      </c>
      <c r="D260" s="196" t="s">
        <v>168</v>
      </c>
      <c r="E260" s="197" t="s">
        <v>467</v>
      </c>
      <c r="F260" s="198" t="s">
        <v>468</v>
      </c>
      <c r="G260" s="199" t="s">
        <v>217</v>
      </c>
      <c r="H260" s="200">
        <v>1</v>
      </c>
      <c r="I260" s="201"/>
      <c r="J260" s="202">
        <f>ROUND(I260*H260,2)</f>
        <v>0</v>
      </c>
      <c r="K260" s="198" t="s">
        <v>1</v>
      </c>
      <c r="L260" s="35"/>
      <c r="M260" s="203" t="s">
        <v>1</v>
      </c>
      <c r="N260" s="204" t="s">
        <v>46</v>
      </c>
      <c r="O260" s="59"/>
      <c r="P260" s="205">
        <f>O260*H260</f>
        <v>0</v>
      </c>
      <c r="Q260" s="205">
        <v>0</v>
      </c>
      <c r="R260" s="205">
        <f>Q260*H260</f>
        <v>0</v>
      </c>
      <c r="S260" s="205">
        <v>0</v>
      </c>
      <c r="T260" s="206">
        <f>S260*H260</f>
        <v>0</v>
      </c>
      <c r="AR260" s="15" t="s">
        <v>172</v>
      </c>
      <c r="AT260" s="15" t="s">
        <v>168</v>
      </c>
      <c r="AU260" s="15" t="s">
        <v>83</v>
      </c>
      <c r="AY260" s="15" t="s">
        <v>166</v>
      </c>
      <c r="BE260" s="102">
        <f>IF(N260="základní",J260,0)</f>
        <v>0</v>
      </c>
      <c r="BF260" s="102">
        <f>IF(N260="snížená",J260,0)</f>
        <v>0</v>
      </c>
      <c r="BG260" s="102">
        <f>IF(N260="zákl. přenesená",J260,0)</f>
        <v>0</v>
      </c>
      <c r="BH260" s="102">
        <f>IF(N260="sníž. přenesená",J260,0)</f>
        <v>0</v>
      </c>
      <c r="BI260" s="102">
        <f>IF(N260="nulová",J260,0)</f>
        <v>0</v>
      </c>
      <c r="BJ260" s="15" t="s">
        <v>83</v>
      </c>
      <c r="BK260" s="102">
        <f>ROUND(I260*H260,2)</f>
        <v>0</v>
      </c>
      <c r="BL260" s="15" t="s">
        <v>172</v>
      </c>
      <c r="BM260" s="15" t="s">
        <v>629</v>
      </c>
    </row>
    <row r="261" spans="2:65" s="1" customFormat="1" ht="16.5" customHeight="1">
      <c r="B261" s="33"/>
      <c r="C261" s="196" t="s">
        <v>630</v>
      </c>
      <c r="D261" s="196" t="s">
        <v>168</v>
      </c>
      <c r="E261" s="197" t="s">
        <v>470</v>
      </c>
      <c r="F261" s="198" t="s">
        <v>471</v>
      </c>
      <c r="G261" s="199" t="s">
        <v>217</v>
      </c>
      <c r="H261" s="200">
        <v>1</v>
      </c>
      <c r="I261" s="201"/>
      <c r="J261" s="202">
        <f>ROUND(I261*H261,2)</f>
        <v>0</v>
      </c>
      <c r="K261" s="198" t="s">
        <v>1</v>
      </c>
      <c r="L261" s="35"/>
      <c r="M261" s="203" t="s">
        <v>1</v>
      </c>
      <c r="N261" s="204" t="s">
        <v>46</v>
      </c>
      <c r="O261" s="59"/>
      <c r="P261" s="205">
        <f>O261*H261</f>
        <v>0</v>
      </c>
      <c r="Q261" s="205">
        <v>0</v>
      </c>
      <c r="R261" s="205">
        <f>Q261*H261</f>
        <v>0</v>
      </c>
      <c r="S261" s="205">
        <v>0</v>
      </c>
      <c r="T261" s="206">
        <f>S261*H261</f>
        <v>0</v>
      </c>
      <c r="AR261" s="15" t="s">
        <v>172</v>
      </c>
      <c r="AT261" s="15" t="s">
        <v>168</v>
      </c>
      <c r="AU261" s="15" t="s">
        <v>83</v>
      </c>
      <c r="AY261" s="15" t="s">
        <v>166</v>
      </c>
      <c r="BE261" s="102">
        <f>IF(N261="základní",J261,0)</f>
        <v>0</v>
      </c>
      <c r="BF261" s="102">
        <f>IF(N261="snížená",J261,0)</f>
        <v>0</v>
      </c>
      <c r="BG261" s="102">
        <f>IF(N261="zákl. přenesená",J261,0)</f>
        <v>0</v>
      </c>
      <c r="BH261" s="102">
        <f>IF(N261="sníž. přenesená",J261,0)</f>
        <v>0</v>
      </c>
      <c r="BI261" s="102">
        <f>IF(N261="nulová",J261,0)</f>
        <v>0</v>
      </c>
      <c r="BJ261" s="15" t="s">
        <v>83</v>
      </c>
      <c r="BK261" s="102">
        <f>ROUND(I261*H261,2)</f>
        <v>0</v>
      </c>
      <c r="BL261" s="15" t="s">
        <v>172</v>
      </c>
      <c r="BM261" s="15" t="s">
        <v>631</v>
      </c>
    </row>
    <row r="262" spans="2:65" s="1" customFormat="1" ht="16.5" customHeight="1">
      <c r="B262" s="33"/>
      <c r="C262" s="196" t="s">
        <v>632</v>
      </c>
      <c r="D262" s="196" t="s">
        <v>168</v>
      </c>
      <c r="E262" s="197" t="s">
        <v>473</v>
      </c>
      <c r="F262" s="198" t="s">
        <v>474</v>
      </c>
      <c r="G262" s="199" t="s">
        <v>217</v>
      </c>
      <c r="H262" s="200">
        <v>6</v>
      </c>
      <c r="I262" s="201"/>
      <c r="J262" s="202">
        <f>ROUND(I262*H262,2)</f>
        <v>0</v>
      </c>
      <c r="K262" s="198" t="s">
        <v>1</v>
      </c>
      <c r="L262" s="35"/>
      <c r="M262" s="203" t="s">
        <v>1</v>
      </c>
      <c r="N262" s="204" t="s">
        <v>46</v>
      </c>
      <c r="O262" s="59"/>
      <c r="P262" s="205">
        <f>O262*H262</f>
        <v>0</v>
      </c>
      <c r="Q262" s="205">
        <v>0</v>
      </c>
      <c r="R262" s="205">
        <f>Q262*H262</f>
        <v>0</v>
      </c>
      <c r="S262" s="205">
        <v>0</v>
      </c>
      <c r="T262" s="206">
        <f>S262*H262</f>
        <v>0</v>
      </c>
      <c r="AR262" s="15" t="s">
        <v>172</v>
      </c>
      <c r="AT262" s="15" t="s">
        <v>168</v>
      </c>
      <c r="AU262" s="15" t="s">
        <v>83</v>
      </c>
      <c r="AY262" s="15" t="s">
        <v>166</v>
      </c>
      <c r="BE262" s="102">
        <f>IF(N262="základní",J262,0)</f>
        <v>0</v>
      </c>
      <c r="BF262" s="102">
        <f>IF(N262="snížená",J262,0)</f>
        <v>0</v>
      </c>
      <c r="BG262" s="102">
        <f>IF(N262="zákl. přenesená",J262,0)</f>
        <v>0</v>
      </c>
      <c r="BH262" s="102">
        <f>IF(N262="sníž. přenesená",J262,0)</f>
        <v>0</v>
      </c>
      <c r="BI262" s="102">
        <f>IF(N262="nulová",J262,0)</f>
        <v>0</v>
      </c>
      <c r="BJ262" s="15" t="s">
        <v>83</v>
      </c>
      <c r="BK262" s="102">
        <f>ROUND(I262*H262,2)</f>
        <v>0</v>
      </c>
      <c r="BL262" s="15" t="s">
        <v>172</v>
      </c>
      <c r="BM262" s="15" t="s">
        <v>633</v>
      </c>
    </row>
    <row r="263" spans="2:51" s="12" customFormat="1" ht="12">
      <c r="B263" s="218"/>
      <c r="C263" s="219"/>
      <c r="D263" s="209" t="s">
        <v>174</v>
      </c>
      <c r="E263" s="220" t="s">
        <v>1</v>
      </c>
      <c r="F263" s="221" t="s">
        <v>192</v>
      </c>
      <c r="G263" s="219"/>
      <c r="H263" s="222">
        <v>6</v>
      </c>
      <c r="I263" s="223"/>
      <c r="J263" s="219"/>
      <c r="K263" s="219"/>
      <c r="L263" s="224"/>
      <c r="M263" s="225"/>
      <c r="N263" s="226"/>
      <c r="O263" s="226"/>
      <c r="P263" s="226"/>
      <c r="Q263" s="226"/>
      <c r="R263" s="226"/>
      <c r="S263" s="226"/>
      <c r="T263" s="227"/>
      <c r="AT263" s="228" t="s">
        <v>174</v>
      </c>
      <c r="AU263" s="228" t="s">
        <v>83</v>
      </c>
      <c r="AV263" s="12" t="s">
        <v>85</v>
      </c>
      <c r="AW263" s="12" t="s">
        <v>34</v>
      </c>
      <c r="AX263" s="12" t="s">
        <v>83</v>
      </c>
      <c r="AY263" s="228" t="s">
        <v>166</v>
      </c>
    </row>
    <row r="264" spans="2:65" s="1" customFormat="1" ht="16.5" customHeight="1">
      <c r="B264" s="33"/>
      <c r="C264" s="196" t="s">
        <v>486</v>
      </c>
      <c r="D264" s="196" t="s">
        <v>168</v>
      </c>
      <c r="E264" s="197" t="s">
        <v>476</v>
      </c>
      <c r="F264" s="198" t="s">
        <v>477</v>
      </c>
      <c r="G264" s="199" t="s">
        <v>217</v>
      </c>
      <c r="H264" s="200">
        <v>1</v>
      </c>
      <c r="I264" s="201"/>
      <c r="J264" s="202">
        <f>ROUND(I264*H264,2)</f>
        <v>0</v>
      </c>
      <c r="K264" s="198" t="s">
        <v>1</v>
      </c>
      <c r="L264" s="35"/>
      <c r="M264" s="203" t="s">
        <v>1</v>
      </c>
      <c r="N264" s="204" t="s">
        <v>46</v>
      </c>
      <c r="O264" s="59"/>
      <c r="P264" s="205">
        <f>O264*H264</f>
        <v>0</v>
      </c>
      <c r="Q264" s="205">
        <v>0</v>
      </c>
      <c r="R264" s="205">
        <f>Q264*H264</f>
        <v>0</v>
      </c>
      <c r="S264" s="205">
        <v>0</v>
      </c>
      <c r="T264" s="206">
        <f>S264*H264</f>
        <v>0</v>
      </c>
      <c r="AR264" s="15" t="s">
        <v>172</v>
      </c>
      <c r="AT264" s="15" t="s">
        <v>168</v>
      </c>
      <c r="AU264" s="15" t="s">
        <v>83</v>
      </c>
      <c r="AY264" s="15" t="s">
        <v>166</v>
      </c>
      <c r="BE264" s="102">
        <f>IF(N264="základní",J264,0)</f>
        <v>0</v>
      </c>
      <c r="BF264" s="102">
        <f>IF(N264="snížená",J264,0)</f>
        <v>0</v>
      </c>
      <c r="BG264" s="102">
        <f>IF(N264="zákl. přenesená",J264,0)</f>
        <v>0</v>
      </c>
      <c r="BH264" s="102">
        <f>IF(N264="sníž. přenesená",J264,0)</f>
        <v>0</v>
      </c>
      <c r="BI264" s="102">
        <f>IF(N264="nulová",J264,0)</f>
        <v>0</v>
      </c>
      <c r="BJ264" s="15" t="s">
        <v>83</v>
      </c>
      <c r="BK264" s="102">
        <f>ROUND(I264*H264,2)</f>
        <v>0</v>
      </c>
      <c r="BL264" s="15" t="s">
        <v>172</v>
      </c>
      <c r="BM264" s="15" t="s">
        <v>634</v>
      </c>
    </row>
    <row r="265" spans="2:65" s="1" customFormat="1" ht="16.5" customHeight="1">
      <c r="B265" s="33"/>
      <c r="C265" s="196" t="s">
        <v>635</v>
      </c>
      <c r="D265" s="196" t="s">
        <v>168</v>
      </c>
      <c r="E265" s="197" t="s">
        <v>479</v>
      </c>
      <c r="F265" s="198" t="s">
        <v>480</v>
      </c>
      <c r="G265" s="199" t="s">
        <v>217</v>
      </c>
      <c r="H265" s="200">
        <v>30</v>
      </c>
      <c r="I265" s="201"/>
      <c r="J265" s="202">
        <f>ROUND(I265*H265,2)</f>
        <v>0</v>
      </c>
      <c r="K265" s="198" t="s">
        <v>1</v>
      </c>
      <c r="L265" s="35"/>
      <c r="M265" s="203" t="s">
        <v>1</v>
      </c>
      <c r="N265" s="204" t="s">
        <v>46</v>
      </c>
      <c r="O265" s="59"/>
      <c r="P265" s="205">
        <f>O265*H265</f>
        <v>0</v>
      </c>
      <c r="Q265" s="205">
        <v>0</v>
      </c>
      <c r="R265" s="205">
        <f>Q265*H265</f>
        <v>0</v>
      </c>
      <c r="S265" s="205">
        <v>0</v>
      </c>
      <c r="T265" s="206">
        <f>S265*H265</f>
        <v>0</v>
      </c>
      <c r="AR265" s="15" t="s">
        <v>172</v>
      </c>
      <c r="AT265" s="15" t="s">
        <v>168</v>
      </c>
      <c r="AU265" s="15" t="s">
        <v>83</v>
      </c>
      <c r="AY265" s="15" t="s">
        <v>166</v>
      </c>
      <c r="BE265" s="102">
        <f>IF(N265="základní",J265,0)</f>
        <v>0</v>
      </c>
      <c r="BF265" s="102">
        <f>IF(N265="snížená",J265,0)</f>
        <v>0</v>
      </c>
      <c r="BG265" s="102">
        <f>IF(N265="zákl. přenesená",J265,0)</f>
        <v>0</v>
      </c>
      <c r="BH265" s="102">
        <f>IF(N265="sníž. přenesená",J265,0)</f>
        <v>0</v>
      </c>
      <c r="BI265" s="102">
        <f>IF(N265="nulová",J265,0)</f>
        <v>0</v>
      </c>
      <c r="BJ265" s="15" t="s">
        <v>83</v>
      </c>
      <c r="BK265" s="102">
        <f>ROUND(I265*H265,2)</f>
        <v>0</v>
      </c>
      <c r="BL265" s="15" t="s">
        <v>172</v>
      </c>
      <c r="BM265" s="15" t="s">
        <v>636</v>
      </c>
    </row>
    <row r="266" spans="2:51" s="12" customFormat="1" ht="12">
      <c r="B266" s="218"/>
      <c r="C266" s="219"/>
      <c r="D266" s="209" t="s">
        <v>174</v>
      </c>
      <c r="E266" s="220" t="s">
        <v>1</v>
      </c>
      <c r="F266" s="221" t="s">
        <v>328</v>
      </c>
      <c r="G266" s="219"/>
      <c r="H266" s="222">
        <v>30</v>
      </c>
      <c r="I266" s="223"/>
      <c r="J266" s="219"/>
      <c r="K266" s="219"/>
      <c r="L266" s="224"/>
      <c r="M266" s="225"/>
      <c r="N266" s="226"/>
      <c r="O266" s="226"/>
      <c r="P266" s="226"/>
      <c r="Q266" s="226"/>
      <c r="R266" s="226"/>
      <c r="S266" s="226"/>
      <c r="T266" s="227"/>
      <c r="AT266" s="228" t="s">
        <v>174</v>
      </c>
      <c r="AU266" s="228" t="s">
        <v>83</v>
      </c>
      <c r="AV266" s="12" t="s">
        <v>85</v>
      </c>
      <c r="AW266" s="12" t="s">
        <v>34</v>
      </c>
      <c r="AX266" s="12" t="s">
        <v>83</v>
      </c>
      <c r="AY266" s="228" t="s">
        <v>166</v>
      </c>
    </row>
    <row r="267" spans="2:65" s="1" customFormat="1" ht="16.5" customHeight="1">
      <c r="B267" s="33"/>
      <c r="C267" s="196" t="s">
        <v>637</v>
      </c>
      <c r="D267" s="196" t="s">
        <v>168</v>
      </c>
      <c r="E267" s="197" t="s">
        <v>483</v>
      </c>
      <c r="F267" s="198" t="s">
        <v>484</v>
      </c>
      <c r="G267" s="199" t="s">
        <v>217</v>
      </c>
      <c r="H267" s="200">
        <v>3</v>
      </c>
      <c r="I267" s="201"/>
      <c r="J267" s="202">
        <f>ROUND(I267*H267,2)</f>
        <v>0</v>
      </c>
      <c r="K267" s="198" t="s">
        <v>1</v>
      </c>
      <c r="L267" s="35"/>
      <c r="M267" s="203" t="s">
        <v>1</v>
      </c>
      <c r="N267" s="204" t="s">
        <v>46</v>
      </c>
      <c r="O267" s="59"/>
      <c r="P267" s="205">
        <f>O267*H267</f>
        <v>0</v>
      </c>
      <c r="Q267" s="205">
        <v>0</v>
      </c>
      <c r="R267" s="205">
        <f>Q267*H267</f>
        <v>0</v>
      </c>
      <c r="S267" s="205">
        <v>0</v>
      </c>
      <c r="T267" s="206">
        <f>S267*H267</f>
        <v>0</v>
      </c>
      <c r="AR267" s="15" t="s">
        <v>172</v>
      </c>
      <c r="AT267" s="15" t="s">
        <v>168</v>
      </c>
      <c r="AU267" s="15" t="s">
        <v>83</v>
      </c>
      <c r="AY267" s="15" t="s">
        <v>166</v>
      </c>
      <c r="BE267" s="102">
        <f>IF(N267="základní",J267,0)</f>
        <v>0</v>
      </c>
      <c r="BF267" s="102">
        <f>IF(N267="snížená",J267,0)</f>
        <v>0</v>
      </c>
      <c r="BG267" s="102">
        <f>IF(N267="zákl. přenesená",J267,0)</f>
        <v>0</v>
      </c>
      <c r="BH267" s="102">
        <f>IF(N267="sníž. přenesená",J267,0)</f>
        <v>0</v>
      </c>
      <c r="BI267" s="102">
        <f>IF(N267="nulová",J267,0)</f>
        <v>0</v>
      </c>
      <c r="BJ267" s="15" t="s">
        <v>83</v>
      </c>
      <c r="BK267" s="102">
        <f>ROUND(I267*H267,2)</f>
        <v>0</v>
      </c>
      <c r="BL267" s="15" t="s">
        <v>172</v>
      </c>
      <c r="BM267" s="15" t="s">
        <v>638</v>
      </c>
    </row>
    <row r="268" spans="2:65" s="1" customFormat="1" ht="16.5" customHeight="1">
      <c r="B268" s="33"/>
      <c r="C268" s="196" t="s">
        <v>639</v>
      </c>
      <c r="D268" s="196" t="s">
        <v>168</v>
      </c>
      <c r="E268" s="197" t="s">
        <v>487</v>
      </c>
      <c r="F268" s="198" t="s">
        <v>488</v>
      </c>
      <c r="G268" s="199" t="s">
        <v>217</v>
      </c>
      <c r="H268" s="200">
        <v>3</v>
      </c>
      <c r="I268" s="201"/>
      <c r="J268" s="202">
        <f>ROUND(I268*H268,2)</f>
        <v>0</v>
      </c>
      <c r="K268" s="198" t="s">
        <v>1</v>
      </c>
      <c r="L268" s="35"/>
      <c r="M268" s="203" t="s">
        <v>1</v>
      </c>
      <c r="N268" s="204" t="s">
        <v>46</v>
      </c>
      <c r="O268" s="59"/>
      <c r="P268" s="205">
        <f>O268*H268</f>
        <v>0</v>
      </c>
      <c r="Q268" s="205">
        <v>0</v>
      </c>
      <c r="R268" s="205">
        <f>Q268*H268</f>
        <v>0</v>
      </c>
      <c r="S268" s="205">
        <v>0</v>
      </c>
      <c r="T268" s="206">
        <f>S268*H268</f>
        <v>0</v>
      </c>
      <c r="AR268" s="15" t="s">
        <v>172</v>
      </c>
      <c r="AT268" s="15" t="s">
        <v>168</v>
      </c>
      <c r="AU268" s="15" t="s">
        <v>83</v>
      </c>
      <c r="AY268" s="15" t="s">
        <v>166</v>
      </c>
      <c r="BE268" s="102">
        <f>IF(N268="základní",J268,0)</f>
        <v>0</v>
      </c>
      <c r="BF268" s="102">
        <f>IF(N268="snížená",J268,0)</f>
        <v>0</v>
      </c>
      <c r="BG268" s="102">
        <f>IF(N268="zákl. přenesená",J268,0)</f>
        <v>0</v>
      </c>
      <c r="BH268" s="102">
        <f>IF(N268="sníž. přenesená",J268,0)</f>
        <v>0</v>
      </c>
      <c r="BI268" s="102">
        <f>IF(N268="nulová",J268,0)</f>
        <v>0</v>
      </c>
      <c r="BJ268" s="15" t="s">
        <v>83</v>
      </c>
      <c r="BK268" s="102">
        <f>ROUND(I268*H268,2)</f>
        <v>0</v>
      </c>
      <c r="BL268" s="15" t="s">
        <v>172</v>
      </c>
      <c r="BM268" s="15" t="s">
        <v>640</v>
      </c>
    </row>
    <row r="269" spans="2:65" s="1" customFormat="1" ht="16.5" customHeight="1">
      <c r="B269" s="33"/>
      <c r="C269" s="196" t="s">
        <v>641</v>
      </c>
      <c r="D269" s="196" t="s">
        <v>168</v>
      </c>
      <c r="E269" s="197" t="s">
        <v>490</v>
      </c>
      <c r="F269" s="313" t="s">
        <v>681</v>
      </c>
      <c r="G269" s="199" t="s">
        <v>491</v>
      </c>
      <c r="H269" s="200">
        <v>59.4</v>
      </c>
      <c r="I269" s="201"/>
      <c r="J269" s="202">
        <f>ROUND(I269*H269,2)</f>
        <v>0</v>
      </c>
      <c r="K269" s="198" t="s">
        <v>1</v>
      </c>
      <c r="L269" s="35"/>
      <c r="M269" s="203" t="s">
        <v>1</v>
      </c>
      <c r="N269" s="204" t="s">
        <v>46</v>
      </c>
      <c r="O269" s="59"/>
      <c r="P269" s="205">
        <f>O269*H269</f>
        <v>0</v>
      </c>
      <c r="Q269" s="205">
        <v>0</v>
      </c>
      <c r="R269" s="205">
        <f>Q269*H269</f>
        <v>0</v>
      </c>
      <c r="S269" s="205">
        <v>0</v>
      </c>
      <c r="T269" s="206">
        <f>S269*H269</f>
        <v>0</v>
      </c>
      <c r="AR269" s="15" t="s">
        <v>172</v>
      </c>
      <c r="AT269" s="15" t="s">
        <v>168</v>
      </c>
      <c r="AU269" s="15" t="s">
        <v>83</v>
      </c>
      <c r="AY269" s="15" t="s">
        <v>166</v>
      </c>
      <c r="BE269" s="102">
        <f>IF(N269="základní",J269,0)</f>
        <v>0</v>
      </c>
      <c r="BF269" s="102">
        <f>IF(N269="snížená",J269,0)</f>
        <v>0</v>
      </c>
      <c r="BG269" s="102">
        <f>IF(N269="zákl. přenesená",J269,0)</f>
        <v>0</v>
      </c>
      <c r="BH269" s="102">
        <f>IF(N269="sníž. přenesená",J269,0)</f>
        <v>0</v>
      </c>
      <c r="BI269" s="102">
        <f>IF(N269="nulová",J269,0)</f>
        <v>0</v>
      </c>
      <c r="BJ269" s="15" t="s">
        <v>83</v>
      </c>
      <c r="BK269" s="102">
        <f>ROUND(I269*H269,2)</f>
        <v>0</v>
      </c>
      <c r="BL269" s="15" t="s">
        <v>172</v>
      </c>
      <c r="BM269" s="15" t="s">
        <v>642</v>
      </c>
    </row>
    <row r="270" spans="2:51" s="12" customFormat="1" ht="12">
      <c r="B270" s="218"/>
      <c r="C270" s="219"/>
      <c r="D270" s="209" t="s">
        <v>174</v>
      </c>
      <c r="E270" s="220" t="s">
        <v>1</v>
      </c>
      <c r="F270" s="221" t="s">
        <v>643</v>
      </c>
      <c r="G270" s="219"/>
      <c r="H270" s="222">
        <v>59.4</v>
      </c>
      <c r="I270" s="223"/>
      <c r="J270" s="219"/>
      <c r="K270" s="219"/>
      <c r="L270" s="224"/>
      <c r="M270" s="225"/>
      <c r="N270" s="226"/>
      <c r="O270" s="226"/>
      <c r="P270" s="226"/>
      <c r="Q270" s="226"/>
      <c r="R270" s="226"/>
      <c r="S270" s="226"/>
      <c r="T270" s="227"/>
      <c r="AT270" s="228" t="s">
        <v>174</v>
      </c>
      <c r="AU270" s="228" t="s">
        <v>83</v>
      </c>
      <c r="AV270" s="12" t="s">
        <v>85</v>
      </c>
      <c r="AW270" s="12" t="s">
        <v>34</v>
      </c>
      <c r="AX270" s="12" t="s">
        <v>83</v>
      </c>
      <c r="AY270" s="228" t="s">
        <v>166</v>
      </c>
    </row>
    <row r="271" spans="2:65" s="1" customFormat="1" ht="16.5" customHeight="1">
      <c r="B271" s="33"/>
      <c r="C271" s="196" t="s">
        <v>644</v>
      </c>
      <c r="D271" s="196" t="s">
        <v>168</v>
      </c>
      <c r="E271" s="197" t="s">
        <v>645</v>
      </c>
      <c r="F271" s="198" t="s">
        <v>646</v>
      </c>
      <c r="G271" s="199" t="s">
        <v>106</v>
      </c>
      <c r="H271" s="200">
        <v>5</v>
      </c>
      <c r="I271" s="201"/>
      <c r="J271" s="202">
        <f>ROUND(I271*H271,2)</f>
        <v>0</v>
      </c>
      <c r="K271" s="198" t="s">
        <v>1</v>
      </c>
      <c r="L271" s="35"/>
      <c r="M271" s="203" t="s">
        <v>1</v>
      </c>
      <c r="N271" s="204" t="s">
        <v>46</v>
      </c>
      <c r="O271" s="59"/>
      <c r="P271" s="205">
        <f>O271*H271</f>
        <v>0</v>
      </c>
      <c r="Q271" s="205">
        <v>0</v>
      </c>
      <c r="R271" s="205">
        <f>Q271*H271</f>
        <v>0</v>
      </c>
      <c r="S271" s="205">
        <v>0</v>
      </c>
      <c r="T271" s="206">
        <f>S271*H271</f>
        <v>0</v>
      </c>
      <c r="AR271" s="15" t="s">
        <v>172</v>
      </c>
      <c r="AT271" s="15" t="s">
        <v>168</v>
      </c>
      <c r="AU271" s="15" t="s">
        <v>83</v>
      </c>
      <c r="AY271" s="15" t="s">
        <v>166</v>
      </c>
      <c r="BE271" s="102">
        <f>IF(N271="základní",J271,0)</f>
        <v>0</v>
      </c>
      <c r="BF271" s="102">
        <f>IF(N271="snížená",J271,0)</f>
        <v>0</v>
      </c>
      <c r="BG271" s="102">
        <f>IF(N271="zákl. přenesená",J271,0)</f>
        <v>0</v>
      </c>
      <c r="BH271" s="102">
        <f>IF(N271="sníž. přenesená",J271,0)</f>
        <v>0</v>
      </c>
      <c r="BI271" s="102">
        <f>IF(N271="nulová",J271,0)</f>
        <v>0</v>
      </c>
      <c r="BJ271" s="15" t="s">
        <v>83</v>
      </c>
      <c r="BK271" s="102">
        <f>ROUND(I271*H271,2)</f>
        <v>0</v>
      </c>
      <c r="BL271" s="15" t="s">
        <v>172</v>
      </c>
      <c r="BM271" s="15" t="s">
        <v>647</v>
      </c>
    </row>
    <row r="272" spans="2:65" s="1" customFormat="1" ht="16.5" customHeight="1">
      <c r="B272" s="33"/>
      <c r="C272" s="196" t="s">
        <v>648</v>
      </c>
      <c r="D272" s="196" t="s">
        <v>168</v>
      </c>
      <c r="E272" s="197" t="s">
        <v>649</v>
      </c>
      <c r="F272" s="198" t="s">
        <v>650</v>
      </c>
      <c r="G272" s="199" t="s">
        <v>106</v>
      </c>
      <c r="H272" s="200">
        <v>5</v>
      </c>
      <c r="I272" s="201"/>
      <c r="J272" s="202">
        <f>ROUND(I272*H272,2)</f>
        <v>0</v>
      </c>
      <c r="K272" s="198" t="s">
        <v>1</v>
      </c>
      <c r="L272" s="35"/>
      <c r="M272" s="203" t="s">
        <v>1</v>
      </c>
      <c r="N272" s="204" t="s">
        <v>46</v>
      </c>
      <c r="O272" s="59"/>
      <c r="P272" s="205">
        <f>O272*H272</f>
        <v>0</v>
      </c>
      <c r="Q272" s="205">
        <v>0</v>
      </c>
      <c r="R272" s="205">
        <f>Q272*H272</f>
        <v>0</v>
      </c>
      <c r="S272" s="205">
        <v>0</v>
      </c>
      <c r="T272" s="206">
        <f>S272*H272</f>
        <v>0</v>
      </c>
      <c r="AR272" s="15" t="s">
        <v>172</v>
      </c>
      <c r="AT272" s="15" t="s">
        <v>168</v>
      </c>
      <c r="AU272" s="15" t="s">
        <v>83</v>
      </c>
      <c r="AY272" s="15" t="s">
        <v>166</v>
      </c>
      <c r="BE272" s="102">
        <f>IF(N272="základní",J272,0)</f>
        <v>0</v>
      </c>
      <c r="BF272" s="102">
        <f>IF(N272="snížená",J272,0)</f>
        <v>0</v>
      </c>
      <c r="BG272" s="102">
        <f>IF(N272="zákl. přenesená",J272,0)</f>
        <v>0</v>
      </c>
      <c r="BH272" s="102">
        <f>IF(N272="sníž. přenesená",J272,0)</f>
        <v>0</v>
      </c>
      <c r="BI272" s="102">
        <f>IF(N272="nulová",J272,0)</f>
        <v>0</v>
      </c>
      <c r="BJ272" s="15" t="s">
        <v>83</v>
      </c>
      <c r="BK272" s="102">
        <f>ROUND(I272*H272,2)</f>
        <v>0</v>
      </c>
      <c r="BL272" s="15" t="s">
        <v>172</v>
      </c>
      <c r="BM272" s="15" t="s">
        <v>651</v>
      </c>
    </row>
    <row r="273" spans="2:65" s="1" customFormat="1" ht="16.5" customHeight="1">
      <c r="B273" s="33"/>
      <c r="C273" s="196" t="s">
        <v>652</v>
      </c>
      <c r="D273" s="196" t="s">
        <v>168</v>
      </c>
      <c r="E273" s="197" t="s">
        <v>653</v>
      </c>
      <c r="F273" s="198" t="s">
        <v>654</v>
      </c>
      <c r="G273" s="199" t="s">
        <v>106</v>
      </c>
      <c r="H273" s="200">
        <v>2</v>
      </c>
      <c r="I273" s="201"/>
      <c r="J273" s="202">
        <f>ROUND(I273*H273,2)</f>
        <v>0</v>
      </c>
      <c r="K273" s="198" t="s">
        <v>1</v>
      </c>
      <c r="L273" s="35"/>
      <c r="M273" s="203" t="s">
        <v>1</v>
      </c>
      <c r="N273" s="204" t="s">
        <v>46</v>
      </c>
      <c r="O273" s="59"/>
      <c r="P273" s="205">
        <f>O273*H273</f>
        <v>0</v>
      </c>
      <c r="Q273" s="205">
        <v>0</v>
      </c>
      <c r="R273" s="205">
        <f>Q273*H273</f>
        <v>0</v>
      </c>
      <c r="S273" s="205">
        <v>0</v>
      </c>
      <c r="T273" s="206">
        <f>S273*H273</f>
        <v>0</v>
      </c>
      <c r="AR273" s="15" t="s">
        <v>172</v>
      </c>
      <c r="AT273" s="15" t="s">
        <v>168</v>
      </c>
      <c r="AU273" s="15" t="s">
        <v>83</v>
      </c>
      <c r="AY273" s="15" t="s">
        <v>166</v>
      </c>
      <c r="BE273" s="102">
        <f>IF(N273="základní",J273,0)</f>
        <v>0</v>
      </c>
      <c r="BF273" s="102">
        <f>IF(N273="snížená",J273,0)</f>
        <v>0</v>
      </c>
      <c r="BG273" s="102">
        <f>IF(N273="zákl. přenesená",J273,0)</f>
        <v>0</v>
      </c>
      <c r="BH273" s="102">
        <f>IF(N273="sníž. přenesená",J273,0)</f>
        <v>0</v>
      </c>
      <c r="BI273" s="102">
        <f>IF(N273="nulová",J273,0)</f>
        <v>0</v>
      </c>
      <c r="BJ273" s="15" t="s">
        <v>83</v>
      </c>
      <c r="BK273" s="102">
        <f>ROUND(I273*H273,2)</f>
        <v>0</v>
      </c>
      <c r="BL273" s="15" t="s">
        <v>172</v>
      </c>
      <c r="BM273" s="15" t="s">
        <v>655</v>
      </c>
    </row>
    <row r="274" spans="2:51" s="12" customFormat="1" ht="12">
      <c r="B274" s="218"/>
      <c r="C274" s="219"/>
      <c r="D274" s="209" t="s">
        <v>174</v>
      </c>
      <c r="E274" s="220" t="s">
        <v>1</v>
      </c>
      <c r="F274" s="221" t="s">
        <v>85</v>
      </c>
      <c r="G274" s="219"/>
      <c r="H274" s="222">
        <v>2</v>
      </c>
      <c r="I274" s="223"/>
      <c r="J274" s="219"/>
      <c r="K274" s="219"/>
      <c r="L274" s="224"/>
      <c r="M274" s="225"/>
      <c r="N274" s="226"/>
      <c r="O274" s="226"/>
      <c r="P274" s="226"/>
      <c r="Q274" s="226"/>
      <c r="R274" s="226"/>
      <c r="S274" s="226"/>
      <c r="T274" s="227"/>
      <c r="AT274" s="228" t="s">
        <v>174</v>
      </c>
      <c r="AU274" s="228" t="s">
        <v>83</v>
      </c>
      <c r="AV274" s="12" t="s">
        <v>85</v>
      </c>
      <c r="AW274" s="12" t="s">
        <v>34</v>
      </c>
      <c r="AX274" s="12" t="s">
        <v>83</v>
      </c>
      <c r="AY274" s="228" t="s">
        <v>166</v>
      </c>
    </row>
    <row r="275" spans="2:65" s="1" customFormat="1" ht="16.5" customHeight="1">
      <c r="B275" s="33"/>
      <c r="C275" s="196" t="s">
        <v>656</v>
      </c>
      <c r="D275" s="196" t="s">
        <v>168</v>
      </c>
      <c r="E275" s="197" t="s">
        <v>657</v>
      </c>
      <c r="F275" s="198" t="s">
        <v>658</v>
      </c>
      <c r="G275" s="199" t="s">
        <v>106</v>
      </c>
      <c r="H275" s="200">
        <v>2</v>
      </c>
      <c r="I275" s="201"/>
      <c r="J275" s="202">
        <f>ROUND(I275*H275,2)</f>
        <v>0</v>
      </c>
      <c r="K275" s="198" t="s">
        <v>1</v>
      </c>
      <c r="L275" s="35"/>
      <c r="M275" s="203" t="s">
        <v>1</v>
      </c>
      <c r="N275" s="204" t="s">
        <v>46</v>
      </c>
      <c r="O275" s="59"/>
      <c r="P275" s="205">
        <f>O275*H275</f>
        <v>0</v>
      </c>
      <c r="Q275" s="205">
        <v>0</v>
      </c>
      <c r="R275" s="205">
        <f>Q275*H275</f>
        <v>0</v>
      </c>
      <c r="S275" s="205">
        <v>0</v>
      </c>
      <c r="T275" s="206">
        <f>S275*H275</f>
        <v>0</v>
      </c>
      <c r="AR275" s="15" t="s">
        <v>172</v>
      </c>
      <c r="AT275" s="15" t="s">
        <v>168</v>
      </c>
      <c r="AU275" s="15" t="s">
        <v>83</v>
      </c>
      <c r="AY275" s="15" t="s">
        <v>166</v>
      </c>
      <c r="BE275" s="102">
        <f>IF(N275="základní",J275,0)</f>
        <v>0</v>
      </c>
      <c r="BF275" s="102">
        <f>IF(N275="snížená",J275,0)</f>
        <v>0</v>
      </c>
      <c r="BG275" s="102">
        <f>IF(N275="zákl. přenesená",J275,0)</f>
        <v>0</v>
      </c>
      <c r="BH275" s="102">
        <f>IF(N275="sníž. přenesená",J275,0)</f>
        <v>0</v>
      </c>
      <c r="BI275" s="102">
        <f>IF(N275="nulová",J275,0)</f>
        <v>0</v>
      </c>
      <c r="BJ275" s="15" t="s">
        <v>83</v>
      </c>
      <c r="BK275" s="102">
        <f>ROUND(I275*H275,2)</f>
        <v>0</v>
      </c>
      <c r="BL275" s="15" t="s">
        <v>172</v>
      </c>
      <c r="BM275" s="15" t="s">
        <v>659</v>
      </c>
    </row>
    <row r="276" spans="2:51" s="12" customFormat="1" ht="12">
      <c r="B276" s="218"/>
      <c r="C276" s="219"/>
      <c r="D276" s="209" t="s">
        <v>174</v>
      </c>
      <c r="E276" s="220" t="s">
        <v>1</v>
      </c>
      <c r="F276" s="221" t="s">
        <v>85</v>
      </c>
      <c r="G276" s="219"/>
      <c r="H276" s="222">
        <v>2</v>
      </c>
      <c r="I276" s="223"/>
      <c r="J276" s="219"/>
      <c r="K276" s="219"/>
      <c r="L276" s="224"/>
      <c r="M276" s="225"/>
      <c r="N276" s="226"/>
      <c r="O276" s="226"/>
      <c r="P276" s="226"/>
      <c r="Q276" s="226"/>
      <c r="R276" s="226"/>
      <c r="S276" s="226"/>
      <c r="T276" s="227"/>
      <c r="AT276" s="228" t="s">
        <v>174</v>
      </c>
      <c r="AU276" s="228" t="s">
        <v>83</v>
      </c>
      <c r="AV276" s="12" t="s">
        <v>85</v>
      </c>
      <c r="AW276" s="12" t="s">
        <v>34</v>
      </c>
      <c r="AX276" s="12" t="s">
        <v>83</v>
      </c>
      <c r="AY276" s="228" t="s">
        <v>166</v>
      </c>
    </row>
    <row r="277" spans="2:65" s="1" customFormat="1" ht="16.5" customHeight="1">
      <c r="B277" s="33"/>
      <c r="C277" s="196" t="s">
        <v>660</v>
      </c>
      <c r="D277" s="196" t="s">
        <v>168</v>
      </c>
      <c r="E277" s="197" t="s">
        <v>661</v>
      </c>
      <c r="F277" s="198" t="s">
        <v>662</v>
      </c>
      <c r="G277" s="199" t="s">
        <v>106</v>
      </c>
      <c r="H277" s="200">
        <v>2</v>
      </c>
      <c r="I277" s="201"/>
      <c r="J277" s="202">
        <f>ROUND(I277*H277,2)</f>
        <v>0</v>
      </c>
      <c r="K277" s="198" t="s">
        <v>1</v>
      </c>
      <c r="L277" s="35"/>
      <c r="M277" s="203" t="s">
        <v>1</v>
      </c>
      <c r="N277" s="204" t="s">
        <v>46</v>
      </c>
      <c r="O277" s="59"/>
      <c r="P277" s="205">
        <f>O277*H277</f>
        <v>0</v>
      </c>
      <c r="Q277" s="205">
        <v>0</v>
      </c>
      <c r="R277" s="205">
        <f>Q277*H277</f>
        <v>0</v>
      </c>
      <c r="S277" s="205">
        <v>0</v>
      </c>
      <c r="T277" s="206">
        <f>S277*H277</f>
        <v>0</v>
      </c>
      <c r="AR277" s="15" t="s">
        <v>172</v>
      </c>
      <c r="AT277" s="15" t="s">
        <v>168</v>
      </c>
      <c r="AU277" s="15" t="s">
        <v>83</v>
      </c>
      <c r="AY277" s="15" t="s">
        <v>166</v>
      </c>
      <c r="BE277" s="102">
        <f>IF(N277="základní",J277,0)</f>
        <v>0</v>
      </c>
      <c r="BF277" s="102">
        <f>IF(N277="snížená",J277,0)</f>
        <v>0</v>
      </c>
      <c r="BG277" s="102">
        <f>IF(N277="zákl. přenesená",J277,0)</f>
        <v>0</v>
      </c>
      <c r="BH277" s="102">
        <f>IF(N277="sníž. přenesená",J277,0)</f>
        <v>0</v>
      </c>
      <c r="BI277" s="102">
        <f>IF(N277="nulová",J277,0)</f>
        <v>0</v>
      </c>
      <c r="BJ277" s="15" t="s">
        <v>83</v>
      </c>
      <c r="BK277" s="102">
        <f>ROUND(I277*H277,2)</f>
        <v>0</v>
      </c>
      <c r="BL277" s="15" t="s">
        <v>172</v>
      </c>
      <c r="BM277" s="15" t="s">
        <v>663</v>
      </c>
    </row>
    <row r="278" spans="2:65" s="1" customFormat="1" ht="16.5" customHeight="1">
      <c r="B278" s="33"/>
      <c r="C278" s="196" t="s">
        <v>664</v>
      </c>
      <c r="D278" s="196" t="s">
        <v>168</v>
      </c>
      <c r="E278" s="197" t="s">
        <v>665</v>
      </c>
      <c r="F278" s="198" t="s">
        <v>666</v>
      </c>
      <c r="G278" s="199" t="s">
        <v>106</v>
      </c>
      <c r="H278" s="200">
        <v>1</v>
      </c>
      <c r="I278" s="201"/>
      <c r="J278" s="202">
        <f>ROUND(I278*H278,2)</f>
        <v>0</v>
      </c>
      <c r="K278" s="198" t="s">
        <v>1</v>
      </c>
      <c r="L278" s="35"/>
      <c r="M278" s="203" t="s">
        <v>1</v>
      </c>
      <c r="N278" s="204" t="s">
        <v>46</v>
      </c>
      <c r="O278" s="59"/>
      <c r="P278" s="205">
        <f>O278*H278</f>
        <v>0</v>
      </c>
      <c r="Q278" s="205">
        <v>0</v>
      </c>
      <c r="R278" s="205">
        <f>Q278*H278</f>
        <v>0</v>
      </c>
      <c r="S278" s="205">
        <v>0</v>
      </c>
      <c r="T278" s="206">
        <f>S278*H278</f>
        <v>0</v>
      </c>
      <c r="AR278" s="15" t="s">
        <v>172</v>
      </c>
      <c r="AT278" s="15" t="s">
        <v>168</v>
      </c>
      <c r="AU278" s="15" t="s">
        <v>83</v>
      </c>
      <c r="AY278" s="15" t="s">
        <v>166</v>
      </c>
      <c r="BE278" s="102">
        <f>IF(N278="základní",J278,0)</f>
        <v>0</v>
      </c>
      <c r="BF278" s="102">
        <f>IF(N278="snížená",J278,0)</f>
        <v>0</v>
      </c>
      <c r="BG278" s="102">
        <f>IF(N278="zákl. přenesená",J278,0)</f>
        <v>0</v>
      </c>
      <c r="BH278" s="102">
        <f>IF(N278="sníž. přenesená",J278,0)</f>
        <v>0</v>
      </c>
      <c r="BI278" s="102">
        <f>IF(N278="nulová",J278,0)</f>
        <v>0</v>
      </c>
      <c r="BJ278" s="15" t="s">
        <v>83</v>
      </c>
      <c r="BK278" s="102">
        <f>ROUND(I278*H278,2)</f>
        <v>0</v>
      </c>
      <c r="BL278" s="15" t="s">
        <v>172</v>
      </c>
      <c r="BM278" s="15" t="s">
        <v>667</v>
      </c>
    </row>
    <row r="279" spans="2:51" s="12" customFormat="1" ht="12">
      <c r="B279" s="218"/>
      <c r="C279" s="219"/>
      <c r="D279" s="209" t="s">
        <v>174</v>
      </c>
      <c r="E279" s="220" t="s">
        <v>1</v>
      </c>
      <c r="F279" s="221" t="s">
        <v>83</v>
      </c>
      <c r="G279" s="219"/>
      <c r="H279" s="222">
        <v>1</v>
      </c>
      <c r="I279" s="223"/>
      <c r="J279" s="219"/>
      <c r="K279" s="219"/>
      <c r="L279" s="224"/>
      <c r="M279" s="225"/>
      <c r="N279" s="226"/>
      <c r="O279" s="226"/>
      <c r="P279" s="226"/>
      <c r="Q279" s="226"/>
      <c r="R279" s="226"/>
      <c r="S279" s="226"/>
      <c r="T279" s="227"/>
      <c r="AT279" s="228" t="s">
        <v>174</v>
      </c>
      <c r="AU279" s="228" t="s">
        <v>83</v>
      </c>
      <c r="AV279" s="12" t="s">
        <v>85</v>
      </c>
      <c r="AW279" s="12" t="s">
        <v>34</v>
      </c>
      <c r="AX279" s="12" t="s">
        <v>83</v>
      </c>
      <c r="AY279" s="228" t="s">
        <v>166</v>
      </c>
    </row>
    <row r="280" spans="2:65" s="1" customFormat="1" ht="16.5" customHeight="1">
      <c r="B280" s="33"/>
      <c r="C280" s="196" t="s">
        <v>668</v>
      </c>
      <c r="D280" s="196" t="s">
        <v>168</v>
      </c>
      <c r="E280" s="197" t="s">
        <v>669</v>
      </c>
      <c r="F280" s="198" t="s">
        <v>670</v>
      </c>
      <c r="G280" s="199" t="s">
        <v>106</v>
      </c>
      <c r="H280" s="200">
        <v>1</v>
      </c>
      <c r="I280" s="201"/>
      <c r="J280" s="202">
        <f>ROUND(I280*H280,2)</f>
        <v>0</v>
      </c>
      <c r="K280" s="198" t="s">
        <v>1</v>
      </c>
      <c r="L280" s="35"/>
      <c r="M280" s="203" t="s">
        <v>1</v>
      </c>
      <c r="N280" s="204" t="s">
        <v>46</v>
      </c>
      <c r="O280" s="59"/>
      <c r="P280" s="205">
        <f>O280*H280</f>
        <v>0</v>
      </c>
      <c r="Q280" s="205">
        <v>0</v>
      </c>
      <c r="R280" s="205">
        <f>Q280*H280</f>
        <v>0</v>
      </c>
      <c r="S280" s="205">
        <v>0</v>
      </c>
      <c r="T280" s="206">
        <f>S280*H280</f>
        <v>0</v>
      </c>
      <c r="AR280" s="15" t="s">
        <v>172</v>
      </c>
      <c r="AT280" s="15" t="s">
        <v>168</v>
      </c>
      <c r="AU280" s="15" t="s">
        <v>83</v>
      </c>
      <c r="AY280" s="15" t="s">
        <v>166</v>
      </c>
      <c r="BE280" s="102">
        <f>IF(N280="základní",J280,0)</f>
        <v>0</v>
      </c>
      <c r="BF280" s="102">
        <f>IF(N280="snížená",J280,0)</f>
        <v>0</v>
      </c>
      <c r="BG280" s="102">
        <f>IF(N280="zákl. přenesená",J280,0)</f>
        <v>0</v>
      </c>
      <c r="BH280" s="102">
        <f>IF(N280="sníž. přenesená",J280,0)</f>
        <v>0</v>
      </c>
      <c r="BI280" s="102">
        <f>IF(N280="nulová",J280,0)</f>
        <v>0</v>
      </c>
      <c r="BJ280" s="15" t="s">
        <v>83</v>
      </c>
      <c r="BK280" s="102">
        <f>ROUND(I280*H280,2)</f>
        <v>0</v>
      </c>
      <c r="BL280" s="15" t="s">
        <v>172</v>
      </c>
      <c r="BM280" s="15" t="s">
        <v>671</v>
      </c>
    </row>
    <row r="281" spans="2:51" s="12" customFormat="1" ht="12">
      <c r="B281" s="218"/>
      <c r="C281" s="219"/>
      <c r="D281" s="209" t="s">
        <v>174</v>
      </c>
      <c r="E281" s="220" t="s">
        <v>1</v>
      </c>
      <c r="F281" s="221" t="s">
        <v>83</v>
      </c>
      <c r="G281" s="219"/>
      <c r="H281" s="222">
        <v>1</v>
      </c>
      <c r="I281" s="223"/>
      <c r="J281" s="219"/>
      <c r="K281" s="219"/>
      <c r="L281" s="224"/>
      <c r="M281" s="225"/>
      <c r="N281" s="226"/>
      <c r="O281" s="226"/>
      <c r="P281" s="226"/>
      <c r="Q281" s="226"/>
      <c r="R281" s="226"/>
      <c r="S281" s="226"/>
      <c r="T281" s="227"/>
      <c r="AT281" s="228" t="s">
        <v>174</v>
      </c>
      <c r="AU281" s="228" t="s">
        <v>83</v>
      </c>
      <c r="AV281" s="12" t="s">
        <v>85</v>
      </c>
      <c r="AW281" s="12" t="s">
        <v>34</v>
      </c>
      <c r="AX281" s="12" t="s">
        <v>83</v>
      </c>
      <c r="AY281" s="228" t="s">
        <v>166</v>
      </c>
    </row>
    <row r="282" spans="2:65" s="1" customFormat="1" ht="16.5" customHeight="1">
      <c r="B282" s="33"/>
      <c r="C282" s="196" t="s">
        <v>672</v>
      </c>
      <c r="D282" s="196" t="s">
        <v>168</v>
      </c>
      <c r="E282" s="197" t="s">
        <v>494</v>
      </c>
      <c r="F282" s="198" t="s">
        <v>495</v>
      </c>
      <c r="G282" s="199" t="s">
        <v>491</v>
      </c>
      <c r="H282" s="200">
        <v>50</v>
      </c>
      <c r="I282" s="201"/>
      <c r="J282" s="202">
        <f>ROUND(I282*H282,2)</f>
        <v>0</v>
      </c>
      <c r="K282" s="198" t="s">
        <v>1</v>
      </c>
      <c r="L282" s="35"/>
      <c r="M282" s="203" t="s">
        <v>1</v>
      </c>
      <c r="N282" s="204" t="s">
        <v>46</v>
      </c>
      <c r="O282" s="59"/>
      <c r="P282" s="205">
        <f>O282*H282</f>
        <v>0</v>
      </c>
      <c r="Q282" s="205">
        <v>0</v>
      </c>
      <c r="R282" s="205">
        <f>Q282*H282</f>
        <v>0</v>
      </c>
      <c r="S282" s="205">
        <v>0</v>
      </c>
      <c r="T282" s="206">
        <f>S282*H282</f>
        <v>0</v>
      </c>
      <c r="AR282" s="15" t="s">
        <v>172</v>
      </c>
      <c r="AT282" s="15" t="s">
        <v>168</v>
      </c>
      <c r="AU282" s="15" t="s">
        <v>83</v>
      </c>
      <c r="AY282" s="15" t="s">
        <v>166</v>
      </c>
      <c r="BE282" s="102">
        <f>IF(N282="základní",J282,0)</f>
        <v>0</v>
      </c>
      <c r="BF282" s="102">
        <f>IF(N282="snížená",J282,0)</f>
        <v>0</v>
      </c>
      <c r="BG282" s="102">
        <f>IF(N282="zákl. přenesená",J282,0)</f>
        <v>0</v>
      </c>
      <c r="BH282" s="102">
        <f>IF(N282="sníž. přenesená",J282,0)</f>
        <v>0</v>
      </c>
      <c r="BI282" s="102">
        <f>IF(N282="nulová",J282,0)</f>
        <v>0</v>
      </c>
      <c r="BJ282" s="15" t="s">
        <v>83</v>
      </c>
      <c r="BK282" s="102">
        <f>ROUND(I282*H282,2)</f>
        <v>0</v>
      </c>
      <c r="BL282" s="15" t="s">
        <v>172</v>
      </c>
      <c r="BM282" s="15" t="s">
        <v>673</v>
      </c>
    </row>
    <row r="283" spans="2:51" s="11" customFormat="1" ht="12">
      <c r="B283" s="207"/>
      <c r="C283" s="208"/>
      <c r="D283" s="209" t="s">
        <v>174</v>
      </c>
      <c r="E283" s="210" t="s">
        <v>1</v>
      </c>
      <c r="F283" s="211" t="s">
        <v>497</v>
      </c>
      <c r="G283" s="208"/>
      <c r="H283" s="210" t="s">
        <v>1</v>
      </c>
      <c r="I283" s="212"/>
      <c r="J283" s="208"/>
      <c r="K283" s="208"/>
      <c r="L283" s="213"/>
      <c r="M283" s="214"/>
      <c r="N283" s="215"/>
      <c r="O283" s="215"/>
      <c r="P283" s="215"/>
      <c r="Q283" s="215"/>
      <c r="R283" s="215"/>
      <c r="S283" s="215"/>
      <c r="T283" s="216"/>
      <c r="AT283" s="217" t="s">
        <v>174</v>
      </c>
      <c r="AU283" s="217" t="s">
        <v>83</v>
      </c>
      <c r="AV283" s="11" t="s">
        <v>83</v>
      </c>
      <c r="AW283" s="11" t="s">
        <v>34</v>
      </c>
      <c r="AX283" s="11" t="s">
        <v>75</v>
      </c>
      <c r="AY283" s="217" t="s">
        <v>166</v>
      </c>
    </row>
    <row r="284" spans="2:51" s="12" customFormat="1" ht="12">
      <c r="B284" s="218"/>
      <c r="C284" s="219"/>
      <c r="D284" s="209" t="s">
        <v>174</v>
      </c>
      <c r="E284" s="220" t="s">
        <v>1</v>
      </c>
      <c r="F284" s="221" t="s">
        <v>674</v>
      </c>
      <c r="G284" s="219"/>
      <c r="H284" s="222">
        <v>50</v>
      </c>
      <c r="I284" s="223"/>
      <c r="J284" s="219"/>
      <c r="K284" s="219"/>
      <c r="L284" s="224"/>
      <c r="M284" s="225"/>
      <c r="N284" s="226"/>
      <c r="O284" s="226"/>
      <c r="P284" s="226"/>
      <c r="Q284" s="226"/>
      <c r="R284" s="226"/>
      <c r="S284" s="226"/>
      <c r="T284" s="227"/>
      <c r="AT284" s="228" t="s">
        <v>174</v>
      </c>
      <c r="AU284" s="228" t="s">
        <v>83</v>
      </c>
      <c r="AV284" s="12" t="s">
        <v>85</v>
      </c>
      <c r="AW284" s="12" t="s">
        <v>34</v>
      </c>
      <c r="AX284" s="12" t="s">
        <v>83</v>
      </c>
      <c r="AY284" s="228" t="s">
        <v>166</v>
      </c>
    </row>
    <row r="285" spans="2:65" s="1" customFormat="1" ht="16.5" customHeight="1">
      <c r="B285" s="33"/>
      <c r="C285" s="196" t="s">
        <v>675</v>
      </c>
      <c r="D285" s="196" t="s">
        <v>168</v>
      </c>
      <c r="E285" s="197" t="s">
        <v>499</v>
      </c>
      <c r="F285" s="198" t="s">
        <v>500</v>
      </c>
      <c r="G285" s="199" t="s">
        <v>171</v>
      </c>
      <c r="H285" s="200">
        <v>1</v>
      </c>
      <c r="I285" s="201"/>
      <c r="J285" s="202">
        <f>ROUND(I285*H285,2)</f>
        <v>0</v>
      </c>
      <c r="K285" s="198" t="s">
        <v>1</v>
      </c>
      <c r="L285" s="35"/>
      <c r="M285" s="203" t="s">
        <v>1</v>
      </c>
      <c r="N285" s="204" t="s">
        <v>46</v>
      </c>
      <c r="O285" s="59"/>
      <c r="P285" s="205">
        <f>O285*H285</f>
        <v>0</v>
      </c>
      <c r="Q285" s="205">
        <v>0</v>
      </c>
      <c r="R285" s="205">
        <f>Q285*H285</f>
        <v>0</v>
      </c>
      <c r="S285" s="205">
        <v>0</v>
      </c>
      <c r="T285" s="206">
        <f>S285*H285</f>
        <v>0</v>
      </c>
      <c r="AR285" s="15" t="s">
        <v>172</v>
      </c>
      <c r="AT285" s="15" t="s">
        <v>168</v>
      </c>
      <c r="AU285" s="15" t="s">
        <v>83</v>
      </c>
      <c r="AY285" s="15" t="s">
        <v>166</v>
      </c>
      <c r="BE285" s="102">
        <f>IF(N285="základní",J285,0)</f>
        <v>0</v>
      </c>
      <c r="BF285" s="102">
        <f>IF(N285="snížená",J285,0)</f>
        <v>0</v>
      </c>
      <c r="BG285" s="102">
        <f>IF(N285="zákl. přenesená",J285,0)</f>
        <v>0</v>
      </c>
      <c r="BH285" s="102">
        <f>IF(N285="sníž. přenesená",J285,0)</f>
        <v>0</v>
      </c>
      <c r="BI285" s="102">
        <f>IF(N285="nulová",J285,0)</f>
        <v>0</v>
      </c>
      <c r="BJ285" s="15" t="s">
        <v>83</v>
      </c>
      <c r="BK285" s="102">
        <f>ROUND(I285*H285,2)</f>
        <v>0</v>
      </c>
      <c r="BL285" s="15" t="s">
        <v>172</v>
      </c>
      <c r="BM285" s="15" t="s">
        <v>676</v>
      </c>
    </row>
    <row r="286" spans="2:51" s="11" customFormat="1" ht="12">
      <c r="B286" s="207"/>
      <c r="C286" s="208"/>
      <c r="D286" s="209" t="s">
        <v>174</v>
      </c>
      <c r="E286" s="210" t="s">
        <v>1</v>
      </c>
      <c r="F286" s="211" t="s">
        <v>502</v>
      </c>
      <c r="G286" s="208"/>
      <c r="H286" s="210" t="s">
        <v>1</v>
      </c>
      <c r="I286" s="212"/>
      <c r="J286" s="208"/>
      <c r="K286" s="208"/>
      <c r="L286" s="213"/>
      <c r="M286" s="214"/>
      <c r="N286" s="215"/>
      <c r="O286" s="215"/>
      <c r="P286" s="215"/>
      <c r="Q286" s="215"/>
      <c r="R286" s="215"/>
      <c r="S286" s="215"/>
      <c r="T286" s="216"/>
      <c r="AT286" s="217" t="s">
        <v>174</v>
      </c>
      <c r="AU286" s="217" t="s">
        <v>83</v>
      </c>
      <c r="AV286" s="11" t="s">
        <v>83</v>
      </c>
      <c r="AW286" s="11" t="s">
        <v>34</v>
      </c>
      <c r="AX286" s="11" t="s">
        <v>75</v>
      </c>
      <c r="AY286" s="217" t="s">
        <v>166</v>
      </c>
    </row>
    <row r="287" spans="2:51" s="11" customFormat="1" ht="12">
      <c r="B287" s="207"/>
      <c r="C287" s="208"/>
      <c r="D287" s="209" t="s">
        <v>174</v>
      </c>
      <c r="E287" s="210" t="s">
        <v>1</v>
      </c>
      <c r="F287" s="211" t="s">
        <v>503</v>
      </c>
      <c r="G287" s="208"/>
      <c r="H287" s="210" t="s">
        <v>1</v>
      </c>
      <c r="I287" s="212"/>
      <c r="J287" s="208"/>
      <c r="K287" s="208"/>
      <c r="L287" s="213"/>
      <c r="M287" s="214"/>
      <c r="N287" s="215"/>
      <c r="O287" s="215"/>
      <c r="P287" s="215"/>
      <c r="Q287" s="215"/>
      <c r="R287" s="215"/>
      <c r="S287" s="215"/>
      <c r="T287" s="216"/>
      <c r="AT287" s="217" t="s">
        <v>174</v>
      </c>
      <c r="AU287" s="217" t="s">
        <v>83</v>
      </c>
      <c r="AV287" s="11" t="s">
        <v>83</v>
      </c>
      <c r="AW287" s="11" t="s">
        <v>34</v>
      </c>
      <c r="AX287" s="11" t="s">
        <v>75</v>
      </c>
      <c r="AY287" s="217" t="s">
        <v>166</v>
      </c>
    </row>
    <row r="288" spans="2:51" s="11" customFormat="1" ht="12">
      <c r="B288" s="207"/>
      <c r="C288" s="208"/>
      <c r="D288" s="209" t="s">
        <v>174</v>
      </c>
      <c r="E288" s="210" t="s">
        <v>1</v>
      </c>
      <c r="F288" s="211" t="s">
        <v>504</v>
      </c>
      <c r="G288" s="208"/>
      <c r="H288" s="210" t="s">
        <v>1</v>
      </c>
      <c r="I288" s="212"/>
      <c r="J288" s="208"/>
      <c r="K288" s="208"/>
      <c r="L288" s="213"/>
      <c r="M288" s="214"/>
      <c r="N288" s="215"/>
      <c r="O288" s="215"/>
      <c r="P288" s="215"/>
      <c r="Q288" s="215"/>
      <c r="R288" s="215"/>
      <c r="S288" s="215"/>
      <c r="T288" s="216"/>
      <c r="AT288" s="217" t="s">
        <v>174</v>
      </c>
      <c r="AU288" s="217" t="s">
        <v>83</v>
      </c>
      <c r="AV288" s="11" t="s">
        <v>83</v>
      </c>
      <c r="AW288" s="11" t="s">
        <v>34</v>
      </c>
      <c r="AX288" s="11" t="s">
        <v>75</v>
      </c>
      <c r="AY288" s="217" t="s">
        <v>166</v>
      </c>
    </row>
    <row r="289" spans="2:51" s="11" customFormat="1" ht="12">
      <c r="B289" s="207"/>
      <c r="C289" s="208"/>
      <c r="D289" s="209" t="s">
        <v>174</v>
      </c>
      <c r="E289" s="210" t="s">
        <v>1</v>
      </c>
      <c r="F289" s="211" t="s">
        <v>505</v>
      </c>
      <c r="G289" s="208"/>
      <c r="H289" s="210" t="s">
        <v>1</v>
      </c>
      <c r="I289" s="212"/>
      <c r="J289" s="208"/>
      <c r="K289" s="208"/>
      <c r="L289" s="213"/>
      <c r="M289" s="214"/>
      <c r="N289" s="215"/>
      <c r="O289" s="215"/>
      <c r="P289" s="215"/>
      <c r="Q289" s="215"/>
      <c r="R289" s="215"/>
      <c r="S289" s="215"/>
      <c r="T289" s="216"/>
      <c r="AT289" s="217" t="s">
        <v>174</v>
      </c>
      <c r="AU289" s="217" t="s">
        <v>83</v>
      </c>
      <c r="AV289" s="11" t="s">
        <v>83</v>
      </c>
      <c r="AW289" s="11" t="s">
        <v>34</v>
      </c>
      <c r="AX289" s="11" t="s">
        <v>75</v>
      </c>
      <c r="AY289" s="217" t="s">
        <v>166</v>
      </c>
    </row>
    <row r="290" spans="2:51" s="11" customFormat="1" ht="12">
      <c r="B290" s="207"/>
      <c r="C290" s="208"/>
      <c r="D290" s="209" t="s">
        <v>174</v>
      </c>
      <c r="E290" s="210" t="s">
        <v>1</v>
      </c>
      <c r="F290" s="211" t="s">
        <v>506</v>
      </c>
      <c r="G290" s="208"/>
      <c r="H290" s="210" t="s">
        <v>1</v>
      </c>
      <c r="I290" s="212"/>
      <c r="J290" s="208"/>
      <c r="K290" s="208"/>
      <c r="L290" s="213"/>
      <c r="M290" s="214"/>
      <c r="N290" s="215"/>
      <c r="O290" s="215"/>
      <c r="P290" s="215"/>
      <c r="Q290" s="215"/>
      <c r="R290" s="215"/>
      <c r="S290" s="215"/>
      <c r="T290" s="216"/>
      <c r="AT290" s="217" t="s">
        <v>174</v>
      </c>
      <c r="AU290" s="217" t="s">
        <v>83</v>
      </c>
      <c r="AV290" s="11" t="s">
        <v>83</v>
      </c>
      <c r="AW290" s="11" t="s">
        <v>34</v>
      </c>
      <c r="AX290" s="11" t="s">
        <v>75</v>
      </c>
      <c r="AY290" s="217" t="s">
        <v>166</v>
      </c>
    </row>
    <row r="291" spans="2:51" s="11" customFormat="1" ht="12">
      <c r="B291" s="207"/>
      <c r="C291" s="208"/>
      <c r="D291" s="209" t="s">
        <v>174</v>
      </c>
      <c r="E291" s="210" t="s">
        <v>1</v>
      </c>
      <c r="F291" s="211" t="s">
        <v>507</v>
      </c>
      <c r="G291" s="208"/>
      <c r="H291" s="210" t="s">
        <v>1</v>
      </c>
      <c r="I291" s="212"/>
      <c r="J291" s="208"/>
      <c r="K291" s="208"/>
      <c r="L291" s="213"/>
      <c r="M291" s="214"/>
      <c r="N291" s="215"/>
      <c r="O291" s="215"/>
      <c r="P291" s="215"/>
      <c r="Q291" s="215"/>
      <c r="R291" s="215"/>
      <c r="S291" s="215"/>
      <c r="T291" s="216"/>
      <c r="AT291" s="217" t="s">
        <v>174</v>
      </c>
      <c r="AU291" s="217" t="s">
        <v>83</v>
      </c>
      <c r="AV291" s="11" t="s">
        <v>83</v>
      </c>
      <c r="AW291" s="11" t="s">
        <v>34</v>
      </c>
      <c r="AX291" s="11" t="s">
        <v>75</v>
      </c>
      <c r="AY291" s="217" t="s">
        <v>166</v>
      </c>
    </row>
    <row r="292" spans="2:51" s="11" customFormat="1" ht="12">
      <c r="B292" s="207"/>
      <c r="C292" s="208"/>
      <c r="D292" s="209" t="s">
        <v>174</v>
      </c>
      <c r="E292" s="210" t="s">
        <v>1</v>
      </c>
      <c r="F292" s="211" t="s">
        <v>508</v>
      </c>
      <c r="G292" s="208"/>
      <c r="H292" s="210" t="s">
        <v>1</v>
      </c>
      <c r="I292" s="212"/>
      <c r="J292" s="208"/>
      <c r="K292" s="208"/>
      <c r="L292" s="213"/>
      <c r="M292" s="214"/>
      <c r="N292" s="215"/>
      <c r="O292" s="215"/>
      <c r="P292" s="215"/>
      <c r="Q292" s="215"/>
      <c r="R292" s="215"/>
      <c r="S292" s="215"/>
      <c r="T292" s="216"/>
      <c r="AT292" s="217" t="s">
        <v>174</v>
      </c>
      <c r="AU292" s="217" t="s">
        <v>83</v>
      </c>
      <c r="AV292" s="11" t="s">
        <v>83</v>
      </c>
      <c r="AW292" s="11" t="s">
        <v>34</v>
      </c>
      <c r="AX292" s="11" t="s">
        <v>75</v>
      </c>
      <c r="AY292" s="217" t="s">
        <v>166</v>
      </c>
    </row>
    <row r="293" spans="2:51" s="11" customFormat="1" ht="12">
      <c r="B293" s="207"/>
      <c r="C293" s="208"/>
      <c r="D293" s="209" t="s">
        <v>174</v>
      </c>
      <c r="E293" s="210" t="s">
        <v>1</v>
      </c>
      <c r="F293" s="211" t="s">
        <v>509</v>
      </c>
      <c r="G293" s="208"/>
      <c r="H293" s="210" t="s">
        <v>1</v>
      </c>
      <c r="I293" s="212"/>
      <c r="J293" s="208"/>
      <c r="K293" s="208"/>
      <c r="L293" s="213"/>
      <c r="M293" s="214"/>
      <c r="N293" s="215"/>
      <c r="O293" s="215"/>
      <c r="P293" s="215"/>
      <c r="Q293" s="215"/>
      <c r="R293" s="215"/>
      <c r="S293" s="215"/>
      <c r="T293" s="216"/>
      <c r="AT293" s="217" t="s">
        <v>174</v>
      </c>
      <c r="AU293" s="217" t="s">
        <v>83</v>
      </c>
      <c r="AV293" s="11" t="s">
        <v>83</v>
      </c>
      <c r="AW293" s="11" t="s">
        <v>34</v>
      </c>
      <c r="AX293" s="11" t="s">
        <v>75</v>
      </c>
      <c r="AY293" s="217" t="s">
        <v>166</v>
      </c>
    </row>
    <row r="294" spans="2:51" s="11" customFormat="1" ht="12">
      <c r="B294" s="207"/>
      <c r="C294" s="208"/>
      <c r="D294" s="209" t="s">
        <v>174</v>
      </c>
      <c r="E294" s="210" t="s">
        <v>1</v>
      </c>
      <c r="F294" s="211" t="s">
        <v>510</v>
      </c>
      <c r="G294" s="208"/>
      <c r="H294" s="210" t="s">
        <v>1</v>
      </c>
      <c r="I294" s="212"/>
      <c r="J294" s="208"/>
      <c r="K294" s="208"/>
      <c r="L294" s="213"/>
      <c r="M294" s="214"/>
      <c r="N294" s="215"/>
      <c r="O294" s="215"/>
      <c r="P294" s="215"/>
      <c r="Q294" s="215"/>
      <c r="R294" s="215"/>
      <c r="S294" s="215"/>
      <c r="T294" s="216"/>
      <c r="AT294" s="217" t="s">
        <v>174</v>
      </c>
      <c r="AU294" s="217" t="s">
        <v>83</v>
      </c>
      <c r="AV294" s="11" t="s">
        <v>83</v>
      </c>
      <c r="AW294" s="11" t="s">
        <v>34</v>
      </c>
      <c r="AX294" s="11" t="s">
        <v>75</v>
      </c>
      <c r="AY294" s="217" t="s">
        <v>166</v>
      </c>
    </row>
    <row r="295" spans="2:51" s="12" customFormat="1" ht="12">
      <c r="B295" s="218"/>
      <c r="C295" s="219"/>
      <c r="D295" s="209" t="s">
        <v>174</v>
      </c>
      <c r="E295" s="220" t="s">
        <v>1</v>
      </c>
      <c r="F295" s="221" t="s">
        <v>83</v>
      </c>
      <c r="G295" s="219"/>
      <c r="H295" s="222">
        <v>1</v>
      </c>
      <c r="I295" s="223"/>
      <c r="J295" s="219"/>
      <c r="K295" s="219"/>
      <c r="L295" s="224"/>
      <c r="M295" s="225"/>
      <c r="N295" s="226"/>
      <c r="O295" s="226"/>
      <c r="P295" s="226"/>
      <c r="Q295" s="226"/>
      <c r="R295" s="226"/>
      <c r="S295" s="226"/>
      <c r="T295" s="227"/>
      <c r="AT295" s="228" t="s">
        <v>174</v>
      </c>
      <c r="AU295" s="228" t="s">
        <v>83</v>
      </c>
      <c r="AV295" s="12" t="s">
        <v>85</v>
      </c>
      <c r="AW295" s="12" t="s">
        <v>34</v>
      </c>
      <c r="AX295" s="12" t="s">
        <v>83</v>
      </c>
      <c r="AY295" s="228" t="s">
        <v>166</v>
      </c>
    </row>
    <row r="296" spans="2:65" s="1" customFormat="1" ht="16.5" customHeight="1">
      <c r="B296" s="33"/>
      <c r="C296" s="196" t="s">
        <v>677</v>
      </c>
      <c r="D296" s="196" t="s">
        <v>168</v>
      </c>
      <c r="E296" s="197" t="s">
        <v>511</v>
      </c>
      <c r="F296" s="198" t="s">
        <v>512</v>
      </c>
      <c r="G296" s="199" t="s">
        <v>106</v>
      </c>
      <c r="H296" s="200">
        <v>1</v>
      </c>
      <c r="I296" s="201"/>
      <c r="J296" s="202">
        <f>ROUND(I296*H296,2)</f>
        <v>0</v>
      </c>
      <c r="K296" s="198" t="s">
        <v>1</v>
      </c>
      <c r="L296" s="35"/>
      <c r="M296" s="203" t="s">
        <v>1</v>
      </c>
      <c r="N296" s="204" t="s">
        <v>46</v>
      </c>
      <c r="O296" s="59"/>
      <c r="P296" s="205">
        <f>O296*H296</f>
        <v>0</v>
      </c>
      <c r="Q296" s="205">
        <v>0</v>
      </c>
      <c r="R296" s="205">
        <f>Q296*H296</f>
        <v>0</v>
      </c>
      <c r="S296" s="205">
        <v>0</v>
      </c>
      <c r="T296" s="206">
        <f>S296*H296</f>
        <v>0</v>
      </c>
      <c r="AR296" s="15" t="s">
        <v>172</v>
      </c>
      <c r="AT296" s="15" t="s">
        <v>168</v>
      </c>
      <c r="AU296" s="15" t="s">
        <v>83</v>
      </c>
      <c r="AY296" s="15" t="s">
        <v>166</v>
      </c>
      <c r="BE296" s="102">
        <f>IF(N296="základní",J296,0)</f>
        <v>0</v>
      </c>
      <c r="BF296" s="102">
        <f>IF(N296="snížená",J296,0)</f>
        <v>0</v>
      </c>
      <c r="BG296" s="102">
        <f>IF(N296="zákl. přenesená",J296,0)</f>
        <v>0</v>
      </c>
      <c r="BH296" s="102">
        <f>IF(N296="sníž. přenesená",J296,0)</f>
        <v>0</v>
      </c>
      <c r="BI296" s="102">
        <f>IF(N296="nulová",J296,0)</f>
        <v>0</v>
      </c>
      <c r="BJ296" s="15" t="s">
        <v>83</v>
      </c>
      <c r="BK296" s="102">
        <f>ROUND(I296*H296,2)</f>
        <v>0</v>
      </c>
      <c r="BL296" s="15" t="s">
        <v>172</v>
      </c>
      <c r="BM296" s="15" t="s">
        <v>678</v>
      </c>
    </row>
    <row r="297" spans="2:51" s="11" customFormat="1" ht="12">
      <c r="B297" s="207"/>
      <c r="C297" s="208"/>
      <c r="D297" s="209" t="s">
        <v>174</v>
      </c>
      <c r="E297" s="210" t="s">
        <v>1</v>
      </c>
      <c r="F297" s="211" t="s">
        <v>514</v>
      </c>
      <c r="G297" s="208"/>
      <c r="H297" s="210" t="s">
        <v>1</v>
      </c>
      <c r="I297" s="212"/>
      <c r="J297" s="208"/>
      <c r="K297" s="208"/>
      <c r="L297" s="213"/>
      <c r="M297" s="214"/>
      <c r="N297" s="215"/>
      <c r="O297" s="215"/>
      <c r="P297" s="215"/>
      <c r="Q297" s="215"/>
      <c r="R297" s="215"/>
      <c r="S297" s="215"/>
      <c r="T297" s="216"/>
      <c r="AT297" s="217" t="s">
        <v>174</v>
      </c>
      <c r="AU297" s="217" t="s">
        <v>83</v>
      </c>
      <c r="AV297" s="11" t="s">
        <v>83</v>
      </c>
      <c r="AW297" s="11" t="s">
        <v>34</v>
      </c>
      <c r="AX297" s="11" t="s">
        <v>75</v>
      </c>
      <c r="AY297" s="217" t="s">
        <v>166</v>
      </c>
    </row>
    <row r="298" spans="2:51" s="11" customFormat="1" ht="12">
      <c r="B298" s="207"/>
      <c r="C298" s="208"/>
      <c r="D298" s="209" t="s">
        <v>174</v>
      </c>
      <c r="E298" s="210" t="s">
        <v>1</v>
      </c>
      <c r="F298" s="211" t="s">
        <v>515</v>
      </c>
      <c r="G298" s="208"/>
      <c r="H298" s="210" t="s">
        <v>1</v>
      </c>
      <c r="I298" s="212"/>
      <c r="J298" s="208"/>
      <c r="K298" s="208"/>
      <c r="L298" s="213"/>
      <c r="M298" s="214"/>
      <c r="N298" s="215"/>
      <c r="O298" s="215"/>
      <c r="P298" s="215"/>
      <c r="Q298" s="215"/>
      <c r="R298" s="215"/>
      <c r="S298" s="215"/>
      <c r="T298" s="216"/>
      <c r="AT298" s="217" t="s">
        <v>174</v>
      </c>
      <c r="AU298" s="217" t="s">
        <v>83</v>
      </c>
      <c r="AV298" s="11" t="s">
        <v>83</v>
      </c>
      <c r="AW298" s="11" t="s">
        <v>34</v>
      </c>
      <c r="AX298" s="11" t="s">
        <v>75</v>
      </c>
      <c r="AY298" s="217" t="s">
        <v>166</v>
      </c>
    </row>
    <row r="299" spans="2:51" s="12" customFormat="1" ht="12">
      <c r="B299" s="218"/>
      <c r="C299" s="219"/>
      <c r="D299" s="209" t="s">
        <v>174</v>
      </c>
      <c r="E299" s="220" t="s">
        <v>1</v>
      </c>
      <c r="F299" s="221" t="s">
        <v>83</v>
      </c>
      <c r="G299" s="219"/>
      <c r="H299" s="222">
        <v>1</v>
      </c>
      <c r="I299" s="223"/>
      <c r="J299" s="219"/>
      <c r="K299" s="219"/>
      <c r="L299" s="224"/>
      <c r="M299" s="225"/>
      <c r="N299" s="226"/>
      <c r="O299" s="226"/>
      <c r="P299" s="226"/>
      <c r="Q299" s="226"/>
      <c r="R299" s="226"/>
      <c r="S299" s="226"/>
      <c r="T299" s="227"/>
      <c r="AT299" s="228" t="s">
        <v>174</v>
      </c>
      <c r="AU299" s="228" t="s">
        <v>83</v>
      </c>
      <c r="AV299" s="12" t="s">
        <v>85</v>
      </c>
      <c r="AW299" s="12" t="s">
        <v>34</v>
      </c>
      <c r="AX299" s="12" t="s">
        <v>83</v>
      </c>
      <c r="AY299" s="228" t="s">
        <v>166</v>
      </c>
    </row>
    <row r="300" spans="2:65" s="1" customFormat="1" ht="16.5" customHeight="1">
      <c r="B300" s="33"/>
      <c r="C300" s="196" t="s">
        <v>679</v>
      </c>
      <c r="D300" s="196" t="s">
        <v>168</v>
      </c>
      <c r="E300" s="197" t="s">
        <v>516</v>
      </c>
      <c r="F300" s="198" t="s">
        <v>517</v>
      </c>
      <c r="G300" s="199" t="s">
        <v>245</v>
      </c>
      <c r="H300" s="200">
        <v>150</v>
      </c>
      <c r="I300" s="201"/>
      <c r="J300" s="202">
        <f>ROUND(I300*H300,2)</f>
        <v>0</v>
      </c>
      <c r="K300" s="198" t="s">
        <v>1</v>
      </c>
      <c r="L300" s="35"/>
      <c r="M300" s="203" t="s">
        <v>1</v>
      </c>
      <c r="N300" s="204" t="s">
        <v>46</v>
      </c>
      <c r="O300" s="59"/>
      <c r="P300" s="205">
        <f>O300*H300</f>
        <v>0</v>
      </c>
      <c r="Q300" s="205">
        <v>0</v>
      </c>
      <c r="R300" s="205">
        <f>Q300*H300</f>
        <v>0</v>
      </c>
      <c r="S300" s="205">
        <v>0</v>
      </c>
      <c r="T300" s="206">
        <f>S300*H300</f>
        <v>0</v>
      </c>
      <c r="AR300" s="15" t="s">
        <v>172</v>
      </c>
      <c r="AT300" s="15" t="s">
        <v>168</v>
      </c>
      <c r="AU300" s="15" t="s">
        <v>83</v>
      </c>
      <c r="AY300" s="15" t="s">
        <v>166</v>
      </c>
      <c r="BE300" s="102">
        <f>IF(N300="základní",J300,0)</f>
        <v>0</v>
      </c>
      <c r="BF300" s="102">
        <f>IF(N300="snížená",J300,0)</f>
        <v>0</v>
      </c>
      <c r="BG300" s="102">
        <f>IF(N300="zákl. přenesená",J300,0)</f>
        <v>0</v>
      </c>
      <c r="BH300" s="102">
        <f>IF(N300="sníž. přenesená",J300,0)</f>
        <v>0</v>
      </c>
      <c r="BI300" s="102">
        <f>IF(N300="nulová",J300,0)</f>
        <v>0</v>
      </c>
      <c r="BJ300" s="15" t="s">
        <v>83</v>
      </c>
      <c r="BK300" s="102">
        <f>ROUND(I300*H300,2)</f>
        <v>0</v>
      </c>
      <c r="BL300" s="15" t="s">
        <v>172</v>
      </c>
      <c r="BM300" s="15" t="s">
        <v>680</v>
      </c>
    </row>
    <row r="301" spans="2:51" s="11" customFormat="1" ht="12">
      <c r="B301" s="207"/>
      <c r="C301" s="208"/>
      <c r="D301" s="209" t="s">
        <v>174</v>
      </c>
      <c r="E301" s="210" t="s">
        <v>1</v>
      </c>
      <c r="F301" s="211" t="s">
        <v>519</v>
      </c>
      <c r="G301" s="208"/>
      <c r="H301" s="210" t="s">
        <v>1</v>
      </c>
      <c r="I301" s="212"/>
      <c r="J301" s="208"/>
      <c r="K301" s="208"/>
      <c r="L301" s="213"/>
      <c r="M301" s="214"/>
      <c r="N301" s="215"/>
      <c r="O301" s="215"/>
      <c r="P301" s="215"/>
      <c r="Q301" s="215"/>
      <c r="R301" s="215"/>
      <c r="S301" s="215"/>
      <c r="T301" s="216"/>
      <c r="AT301" s="217" t="s">
        <v>174</v>
      </c>
      <c r="AU301" s="217" t="s">
        <v>83</v>
      </c>
      <c r="AV301" s="11" t="s">
        <v>83</v>
      </c>
      <c r="AW301" s="11" t="s">
        <v>34</v>
      </c>
      <c r="AX301" s="11" t="s">
        <v>75</v>
      </c>
      <c r="AY301" s="217" t="s">
        <v>166</v>
      </c>
    </row>
    <row r="302" spans="2:51" s="11" customFormat="1" ht="12">
      <c r="B302" s="207"/>
      <c r="C302" s="208"/>
      <c r="D302" s="209" t="s">
        <v>174</v>
      </c>
      <c r="E302" s="210" t="s">
        <v>1</v>
      </c>
      <c r="F302" s="211" t="s">
        <v>520</v>
      </c>
      <c r="G302" s="208"/>
      <c r="H302" s="210" t="s">
        <v>1</v>
      </c>
      <c r="I302" s="212"/>
      <c r="J302" s="208"/>
      <c r="K302" s="208"/>
      <c r="L302" s="213"/>
      <c r="M302" s="214"/>
      <c r="N302" s="215"/>
      <c r="O302" s="215"/>
      <c r="P302" s="215"/>
      <c r="Q302" s="215"/>
      <c r="R302" s="215"/>
      <c r="S302" s="215"/>
      <c r="T302" s="216"/>
      <c r="AT302" s="217" t="s">
        <v>174</v>
      </c>
      <c r="AU302" s="217" t="s">
        <v>83</v>
      </c>
      <c r="AV302" s="11" t="s">
        <v>83</v>
      </c>
      <c r="AW302" s="11" t="s">
        <v>34</v>
      </c>
      <c r="AX302" s="11" t="s">
        <v>75</v>
      </c>
      <c r="AY302" s="217" t="s">
        <v>166</v>
      </c>
    </row>
    <row r="303" spans="2:51" s="11" customFormat="1" ht="12">
      <c r="B303" s="207"/>
      <c r="C303" s="208"/>
      <c r="D303" s="209" t="s">
        <v>174</v>
      </c>
      <c r="E303" s="210" t="s">
        <v>1</v>
      </c>
      <c r="F303" s="211" t="s">
        <v>521</v>
      </c>
      <c r="G303" s="208"/>
      <c r="H303" s="210" t="s">
        <v>1</v>
      </c>
      <c r="I303" s="212"/>
      <c r="J303" s="208"/>
      <c r="K303" s="208"/>
      <c r="L303" s="213"/>
      <c r="M303" s="214"/>
      <c r="N303" s="215"/>
      <c r="O303" s="215"/>
      <c r="P303" s="215"/>
      <c r="Q303" s="215"/>
      <c r="R303" s="215"/>
      <c r="S303" s="215"/>
      <c r="T303" s="216"/>
      <c r="AT303" s="217" t="s">
        <v>174</v>
      </c>
      <c r="AU303" s="217" t="s">
        <v>83</v>
      </c>
      <c r="AV303" s="11" t="s">
        <v>83</v>
      </c>
      <c r="AW303" s="11" t="s">
        <v>34</v>
      </c>
      <c r="AX303" s="11" t="s">
        <v>75</v>
      </c>
      <c r="AY303" s="217" t="s">
        <v>166</v>
      </c>
    </row>
    <row r="304" spans="2:51" s="12" customFormat="1" ht="12">
      <c r="B304" s="218"/>
      <c r="C304" s="219"/>
      <c r="D304" s="209" t="s">
        <v>174</v>
      </c>
      <c r="E304" s="220" t="s">
        <v>1</v>
      </c>
      <c r="F304" s="221" t="s">
        <v>482</v>
      </c>
      <c r="G304" s="219"/>
      <c r="H304" s="222">
        <v>150</v>
      </c>
      <c r="I304" s="223"/>
      <c r="J304" s="219"/>
      <c r="K304" s="219"/>
      <c r="L304" s="224"/>
      <c r="M304" s="250"/>
      <c r="N304" s="251"/>
      <c r="O304" s="251"/>
      <c r="P304" s="251"/>
      <c r="Q304" s="251"/>
      <c r="R304" s="251"/>
      <c r="S304" s="251"/>
      <c r="T304" s="252"/>
      <c r="AT304" s="228" t="s">
        <v>174</v>
      </c>
      <c r="AU304" s="228" t="s">
        <v>83</v>
      </c>
      <c r="AV304" s="12" t="s">
        <v>85</v>
      </c>
      <c r="AW304" s="12" t="s">
        <v>34</v>
      </c>
      <c r="AX304" s="12" t="s">
        <v>83</v>
      </c>
      <c r="AY304" s="228" t="s">
        <v>166</v>
      </c>
    </row>
    <row r="305" spans="2:12" s="1" customFormat="1" ht="6.95" customHeight="1">
      <c r="B305" s="45"/>
      <c r="C305" s="46"/>
      <c r="D305" s="46"/>
      <c r="E305" s="46"/>
      <c r="F305" s="46"/>
      <c r="G305" s="46"/>
      <c r="H305" s="46"/>
      <c r="I305" s="141"/>
      <c r="J305" s="46"/>
      <c r="K305" s="46"/>
      <c r="L305" s="35"/>
    </row>
  </sheetData>
  <sheetProtection sheet="1" objects="1" scenarios="1" formatColumns="0" formatRows="0" autoFilter="0"/>
  <autoFilter ref="C109:K304"/>
  <mergeCells count="14">
    <mergeCell ref="D88:F88"/>
    <mergeCell ref="E100:H100"/>
    <mergeCell ref="E102:H102"/>
    <mergeCell ref="L2:V2"/>
    <mergeCell ref="E52:H52"/>
    <mergeCell ref="D84:F84"/>
    <mergeCell ref="D85:F85"/>
    <mergeCell ref="D86:F86"/>
    <mergeCell ref="D87:F87"/>
    <mergeCell ref="E7:H7"/>
    <mergeCell ref="E9:H9"/>
    <mergeCell ref="E18:H18"/>
    <mergeCell ref="E27:H27"/>
    <mergeCell ref="E50:H50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Myšík</dc:creator>
  <cp:keywords/>
  <dc:description/>
  <cp:lastModifiedBy>Ondrej Jonas</cp:lastModifiedBy>
  <dcterms:created xsi:type="dcterms:W3CDTF">2019-03-08T10:07:22Z</dcterms:created>
  <dcterms:modified xsi:type="dcterms:W3CDTF">2019-04-08T14:14:19Z</dcterms:modified>
  <cp:category/>
  <cp:version/>
  <cp:contentType/>
  <cp:contentStatus/>
</cp:coreProperties>
</file>