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630" yWindow="570" windowWidth="23520" windowHeight="13740" tabRatio="782" activeTab="0"/>
  </bookViews>
  <sheets>
    <sheet name="Rekapitulace stavby" sheetId="1" r:id="rId1"/>
    <sheet name="22-2018-D-s - Bourací a s..." sheetId="2" r:id="rId2"/>
    <sheet name="22-2018-DVz - Vzduchotech..." sheetId="3" r:id="rId3"/>
    <sheet name="22-2018-Pr - Provedení do..." sheetId="4" r:id="rId4"/>
    <sheet name="22-2018-Ne - Vzduchotechn..." sheetId="5" r:id="rId5"/>
  </sheets>
  <definedNames>
    <definedName name="_xlnm._FilterDatabase" localSheetId="1" hidden="1">'22-2018-D-s - Bourací a s...'!$C$108:$K$215</definedName>
    <definedName name="_xlnm._FilterDatabase" localSheetId="2" hidden="1">'22-2018-DVz - Vzduchotech...'!$C$91:$K$151</definedName>
    <definedName name="_xlnm._FilterDatabase" localSheetId="4" hidden="1">'22-2018-Ne - Vzduchotechn...'!$C$110:$K$314</definedName>
    <definedName name="_xlnm._FilterDatabase" localSheetId="3" hidden="1">'22-2018-Pr - Provedení do...'!$C$92:$K$96</definedName>
    <definedName name="_xlnm.Print_Area" localSheetId="1">'22-2018-D-s - Bourací a s...'!$C$4:$J$41,'22-2018-D-s - Bourací a s...'!$C$47:$J$90,'22-2018-D-s - Bourací a s...'!$C$96:$K$215</definedName>
    <definedName name="_xlnm.Print_Area" localSheetId="2">'22-2018-DVz - Vzduchotech...'!$C$4:$J$41,'22-2018-DVz - Vzduchotech...'!$C$47:$J$73,'22-2018-DVz - Vzduchotech...'!$C$79:$K$151</definedName>
    <definedName name="_xlnm.Print_Area" localSheetId="4">'22-2018-Ne - Vzduchotechn...'!$C$4:$J$41,'22-2018-Ne - Vzduchotechn...'!$C$47:$J$92,'22-2018-Ne - Vzduchotechn...'!$C$98:$K$314</definedName>
    <definedName name="_xlnm.Print_Area" localSheetId="3">'22-2018-Pr - Provedení do...'!$C$4:$J$41,'22-2018-Pr - Provedení do...'!$C$47:$J$74,'22-2018-Pr - Provedení do...'!$C$80:$K$96</definedName>
    <definedName name="_xlnm.Print_Area" localSheetId="0">'Rekapitulace stavby'!$D$4:$AO$39,'Rekapitulace stavby'!$C$45:$AQ$69</definedName>
    <definedName name="_xlnm.Print_Titles" localSheetId="0">'Rekapitulace stavby'!$55:$55</definedName>
    <definedName name="_xlnm.Print_Titles" localSheetId="1">'22-2018-D-s - Bourací a s...'!$108:$108</definedName>
    <definedName name="_xlnm.Print_Titles" localSheetId="2">'22-2018-DVz - Vzduchotech...'!$91:$91</definedName>
    <definedName name="_xlnm.Print_Titles" localSheetId="3">'22-2018-Pr - Provedení do...'!$92:$92</definedName>
    <definedName name="_xlnm.Print_Titles" localSheetId="4">'22-2018-Ne - Vzduchotechn...'!$110:$110</definedName>
  </definedNames>
  <calcPr calcId="124519"/>
</workbook>
</file>

<file path=xl/sharedStrings.xml><?xml version="1.0" encoding="utf-8"?>
<sst xmlns="http://schemas.openxmlformats.org/spreadsheetml/2006/main" count="5028" uniqueCount="732">
  <si>
    <t>Export Komplet</t>
  </si>
  <si>
    <t/>
  </si>
  <si>
    <t>2.0</t>
  </si>
  <si>
    <t>ZAMOK</t>
  </si>
  <si>
    <t>False</t>
  </si>
  <si>
    <t>{76c44270-8b59-4543-8c5a-613518104377}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</si>
  <si>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</si>
  <si>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</si>
  <si>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</si>
  <si>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</si>
  <si>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</si>
  <si>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</si>
  <si>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</si>
  <si>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</si>
  <si>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22/2018/GJ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</si>
  <si>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</si>
  <si>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</si>
  <si>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Dílčí energetická renovace objektu ZŠ Gen.Janouška ,Praha 14</t>
  </si>
  <si>
    <t>KSO:</t>
  </si>
  <si>
    <t>CC-CZ:</t>
  </si>
  <si>
    <t>Místo:</t>
  </si>
  <si>
    <t>Gen.Janouška 1006,Praha 14</t>
  </si>
  <si>
    <t>Datum:</t>
  </si>
  <si>
    <t>21. 11. 2018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</si>
  <si>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</si>
  <si>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</si>
  <si>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</si>
  <si>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</si>
  <si>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</si>
  <si>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</si>
  <si>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</si>
  <si>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</si>
  <si>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24164500</t>
  </si>
  <si>
    <t>a3atelier s.r.o.</t>
  </si>
  <si>
    <t>True</t>
  </si>
  <si>
    <t>Zpracovatel:</t>
  </si>
  <si>
    <t>46061410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</si>
  <si>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</si>
  <si>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</si>
  <si>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</si>
  <si>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</si>
  <si>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</si>
  <si>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</si>
  <si>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</si>
  <si>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</si>
  <si>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</si>
  <si>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</si>
  <si>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</si>
  <si>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</si>
  <si>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</si>
  <si>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</si>
  <si>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</si>
  <si>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</si>
  <si>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</si>
  <si>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</si>
  <si>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</si>
  <si>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</si>
  <si>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</si>
  <si>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</si>
  <si>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</si>
  <si>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</si>
  <si>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</si>
  <si>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</si>
  <si>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</si>
  <si>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</si>
  <si>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</si>
  <si>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</si>
  <si>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</si>
  <si>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</si>
  <si>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</si>
  <si>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</si>
  <si>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</si>
  <si>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</si>
  <si>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</si>
  <si>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</si>
  <si>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</si>
  <si>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</si>
  <si>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</si>
  <si>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</si>
  <si>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</si>
  <si>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22/2018/D-s</t>
  </si>
  <si>
    <t>Bourací a stavební práce</t>
  </si>
  <si>
    <t>STA</t>
  </si>
  <si>
    <t>1</t>
  </si>
  <si>
    <t>{7bb311ba-c72e-4154-9ea9-b31025e153aa}</t>
  </si>
  <si>
    <t>2</t>
  </si>
  <si>
    <t>22/2018/DVz</t>
  </si>
  <si>
    <t>Vzduchotechnika</t>
  </si>
  <si>
    <t>{2cef1063-1fe1-4417-bee0-45d53bb4fb5c}</t>
  </si>
  <si>
    <t>22/2018/Pr</t>
  </si>
  <si>
    <t>Provedení dokumentace skutečného stavu</t>
  </si>
  <si>
    <t>{1f3baf91-4cbe-4377-beb4-761f898b2b10}</t>
  </si>
  <si>
    <t>22/2018/Ne</t>
  </si>
  <si>
    <t>Vzduchotechnika a stavební práce-neuznatelný náklad</t>
  </si>
  <si>
    <t>{9cf4b4e5-5d8f-46c1-9257-2047e1d3cd31}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</si>
  <si>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</si>
  <si>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</si>
  <si>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</si>
  <si>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</si>
  <si>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</si>
  <si>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</si>
  <si>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</si>
  <si>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</si>
  <si>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</si>
  <si>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SDk1</t>
  </si>
  <si>
    <t>sádrokartony</t>
  </si>
  <si>
    <t>m2</t>
  </si>
  <si>
    <t>448,63</t>
  </si>
  <si>
    <t>KRYCÍ LIST SOUPISU PRACÍ</t>
  </si>
  <si>
    <t>Objekt:</t>
  </si>
  <si>
    <t>22/2018/D-s - Bourací a stavební práce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</si>
  <si>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</si>
  <si>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</si>
  <si>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</si>
  <si>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</si>
  <si>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</si>
  <si>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</si>
  <si>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</si>
  <si>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0 - Ostatní konstrukce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</si>
  <si>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</si>
  <si>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</si>
  <si>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</si>
  <si>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</si>
  <si>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</si>
  <si>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</si>
  <si>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</si>
  <si>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</si>
  <si>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</si>
  <si>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735 - Ústřední vytápění - otopná tělesa</t>
  </si>
  <si>
    <t xml:space="preserve">    740 - Elektromontáže - zkoušky a revize</t>
  </si>
  <si>
    <t xml:space="preserve">    742 - Elektromontáže - rozvodný systém</t>
  </si>
  <si>
    <t xml:space="preserve">    763 - Konstrukce suché výstavby</t>
  </si>
  <si>
    <t xml:space="preserve">    766 - Konstrukce truhlářské</t>
  </si>
  <si>
    <t xml:space="preserve">    784 - Dokončovací práce - malby a tapety</t>
  </si>
  <si>
    <t xml:space="preserve">    786 - Dokončovací práce - čalounické úpravy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</si>
  <si>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</si>
  <si>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</si>
  <si>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</si>
  <si>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</si>
  <si>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</si>
  <si>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</si>
  <si>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</si>
  <si>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</si>
  <si>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</si>
  <si>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</si>
  <si>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</si>
  <si>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</si>
  <si>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</si>
  <si>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</si>
  <si>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</si>
  <si>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</si>
  <si>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</si>
  <si>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</si>
  <si>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</si>
  <si>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</si>
  <si>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</si>
  <si>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</si>
  <si>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</si>
  <si>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</si>
  <si>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</si>
  <si>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</t>
  </si>
  <si>
    <t>K</t>
  </si>
  <si>
    <t>000001</t>
  </si>
  <si>
    <t>Použití jistících a kotvících pomůcek pro práce ve výškách</t>
  </si>
  <si>
    <t>kpl</t>
  </si>
  <si>
    <t>4</t>
  </si>
  <si>
    <t>159834290</t>
  </si>
  <si>
    <t>000002</t>
  </si>
  <si>
    <t>Tmelení PU tmely</t>
  </si>
  <si>
    <t>ks</t>
  </si>
  <si>
    <t>384635914</t>
  </si>
  <si>
    <t>3</t>
  </si>
  <si>
    <t>000003</t>
  </si>
  <si>
    <t>Přemístění nábytku a vybavení(skříně,police,stoly,nástěnky..)</t>
  </si>
  <si>
    <t>-33272086</t>
  </si>
  <si>
    <t>Svislé a kompletní konstrukce</t>
  </si>
  <si>
    <t>346234321</t>
  </si>
  <si>
    <t>Doplnění otvorů maltou - cihlami  po montáži vzduchotechnických zařízení - oboustranné</t>
  </si>
  <si>
    <t>CS ÚRS 2016 01</t>
  </si>
  <si>
    <t>-1841137652</t>
  </si>
  <si>
    <t>6</t>
  </si>
  <si>
    <t>Úpravy povrchů, podlahy a osazování výplní</t>
  </si>
  <si>
    <t>5</t>
  </si>
  <si>
    <t>619991001</t>
  </si>
  <si>
    <t>Zakrytí podlah proti poškození před padající sutí</t>
  </si>
  <si>
    <t>1976623030</t>
  </si>
  <si>
    <t>619991011</t>
  </si>
  <si>
    <t xml:space="preserve">Obalení konstrukcí a prvků fólií přilepenou lepící páskou </t>
  </si>
  <si>
    <t>-704420530</t>
  </si>
  <si>
    <t>7</t>
  </si>
  <si>
    <t>622135001Vll</t>
  </si>
  <si>
    <t>Začištění onítek okolo otvorů - vnější vnitřní</t>
  </si>
  <si>
    <t>-2119802627</t>
  </si>
  <si>
    <t>8</t>
  </si>
  <si>
    <t>623135001Vl</t>
  </si>
  <si>
    <t>Začištění omítek okolo vyvrtaných děr pro kabeláž</t>
  </si>
  <si>
    <t>-581199522</t>
  </si>
  <si>
    <t>VV</t>
  </si>
  <si>
    <t>(60+12)*2</t>
  </si>
  <si>
    <t>9</t>
  </si>
  <si>
    <t>Ostatní konstrukce a práce, bourání</t>
  </si>
  <si>
    <t>94</t>
  </si>
  <si>
    <t>Lešení a stavební výtahy</t>
  </si>
  <si>
    <t>946112112</t>
  </si>
  <si>
    <t>Montáž pojízdných věží trubkových/dílcových š do 1,6 m dl do 3,2 m v do 2,5 m</t>
  </si>
  <si>
    <t>kus</t>
  </si>
  <si>
    <t>-759843125</t>
  </si>
  <si>
    <t>10</t>
  </si>
  <si>
    <t>946112113</t>
  </si>
  <si>
    <t>Montáž pojízdných věží trubkových/dílcových š do 1,6 m dl do 3,2 m v do 10 m - vně budovy</t>
  </si>
  <si>
    <t>-586239196</t>
  </si>
  <si>
    <t>11</t>
  </si>
  <si>
    <t>946112212</t>
  </si>
  <si>
    <t>Příplatek k pojízdným věžím š do 1,6 m dl do 3,2 m v do 2,5 m za první a ZKD den použití</t>
  </si>
  <si>
    <t>720562627</t>
  </si>
  <si>
    <t>12</t>
  </si>
  <si>
    <t>946112213</t>
  </si>
  <si>
    <t>Příplatek k pojízdným věžím š do 1,6 m dl do 3,2 m v do 10 m za první a ZKD den použití - vně budovy</t>
  </si>
  <si>
    <t>-1978909403</t>
  </si>
  <si>
    <t>13</t>
  </si>
  <si>
    <t>946112813</t>
  </si>
  <si>
    <t>Demontáž pojízdných věží trubkových/dílcových š do 1,2 m dl do 3,2 m v do 3,5 m</t>
  </si>
  <si>
    <t>-2118205267</t>
  </si>
  <si>
    <t>95</t>
  </si>
  <si>
    <t>Různé dokončovací konstrukce a práce pozemních staveb</t>
  </si>
  <si>
    <t>14</t>
  </si>
  <si>
    <t>952901114</t>
  </si>
  <si>
    <t>Vyčištění budov bytové a občanské výstavby při výšce podlaží přes 3 m -hrubý úklid</t>
  </si>
  <si>
    <t>1193582093</t>
  </si>
  <si>
    <t>Rozumí se zametení podlah a vytření na hrubo v průběhu a po ukončení prací</t>
  </si>
  <si>
    <t>Je myšlen průběžný každodenní úklid na čisto vždy po ukončení prací</t>
  </si>
  <si>
    <t>Předpokládaná cena</t>
  </si>
  <si>
    <t>977151111</t>
  </si>
  <si>
    <t>Jádrové vrty diamantovými korunkami do D 35 mm do stavebních materiálů</t>
  </si>
  <si>
    <t>m</t>
  </si>
  <si>
    <t>CS ÚRS 2018 01</t>
  </si>
  <si>
    <t>1208934222</t>
  </si>
  <si>
    <t>provrtání děr pro kabeláže</t>
  </si>
  <si>
    <t>60*0,15</t>
  </si>
  <si>
    <t>0,25*3*4</t>
  </si>
  <si>
    <t>Součet</t>
  </si>
  <si>
    <t>16</t>
  </si>
  <si>
    <t>977151128</t>
  </si>
  <si>
    <t>Jádrové vrty diamantovými korunkami do D 300 mm do stavebních materiálů</t>
  </si>
  <si>
    <t>1970778302</t>
  </si>
  <si>
    <t>(22+10)*0,15</t>
  </si>
  <si>
    <t>120*0,37</t>
  </si>
  <si>
    <t>17</t>
  </si>
  <si>
    <t>971033331</t>
  </si>
  <si>
    <t>Vybourání otvorů ve zdivu cihelném pl do 0,09 m2 na MVC nebo MV tl do 150 mm</t>
  </si>
  <si>
    <t>892780742</t>
  </si>
  <si>
    <t>10+22</t>
  </si>
  <si>
    <t>d2</t>
  </si>
  <si>
    <t>18</t>
  </si>
  <si>
    <t>971033341</t>
  </si>
  <si>
    <t>Vybourání otvorů ve zdivu cihelném pl do 0,09 m2 na MVC nebo MV tl 300 mm - vnější zdivo</t>
  </si>
  <si>
    <t>1648970346</t>
  </si>
  <si>
    <t>997</t>
  </si>
  <si>
    <t>Přesun sutě</t>
  </si>
  <si>
    <t>19</t>
  </si>
  <si>
    <t>997013112</t>
  </si>
  <si>
    <t>Vnitrostaveništní doprava suti a vybouraných hmot pro budovy v do 9 m s použitím mechanizace</t>
  </si>
  <si>
    <t>t</t>
  </si>
  <si>
    <t>-1775538445</t>
  </si>
  <si>
    <t>20</t>
  </si>
  <si>
    <t>997013212</t>
  </si>
  <si>
    <t>Vnitrostaveništní doprava suti a vybouraných hmot pro budovy v do 9 m ručně</t>
  </si>
  <si>
    <t>1454852964</t>
  </si>
  <si>
    <t>997013501</t>
  </si>
  <si>
    <t>Odvoz suti a vybouraných hmot na skládku nebo meziskládku do 1 km se složením</t>
  </si>
  <si>
    <t>-585920264</t>
  </si>
  <si>
    <t>22</t>
  </si>
  <si>
    <t>997013509</t>
  </si>
  <si>
    <t>Příplatek k odvozu suti a vybouraných hmot na skládku ZKD 1 km přes 1 km</t>
  </si>
  <si>
    <t>-606628948</t>
  </si>
  <si>
    <t>23,652*25 'Přepočtené koeficientem množství</t>
  </si>
  <si>
    <t>23</t>
  </si>
  <si>
    <t>997013801</t>
  </si>
  <si>
    <t>Poplatek za uložení stavebního  odpadu na skládce (skládkovné)</t>
  </si>
  <si>
    <t>-1067914235</t>
  </si>
  <si>
    <t>998</t>
  </si>
  <si>
    <t>Přesun hmot</t>
  </si>
  <si>
    <t>24</t>
  </si>
  <si>
    <t>998011003</t>
  </si>
  <si>
    <t>Přesun hmot pro budovy zděné v do 12-24 m</t>
  </si>
  <si>
    <t>717584112</t>
  </si>
  <si>
    <t>25</t>
  </si>
  <si>
    <t>998011014</t>
  </si>
  <si>
    <t>Příplatek k přesunu hmot pro budovy zděné za zvětšený přesun do 500 m</t>
  </si>
  <si>
    <t>-414056663</t>
  </si>
  <si>
    <t>PSV</t>
  </si>
  <si>
    <t>Práce a dodávky PSV</t>
  </si>
  <si>
    <t>733</t>
  </si>
  <si>
    <t>Ústřední vytápění - rozvodné potrubí</t>
  </si>
  <si>
    <t>26</t>
  </si>
  <si>
    <t>733191905</t>
  </si>
  <si>
    <t>Posunutí tělěs topení pro montáž VZT</t>
  </si>
  <si>
    <t>-1835238791</t>
  </si>
  <si>
    <t>735</t>
  </si>
  <si>
    <t>Ústřední vytápění - otopná tělesa</t>
  </si>
  <si>
    <t>27</t>
  </si>
  <si>
    <t>735000912</t>
  </si>
  <si>
    <t>Vyregulování ventilu nebo kohoutu dvojregulačního s termostatickým ovládáním - budov</t>
  </si>
  <si>
    <t>-463603430</t>
  </si>
  <si>
    <t>740</t>
  </si>
  <si>
    <t>Elektromontáže - zkoušky a revize</t>
  </si>
  <si>
    <t>28</t>
  </si>
  <si>
    <t>740991100</t>
  </si>
  <si>
    <t>Celková prohlídka elektrického rozvodu a zařízení do 100 000,- Kč</t>
  </si>
  <si>
    <t>932437981</t>
  </si>
  <si>
    <t>742</t>
  </si>
  <si>
    <t>Elektromontáže - rozvodný systém</t>
  </si>
  <si>
    <t>29</t>
  </si>
  <si>
    <t>7420001</t>
  </si>
  <si>
    <t>Elektromontážní práce - ostatní</t>
  </si>
  <si>
    <t>-182603770</t>
  </si>
  <si>
    <t>kompletace</t>
  </si>
  <si>
    <t>případné vysekání otvoru a zednické začištění okolo rozvaděče</t>
  </si>
  <si>
    <t>přeložení světel v učebnách - 25ks</t>
  </si>
  <si>
    <t>přeložení zásuvek do SDK -13ks</t>
  </si>
  <si>
    <t>30</t>
  </si>
  <si>
    <t>742291100</t>
  </si>
  <si>
    <t>Montáž v rozváděčích se zapojení vodičů unistorů typ B</t>
  </si>
  <si>
    <t>1094138121</t>
  </si>
  <si>
    <t>31</t>
  </si>
  <si>
    <t>M</t>
  </si>
  <si>
    <t>35713103</t>
  </si>
  <si>
    <t>rozvodnice nástěnná, neprůhledné dveře, 2 řady, šířka 14 modulárních jednotek</t>
  </si>
  <si>
    <t>-620979372</t>
  </si>
  <si>
    <t>32</t>
  </si>
  <si>
    <t>35717001</t>
  </si>
  <si>
    <t xml:space="preserve">jistič jednopólový do 16A </t>
  </si>
  <si>
    <t>697014775</t>
  </si>
  <si>
    <t>763</t>
  </si>
  <si>
    <t>Konstrukce suché výstavby</t>
  </si>
  <si>
    <t>33</t>
  </si>
  <si>
    <t>763164556</t>
  </si>
  <si>
    <t>SDK obklad spiro potrubí desky 1xDF 15 - kastlík</t>
  </si>
  <si>
    <t>1908093064</t>
  </si>
  <si>
    <t>Přesné rozměry a potřeba kastlíků budou určeny na místě</t>
  </si>
  <si>
    <t>konstrukce CD,UD profil</t>
  </si>
  <si>
    <t>ochrana rohu profil Al</t>
  </si>
  <si>
    <t>napojení na stěby</t>
  </si>
  <si>
    <t>496,63-48</t>
  </si>
  <si>
    <t>34</t>
  </si>
  <si>
    <t>763111718</t>
  </si>
  <si>
    <t>SDK - acrylování styku SDK konstrukce stěny</t>
  </si>
  <si>
    <t>-55156194</t>
  </si>
  <si>
    <t>35</t>
  </si>
  <si>
    <t>998763303</t>
  </si>
  <si>
    <t>Přesun hmot tonážní pro sádrokartonové konstrukce v objektech v do 24 m</t>
  </si>
  <si>
    <t>-782203845</t>
  </si>
  <si>
    <t>36</t>
  </si>
  <si>
    <t>998763381</t>
  </si>
  <si>
    <t>Příplatek k přesunu hmot tonážní 763 SDK prováděný bez použití mechanizace</t>
  </si>
  <si>
    <t>1231854857</t>
  </si>
  <si>
    <t>37</t>
  </si>
  <si>
    <t>998763391</t>
  </si>
  <si>
    <t>Příplatek k přesunu hmot tonážní 763 SDK za zvětšený přesun do 100 m</t>
  </si>
  <si>
    <t>385738986</t>
  </si>
  <si>
    <t>766</t>
  </si>
  <si>
    <t>Konstrukce truhlářské</t>
  </si>
  <si>
    <t>38</t>
  </si>
  <si>
    <t>766694123</t>
  </si>
  <si>
    <t>Montáž parapetních desek dřevěných nebo plastových šířky přes 30 cm délky do 2,6 m</t>
  </si>
  <si>
    <t>1255727315</t>
  </si>
  <si>
    <t>71</t>
  </si>
  <si>
    <t>39</t>
  </si>
  <si>
    <t>60794109</t>
  </si>
  <si>
    <t>deska parapetní -atypická</t>
  </si>
  <si>
    <t>238505566</t>
  </si>
  <si>
    <t>35,4</t>
  </si>
  <si>
    <t>40</t>
  </si>
  <si>
    <t>998766103</t>
  </si>
  <si>
    <t>Přesun hmot tonážní pro konstrukce truhlářské v objektech v do 24 m</t>
  </si>
  <si>
    <t>-2034876701</t>
  </si>
  <si>
    <t>784</t>
  </si>
  <si>
    <t>Dokončovací práce - malby a tapety</t>
  </si>
  <si>
    <t>41</t>
  </si>
  <si>
    <t>784111001</t>
  </si>
  <si>
    <t>Oprášení (ometení ) podkladu v místnostech výšky do 3,80 m</t>
  </si>
  <si>
    <t>1803313086</t>
  </si>
  <si>
    <t>Předpoklad - přesný rozsah prací bude upřesněn po provední bouracích prací</t>
  </si>
  <si>
    <t>ometení,stěn v místnostech provádění prací</t>
  </si>
  <si>
    <t>m1</t>
  </si>
  <si>
    <t>16000</t>
  </si>
  <si>
    <t>42</t>
  </si>
  <si>
    <t>784171001</t>
  </si>
  <si>
    <t>Olepování vnitřních ploch páskou v místnostech výšky do 3,80 m</t>
  </si>
  <si>
    <t>1073740773</t>
  </si>
  <si>
    <t>550</t>
  </si>
  <si>
    <t>43</t>
  </si>
  <si>
    <t>58124838</t>
  </si>
  <si>
    <t>páska maskovací krepová pro malířské potřeby š 50mm</t>
  </si>
  <si>
    <t>-281269759</t>
  </si>
  <si>
    <t>550*1,05 'Přepočtené koeficientem množství</t>
  </si>
  <si>
    <t>44</t>
  </si>
  <si>
    <t>784181121</t>
  </si>
  <si>
    <t>Hloubková jednonásobná penetrace podkladu v místnostech výšky do 3,80 m</t>
  </si>
  <si>
    <t>-1681491579</t>
  </si>
  <si>
    <t>malba nových konstrukcí</t>
  </si>
  <si>
    <t>SDK1</t>
  </si>
  <si>
    <t>45</t>
  </si>
  <si>
    <t>784221101</t>
  </si>
  <si>
    <t>Dvojnásobné bílé malby  ze směsí za sucha dobře otěruvzdorných v místnostech do 3,80 m - částečné vymalování výměra odhadem</t>
  </si>
  <si>
    <t>1911479537</t>
  </si>
  <si>
    <t>malování malých ploch</t>
  </si>
  <si>
    <t>786</t>
  </si>
  <si>
    <t>Dokončovací práce - čalounické úpravy</t>
  </si>
  <si>
    <t>46</t>
  </si>
  <si>
    <t>786626111</t>
  </si>
  <si>
    <t>Demontáž a zpětná montáž lamelové žaluzie vnitřní</t>
  </si>
  <si>
    <t>-167559218</t>
  </si>
  <si>
    <t>Předpokládaný rozsah</t>
  </si>
  <si>
    <t>demontáž žaluzií</t>
  </si>
  <si>
    <t>zabalení,uložení</t>
  </si>
  <si>
    <t>zpětná montáž žaluzií</t>
  </si>
  <si>
    <t>vodící lišty zůstávají</t>
  </si>
  <si>
    <t>212*2,4*5,1</t>
  </si>
  <si>
    <t>22/2018/DVz - Vzduchotechnika</t>
  </si>
  <si>
    <t>0 - Část vzduchotechnika</t>
  </si>
  <si>
    <t>Část vzduchotechnika</t>
  </si>
  <si>
    <t>205</t>
  </si>
  <si>
    <t>VZT kompaktní jednotka, vzduch. množství 870 m3/h, suchá účinnost ZZT 90%, komfortní ovládání, IR senzor CO2, dohřev vzduchu</t>
  </si>
  <si>
    <t>-236366190</t>
  </si>
  <si>
    <t>206</t>
  </si>
  <si>
    <t>VZT kompaktní jednotka, vzduch. množství 870 m3/h, suchá účinnost ZZT 90%, komfortní ovládání, IR senzor CO2,  dohřev vzduchu, možnost přídavného komponentu chlazení</t>
  </si>
  <si>
    <t>-1729031455</t>
  </si>
  <si>
    <t>208</t>
  </si>
  <si>
    <t>Odvod kondezátu</t>
  </si>
  <si>
    <t>-1769060249</t>
  </si>
  <si>
    <t>0.1</t>
  </si>
  <si>
    <t>Trubka Spiro DN 250</t>
  </si>
  <si>
    <t>1265851881</t>
  </si>
  <si>
    <t>Tr1</t>
  </si>
  <si>
    <t>153,11-4</t>
  </si>
  <si>
    <t>0.111</t>
  </si>
  <si>
    <t>Trubka spiro DN 315</t>
  </si>
  <si>
    <t>-1561448413</t>
  </si>
  <si>
    <t>16,8+6</t>
  </si>
  <si>
    <t>0.2</t>
  </si>
  <si>
    <t>OS koleno DN 250/90°</t>
  </si>
  <si>
    <t>1264799080</t>
  </si>
  <si>
    <t>0.3</t>
  </si>
  <si>
    <t>OS koleno DN 250/45°</t>
  </si>
  <si>
    <t>1472867222</t>
  </si>
  <si>
    <t>kol45</t>
  </si>
  <si>
    <t>100-16</t>
  </si>
  <si>
    <t>0.4</t>
  </si>
  <si>
    <t>OS koleno DN 315/90°</t>
  </si>
  <si>
    <t>1983638377</t>
  </si>
  <si>
    <t>13+8</t>
  </si>
  <si>
    <t>21*1,1 'Přepočtené koeficientem množství</t>
  </si>
  <si>
    <t>0.5</t>
  </si>
  <si>
    <t>DN 300mm - sací žaluzie směrovatelná elox hliník</t>
  </si>
  <si>
    <t>964771986</t>
  </si>
  <si>
    <t>0.6</t>
  </si>
  <si>
    <t>Sání přechod směrovatelný DN250 na žaluzii DN 300mm</t>
  </si>
  <si>
    <t>1038881975</t>
  </si>
  <si>
    <t>0.7</t>
  </si>
  <si>
    <t>DN 300mm - výfuková žaluzie směrovatelná elox hliník</t>
  </si>
  <si>
    <t>-1864481557</t>
  </si>
  <si>
    <t>0.8</t>
  </si>
  <si>
    <t>Výfukový přechod směrovatelný DN 250 na žaluzii DN 300 mm</t>
  </si>
  <si>
    <t>1882134158</t>
  </si>
  <si>
    <t>0.9</t>
  </si>
  <si>
    <t>Redukce z DN 315 na DN 250 u napojení mezi VZT jednotkou a napojovaným potrubím (sání,výfuk)</t>
  </si>
  <si>
    <t>499823952</t>
  </si>
  <si>
    <t>0.10</t>
  </si>
  <si>
    <t>Zpětná klapka DN 250</t>
  </si>
  <si>
    <t>-1871146572</t>
  </si>
  <si>
    <t>0.11</t>
  </si>
  <si>
    <t>Spojka vnější SN 250</t>
  </si>
  <si>
    <t>-1424048730</t>
  </si>
  <si>
    <t>0.12</t>
  </si>
  <si>
    <t>Lepicí páska univerzální š. 50 mm, L=50 m</t>
  </si>
  <si>
    <t>-1412630425</t>
  </si>
  <si>
    <t>0.13</t>
  </si>
  <si>
    <t>Lepicí páska hliníková š. 50 mm, L=50 m</t>
  </si>
  <si>
    <t>-132756589</t>
  </si>
  <si>
    <t>0.14</t>
  </si>
  <si>
    <t>metr</t>
  </si>
  <si>
    <t>-1053561987</t>
  </si>
  <si>
    <t>0.15</t>
  </si>
  <si>
    <t>Potrubí čtyřhranné 2 x 250x400</t>
  </si>
  <si>
    <t>2000678844</t>
  </si>
  <si>
    <t>0.16</t>
  </si>
  <si>
    <t>Potrubí čtyřhranné 2 x 250x300</t>
  </si>
  <si>
    <t>-495032943</t>
  </si>
  <si>
    <t>0.17</t>
  </si>
  <si>
    <t>Atypická redukce  2 x DN250 / 250x400</t>
  </si>
  <si>
    <t>-1784617316</t>
  </si>
  <si>
    <t>0.18</t>
  </si>
  <si>
    <t>Redukce 2 x 250x300 / 250x400</t>
  </si>
  <si>
    <t>1777734165</t>
  </si>
  <si>
    <t>0.19</t>
  </si>
  <si>
    <t>Koleno pro čtyřhranné potrubí 2 x 250x300</t>
  </si>
  <si>
    <t>1600316581</t>
  </si>
  <si>
    <t>0.20</t>
  </si>
  <si>
    <t>Kotevní objímka s gumou, DN 250</t>
  </si>
  <si>
    <t>-2033574150</t>
  </si>
  <si>
    <t>0,21</t>
  </si>
  <si>
    <t>Kotevní objímka s gumou pro čtyřhranné potrubí 250*300</t>
  </si>
  <si>
    <t>1983527795</t>
  </si>
  <si>
    <t>0,22</t>
  </si>
  <si>
    <t>-1315589805</t>
  </si>
  <si>
    <t>(0,5+0,8)*43</t>
  </si>
  <si>
    <t>(0,5+0,6)*215</t>
  </si>
  <si>
    <t>86*(0,5+0,6)</t>
  </si>
  <si>
    <t>0.23</t>
  </si>
  <si>
    <t>Kabelové propojení k VZT, CYKY 3x2,5,včetně lištování</t>
  </si>
  <si>
    <t>-1984409935</t>
  </si>
  <si>
    <t>Kabelové propojení včetně elektrolišt</t>
  </si>
  <si>
    <t>60*40</t>
  </si>
  <si>
    <t>0.24</t>
  </si>
  <si>
    <t>Montáž VZT komplet</t>
  </si>
  <si>
    <t>-1154286413</t>
  </si>
  <si>
    <t>montáž jednotek vzt ,včetně přídavného chladícího komponentu</t>
  </si>
  <si>
    <t>provrtání otvoru pro závitové tyče krz stropní konstrukci</t>
  </si>
  <si>
    <t>vyříznití PVC krytiny v místě otvoru,vysekání betonu pro uložení platlí(hloubka cca 4-5cm)</t>
  </si>
  <si>
    <t>montáž platlí,kontramatek a závitových tyčí</t>
  </si>
  <si>
    <t>vyrovnání podlahy v místě kotvení stěrkou,nalepení PVC krytiny</t>
  </si>
  <si>
    <t>montáž a kompletace potrubí</t>
  </si>
  <si>
    <t>montáž mřížek</t>
  </si>
  <si>
    <t>uvedení do provozu</t>
  </si>
  <si>
    <t>připojení k regulaci</t>
  </si>
  <si>
    <t>0.25</t>
  </si>
  <si>
    <t>Reguace kompatních jednotek</t>
  </si>
  <si>
    <t>-923257094</t>
  </si>
  <si>
    <t>napojení VZT na diagnostický systám</t>
  </si>
  <si>
    <t>pult regulace ovládání jednotek</t>
  </si>
  <si>
    <t>60</t>
  </si>
  <si>
    <t>0.26</t>
  </si>
  <si>
    <t>Datová kabeláž pro připojení k regulaci včetně zalištování</t>
  </si>
  <si>
    <t>-156688150</t>
  </si>
  <si>
    <t>roztažení kabeláže</t>
  </si>
  <si>
    <t>zalištování</t>
  </si>
  <si>
    <t>průchodky stropem a stěnami</t>
  </si>
  <si>
    <t>4449</t>
  </si>
  <si>
    <t>22/2018/Pr - Provedení dokumentace skutečného stavu</t>
  </si>
  <si>
    <t>VRN - Vedlejší rozpočtové náklady</t>
  </si>
  <si>
    <t xml:space="preserve">    VRN1 - Průzkumné, geodetické a projektové práce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</si>
  <si>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</si>
  <si>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</si>
  <si>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</si>
  <si>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</si>
  <si>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</si>
  <si>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</si>
  <si>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CS ÚRS 2016 02</t>
  </si>
  <si>
    <t>1024</t>
  </si>
  <si>
    <t>1500525655</t>
  </si>
  <si>
    <t>d1</t>
  </si>
  <si>
    <t>díra vnější</t>
  </si>
  <si>
    <t>díra vnitřní</t>
  </si>
  <si>
    <t>58</t>
  </si>
  <si>
    <t>22/2018/Ne - Vzduchotechnika a stavební práce-neuznatelný náklad</t>
  </si>
  <si>
    <t>N00 - Vzduchotechnika</t>
  </si>
  <si>
    <t>OST - Část vzduchotechnika</t>
  </si>
  <si>
    <t>1960406170</t>
  </si>
  <si>
    <t>začištění otvorů pomocí horolezeckou technikou cca polovina otvorů</t>
  </si>
  <si>
    <t>-130289453</t>
  </si>
  <si>
    <t>klempířských konstrukcí</t>
  </si>
  <si>
    <t>-215843823</t>
  </si>
  <si>
    <t>-1299382398</t>
  </si>
  <si>
    <t>d1+d2</t>
  </si>
  <si>
    <t>-979382625</t>
  </si>
  <si>
    <t>1781987533</t>
  </si>
  <si>
    <t>-693567099</t>
  </si>
  <si>
    <t>(d1+d2)</t>
  </si>
  <si>
    <t>1337240442</t>
  </si>
  <si>
    <t>(1+12)*2</t>
  </si>
  <si>
    <t>-976677925</t>
  </si>
  <si>
    <t>-771600258</t>
  </si>
  <si>
    <t>2034730585</t>
  </si>
  <si>
    <t>1541820216</t>
  </si>
  <si>
    <t>-1047964311</t>
  </si>
  <si>
    <t>-26824380</t>
  </si>
  <si>
    <t>1837270467</t>
  </si>
  <si>
    <t>181792310</t>
  </si>
  <si>
    <t>-1465389083</t>
  </si>
  <si>
    <t>1*0,15</t>
  </si>
  <si>
    <t>-45875426</t>
  </si>
  <si>
    <t>14*0,15</t>
  </si>
  <si>
    <t>2*0,37</t>
  </si>
  <si>
    <t>-421607133</t>
  </si>
  <si>
    <t>819825033</t>
  </si>
  <si>
    <t>1600417392</t>
  </si>
  <si>
    <t>-809499531</t>
  </si>
  <si>
    <t>1,314*20 'Přepočtené koeficientem množství</t>
  </si>
  <si>
    <t>1484936280</t>
  </si>
  <si>
    <t>-852377067</t>
  </si>
  <si>
    <t>949642255</t>
  </si>
  <si>
    <t>-689088130</t>
  </si>
  <si>
    <t>vypuštění soustavy</t>
  </si>
  <si>
    <t>odříznutí tělesa</t>
  </si>
  <si>
    <t>navaření napojení</t>
  </si>
  <si>
    <t>znovu napojení tělesa</t>
  </si>
  <si>
    <t>posunutí těleasa s montáží</t>
  </si>
  <si>
    <t>pomocný materiál</t>
  </si>
  <si>
    <t>napuštění soustavy,odvzdušnění</t>
  </si>
  <si>
    <t>propláchnutí</t>
  </si>
  <si>
    <t>-1056099659</t>
  </si>
  <si>
    <t>1035090232</t>
  </si>
  <si>
    <t>-147406136</t>
  </si>
  <si>
    <t>1180835795</t>
  </si>
  <si>
    <t>montáž rozvodnice na stěnu vedle stávajících rozvaděčů na chodbách</t>
  </si>
  <si>
    <t>připojení k el.síti</t>
  </si>
  <si>
    <t>zapojení kabeláže VZT</t>
  </si>
  <si>
    <t>Montáž jističů</t>
  </si>
  <si>
    <t>-1664897050</t>
  </si>
  <si>
    <t>rozvodnice</t>
  </si>
  <si>
    <t>1349702344</t>
  </si>
  <si>
    <t>1453445598</t>
  </si>
  <si>
    <t>Acrylování,včetně páskování spár</t>
  </si>
  <si>
    <t>58*2</t>
  </si>
  <si>
    <t>-60698068</t>
  </si>
  <si>
    <t>-930071320</t>
  </si>
  <si>
    <t>819462499</t>
  </si>
  <si>
    <t>-2111011021</t>
  </si>
  <si>
    <t>-1802730762</t>
  </si>
  <si>
    <t>2116569983</t>
  </si>
  <si>
    <t>1583835251</t>
  </si>
  <si>
    <t>1158674521</t>
  </si>
  <si>
    <t>3500</t>
  </si>
  <si>
    <t>1077100888</t>
  </si>
  <si>
    <t>236148188</t>
  </si>
  <si>
    <t>383870344</t>
  </si>
  <si>
    <t>-569771137</t>
  </si>
  <si>
    <t>-1257187053</t>
  </si>
  <si>
    <t>18*2,4*3</t>
  </si>
  <si>
    <t>N00</t>
  </si>
  <si>
    <t>OST</t>
  </si>
  <si>
    <t>47</t>
  </si>
  <si>
    <t>123294561</t>
  </si>
  <si>
    <t>48</t>
  </si>
  <si>
    <t>207</t>
  </si>
  <si>
    <t>Přídavný komponent chlazení pro  VZT kompaktní  jednotku, vzduch. množství 350m3/h</t>
  </si>
  <si>
    <t>575251822</t>
  </si>
  <si>
    <t>49</t>
  </si>
  <si>
    <t>625399999</t>
  </si>
  <si>
    <t>50</t>
  </si>
  <si>
    <t>Potrubí Spiro DN 250</t>
  </si>
  <si>
    <t>1586027555</t>
  </si>
  <si>
    <t>51</t>
  </si>
  <si>
    <t>1991756322</t>
  </si>
  <si>
    <t>kol90</t>
  </si>
  <si>
    <t>52</t>
  </si>
  <si>
    <t>1853731875</t>
  </si>
  <si>
    <t>53</t>
  </si>
  <si>
    <t>-1356474925</t>
  </si>
  <si>
    <t>54</t>
  </si>
  <si>
    <t>0.44</t>
  </si>
  <si>
    <t>OS koleno DN 200/90</t>
  </si>
  <si>
    <t>1473202507</t>
  </si>
  <si>
    <t>55</t>
  </si>
  <si>
    <t>0.45</t>
  </si>
  <si>
    <t>OS koleno DN 160/90</t>
  </si>
  <si>
    <t>275746306</t>
  </si>
  <si>
    <t>56</t>
  </si>
  <si>
    <t>0.46</t>
  </si>
  <si>
    <t>T kus 250/250</t>
  </si>
  <si>
    <t>175995630</t>
  </si>
  <si>
    <t>57</t>
  </si>
  <si>
    <t>0.47</t>
  </si>
  <si>
    <t>T kus 250/160</t>
  </si>
  <si>
    <t>-1272832198</t>
  </si>
  <si>
    <t>0.48</t>
  </si>
  <si>
    <t>T kus 200/160</t>
  </si>
  <si>
    <t>1571744519</t>
  </si>
  <si>
    <t>59</t>
  </si>
  <si>
    <t>-314985219</t>
  </si>
  <si>
    <t>1974143056</t>
  </si>
  <si>
    <t>61</t>
  </si>
  <si>
    <t>185294474</t>
  </si>
  <si>
    <t>62</t>
  </si>
  <si>
    <t>1470528545</t>
  </si>
  <si>
    <t>63</t>
  </si>
  <si>
    <t>-327473522</t>
  </si>
  <si>
    <t>64</t>
  </si>
  <si>
    <t>0,99</t>
  </si>
  <si>
    <t>Redukce 250/160</t>
  </si>
  <si>
    <t>116980650</t>
  </si>
  <si>
    <t>65</t>
  </si>
  <si>
    <t>Redukce 250/200</t>
  </si>
  <si>
    <t>-1073393682</t>
  </si>
  <si>
    <t>66</t>
  </si>
  <si>
    <t>-2088062353</t>
  </si>
  <si>
    <t>67</t>
  </si>
  <si>
    <t>-1372293707</t>
  </si>
  <si>
    <t>68</t>
  </si>
  <si>
    <t>502753696</t>
  </si>
  <si>
    <t>69</t>
  </si>
  <si>
    <t>1271471384</t>
  </si>
  <si>
    <t>70</t>
  </si>
  <si>
    <t>-538188103</t>
  </si>
  <si>
    <t>842496682</t>
  </si>
  <si>
    <t>120</t>
  </si>
  <si>
    <t>72</t>
  </si>
  <si>
    <t>Potrubí spiro DN 315</t>
  </si>
  <si>
    <t>2137793458</t>
  </si>
  <si>
    <t>73</t>
  </si>
  <si>
    <t>Potrubí spiro DN 200</t>
  </si>
  <si>
    <t>740516668</t>
  </si>
  <si>
    <t>74</t>
  </si>
  <si>
    <t>Potrubí spiro DN 160</t>
  </si>
  <si>
    <t>1153461190</t>
  </si>
  <si>
    <t>75</t>
  </si>
  <si>
    <t>Kotevní objímka s gumou, DN 160-315</t>
  </si>
  <si>
    <t>1817591465</t>
  </si>
  <si>
    <t>76</t>
  </si>
  <si>
    <t>0.21</t>
  </si>
  <si>
    <t>Tlumič 250</t>
  </si>
  <si>
    <t>-717166283</t>
  </si>
  <si>
    <t>77</t>
  </si>
  <si>
    <t>0.22</t>
  </si>
  <si>
    <t>Mřížka výfuk interiér 425*75</t>
  </si>
  <si>
    <t>-1166260421</t>
  </si>
  <si>
    <t>78</t>
  </si>
  <si>
    <t>0.222</t>
  </si>
  <si>
    <t>Mřížka výfuk interiér 160</t>
  </si>
  <si>
    <t>-993530846</t>
  </si>
  <si>
    <t>79</t>
  </si>
  <si>
    <t>1774133876</t>
  </si>
  <si>
    <t>80</t>
  </si>
  <si>
    <t>-649895426</t>
  </si>
  <si>
    <t>81</t>
  </si>
  <si>
    <t>-1920646078</t>
  </si>
  <si>
    <t>82</t>
  </si>
  <si>
    <t>-1614361608</t>
  </si>
  <si>
    <t>100</t>
  </si>
  <si>
    <t>Tepelná izolace - kaučuková, pro čtyřhranné potrubí, tl. 20mm</t>
  </si>
  <si>
    <t>Tepelná izolace - kaučuková, pro kruhové potrubí, tl. 20 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</si>
</sst>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7" fillId="2" borderId="0" xfId="0" applyNumberFormat="1" applyFont="1" applyFill="1" applyAlignment="1" applyProtection="1">
      <alignment vertical="center"/>
      <protection locked="0"/>
    </xf>
    <xf numFmtId="164" fontId="30" fillId="2" borderId="17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30" fillId="2" borderId="18" xfId="0" applyNumberFormat="1" applyFont="1" applyFill="1" applyBorder="1" applyAlignment="1" applyProtection="1">
      <alignment horizontal="center" vertical="center"/>
      <protection locked="0"/>
    </xf>
    <xf numFmtId="0" fontId="30" fillId="2" borderId="19" xfId="0" applyFont="1" applyFill="1" applyBorder="1" applyAlignment="1" applyProtection="1">
      <alignment horizontal="center" vertical="center"/>
      <protection locked="0"/>
    </xf>
    <xf numFmtId="4" fontId="30" fillId="0" borderId="20" xfId="0" applyNumberFormat="1" applyFont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167" fontId="0" fillId="0" borderId="23" xfId="0" applyNumberFormat="1" applyFont="1" applyBorder="1" applyAlignment="1" applyProtection="1">
      <alignment vertical="center"/>
      <protection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  <protection/>
    </xf>
    <xf numFmtId="49" fontId="35" fillId="0" borderId="23" xfId="0" applyNumberFormat="1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167" fontId="35" fillId="0" borderId="23" xfId="0" applyNumberFormat="1" applyFont="1" applyBorder="1" applyAlignment="1" applyProtection="1">
      <alignment vertical="center"/>
      <protection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22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3" xfId="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0"/>
      <c r="AQ5" s="20"/>
      <c r="AR5" s="18"/>
      <c r="BE5" s="259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0"/>
      <c r="AQ6" s="20"/>
      <c r="AR6" s="18"/>
      <c r="BE6" s="260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60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60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60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60"/>
      <c r="BS10" s="15" t="s">
        <v>6</v>
      </c>
    </row>
    <row r="11" spans="2:7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60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60"/>
      <c r="BS12" s="15" t="s">
        <v>6</v>
      </c>
    </row>
    <row r="13" spans="2:7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30</v>
      </c>
      <c r="AO13" s="20"/>
      <c r="AP13" s="20"/>
      <c r="AQ13" s="20"/>
      <c r="AR13" s="18"/>
      <c r="BE13" s="260"/>
      <c r="BS13" s="15" t="s">
        <v>6</v>
      </c>
    </row>
    <row r="14" spans="2:71" ht="12">
      <c r="B14" s="19"/>
      <c r="C14" s="20"/>
      <c r="D14" s="20"/>
      <c r="E14" s="281" t="s">
        <v>30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60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60"/>
      <c r="BS15" s="15" t="s">
        <v>4</v>
      </c>
    </row>
    <row r="16" spans="2:7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32</v>
      </c>
      <c r="AO16" s="20"/>
      <c r="AP16" s="20"/>
      <c r="AQ16" s="20"/>
      <c r="AR16" s="18"/>
      <c r="BE16" s="260"/>
      <c r="BS16" s="15" t="s">
        <v>4</v>
      </c>
    </row>
    <row r="17" spans="2:71" ht="18.4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60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60"/>
      <c r="BS18" s="15" t="s">
        <v>6</v>
      </c>
    </row>
    <row r="19" spans="2:7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36</v>
      </c>
      <c r="AO19" s="20"/>
      <c r="AP19" s="20"/>
      <c r="AQ19" s="20"/>
      <c r="AR19" s="18"/>
      <c r="BE19" s="260"/>
      <c r="BS19" s="15" t="s">
        <v>6</v>
      </c>
    </row>
    <row r="20" spans="2:71" ht="18.4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60"/>
      <c r="BS20" s="15" t="s">
        <v>34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60"/>
    </row>
    <row r="22" spans="2:57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60"/>
    </row>
    <row r="23" spans="2:57" ht="16.5" customHeight="1">
      <c r="B23" s="19"/>
      <c r="C23" s="20"/>
      <c r="D23" s="20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0"/>
      <c r="AP23" s="20"/>
      <c r="AQ23" s="20"/>
      <c r="AR23" s="18"/>
      <c r="BE23" s="260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60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60"/>
    </row>
    <row r="26" spans="2:57" ht="14.45" customHeight="1">
      <c r="B26" s="19"/>
      <c r="C26" s="20"/>
      <c r="D26" s="32" t="s">
        <v>39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99">
        <f>ROUND(AG57,2)</f>
        <v>0</v>
      </c>
      <c r="AL26" s="279"/>
      <c r="AM26" s="279"/>
      <c r="AN26" s="279"/>
      <c r="AO26" s="279"/>
      <c r="AP26" s="20"/>
      <c r="AQ26" s="20"/>
      <c r="AR26" s="18"/>
      <c r="BE26" s="260"/>
    </row>
    <row r="27" spans="2:57" ht="14.45" customHeight="1">
      <c r="B27" s="19"/>
      <c r="C27" s="20"/>
      <c r="D27" s="32" t="s">
        <v>40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99">
        <f>ROUND(AG63,2)</f>
        <v>0</v>
      </c>
      <c r="AL27" s="299"/>
      <c r="AM27" s="299"/>
      <c r="AN27" s="299"/>
      <c r="AO27" s="299"/>
      <c r="AP27" s="20"/>
      <c r="AQ27" s="20"/>
      <c r="AR27" s="18"/>
      <c r="BE27" s="260"/>
    </row>
    <row r="28" spans="2:57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BE28" s="260"/>
    </row>
    <row r="29" spans="2:57" s="1" customFormat="1" ht="25.9" customHeight="1">
      <c r="B29" s="33"/>
      <c r="C29" s="34"/>
      <c r="D29" s="36" t="s">
        <v>41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00">
        <f>ROUND(AK26+AK27,2)</f>
        <v>0</v>
      </c>
      <c r="AL29" s="301"/>
      <c r="AM29" s="301"/>
      <c r="AN29" s="301"/>
      <c r="AO29" s="301"/>
      <c r="AP29" s="34"/>
      <c r="AQ29" s="34"/>
      <c r="AR29" s="35"/>
      <c r="BE29" s="260"/>
    </row>
    <row r="30" spans="2:57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BE30" s="260"/>
    </row>
    <row r="31" spans="2:57" s="1" customFormat="1" ht="12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284" t="s">
        <v>42</v>
      </c>
      <c r="M31" s="284"/>
      <c r="N31" s="284"/>
      <c r="O31" s="284"/>
      <c r="P31" s="284"/>
      <c r="Q31" s="34"/>
      <c r="R31" s="34"/>
      <c r="S31" s="34"/>
      <c r="T31" s="34"/>
      <c r="U31" s="34"/>
      <c r="V31" s="34"/>
      <c r="W31" s="284" t="s">
        <v>43</v>
      </c>
      <c r="X31" s="284"/>
      <c r="Y31" s="284"/>
      <c r="Z31" s="284"/>
      <c r="AA31" s="284"/>
      <c r="AB31" s="284"/>
      <c r="AC31" s="284"/>
      <c r="AD31" s="284"/>
      <c r="AE31" s="284"/>
      <c r="AF31" s="34"/>
      <c r="AG31" s="34"/>
      <c r="AH31" s="34"/>
      <c r="AI31" s="34"/>
      <c r="AJ31" s="34"/>
      <c r="AK31" s="284" t="s">
        <v>44</v>
      </c>
      <c r="AL31" s="284"/>
      <c r="AM31" s="284"/>
      <c r="AN31" s="284"/>
      <c r="AO31" s="284"/>
      <c r="AP31" s="34"/>
      <c r="AQ31" s="34"/>
      <c r="AR31" s="35"/>
      <c r="BE31" s="260"/>
    </row>
    <row r="32" spans="2:57" s="2" customFormat="1" ht="14.45" customHeight="1">
      <c r="B32" s="38"/>
      <c r="C32" s="39"/>
      <c r="D32" s="27" t="s">
        <v>45</v>
      </c>
      <c r="E32" s="39"/>
      <c r="F32" s="27" t="s">
        <v>46</v>
      </c>
      <c r="G32" s="39"/>
      <c r="H32" s="39"/>
      <c r="I32" s="39"/>
      <c r="J32" s="39"/>
      <c r="K32" s="39"/>
      <c r="L32" s="276">
        <v>0.21</v>
      </c>
      <c r="M32" s="277"/>
      <c r="N32" s="277"/>
      <c r="O32" s="277"/>
      <c r="P32" s="277"/>
      <c r="Q32" s="39"/>
      <c r="R32" s="39"/>
      <c r="S32" s="39"/>
      <c r="T32" s="39"/>
      <c r="U32" s="39"/>
      <c r="V32" s="39"/>
      <c r="W32" s="298">
        <f>ROUND(AZ57+SUM(CD63:CD67),2)</f>
        <v>0</v>
      </c>
      <c r="X32" s="277"/>
      <c r="Y32" s="277"/>
      <c r="Z32" s="277"/>
      <c r="AA32" s="277"/>
      <c r="AB32" s="277"/>
      <c r="AC32" s="277"/>
      <c r="AD32" s="277"/>
      <c r="AE32" s="277"/>
      <c r="AF32" s="39"/>
      <c r="AG32" s="39"/>
      <c r="AH32" s="39"/>
      <c r="AI32" s="39"/>
      <c r="AJ32" s="39"/>
      <c r="AK32" s="298">
        <f>ROUND(AV57+SUM(BY63:BY67),2)</f>
        <v>0</v>
      </c>
      <c r="AL32" s="277"/>
      <c r="AM32" s="277"/>
      <c r="AN32" s="277"/>
      <c r="AO32" s="277"/>
      <c r="AP32" s="39"/>
      <c r="AQ32" s="39"/>
      <c r="AR32" s="40"/>
      <c r="BE32" s="260"/>
    </row>
    <row r="33" spans="2:57" s="2" customFormat="1" ht="14.45" customHeight="1">
      <c r="B33" s="38"/>
      <c r="C33" s="39"/>
      <c r="D33" s="39"/>
      <c r="E33" s="39"/>
      <c r="F33" s="27" t="s">
        <v>47</v>
      </c>
      <c r="G33" s="39"/>
      <c r="H33" s="39"/>
      <c r="I33" s="39"/>
      <c r="J33" s="39"/>
      <c r="K33" s="39"/>
      <c r="L33" s="276">
        <v>0.15</v>
      </c>
      <c r="M33" s="277"/>
      <c r="N33" s="277"/>
      <c r="O33" s="277"/>
      <c r="P33" s="277"/>
      <c r="Q33" s="39"/>
      <c r="R33" s="39"/>
      <c r="S33" s="39"/>
      <c r="T33" s="39"/>
      <c r="U33" s="39"/>
      <c r="V33" s="39"/>
      <c r="W33" s="298">
        <f>ROUND(BA57+SUM(CE63:CE67),2)</f>
        <v>0</v>
      </c>
      <c r="X33" s="277"/>
      <c r="Y33" s="277"/>
      <c r="Z33" s="277"/>
      <c r="AA33" s="277"/>
      <c r="AB33" s="277"/>
      <c r="AC33" s="277"/>
      <c r="AD33" s="277"/>
      <c r="AE33" s="277"/>
      <c r="AF33" s="39"/>
      <c r="AG33" s="39"/>
      <c r="AH33" s="39"/>
      <c r="AI33" s="39"/>
      <c r="AJ33" s="39"/>
      <c r="AK33" s="298">
        <f>ROUND(AW57+SUM(BZ63:BZ67),2)</f>
        <v>0</v>
      </c>
      <c r="AL33" s="277"/>
      <c r="AM33" s="277"/>
      <c r="AN33" s="277"/>
      <c r="AO33" s="277"/>
      <c r="AP33" s="39"/>
      <c r="AQ33" s="39"/>
      <c r="AR33" s="40"/>
      <c r="BE33" s="260"/>
    </row>
    <row r="34" spans="2:57" s="2" customFormat="1" ht="14.45" customHeight="1" hidden="1">
      <c r="B34" s="38"/>
      <c r="C34" s="39"/>
      <c r="D34" s="39"/>
      <c r="E34" s="39"/>
      <c r="F34" s="27" t="s">
        <v>48</v>
      </c>
      <c r="G34" s="39"/>
      <c r="H34" s="39"/>
      <c r="I34" s="39"/>
      <c r="J34" s="39"/>
      <c r="K34" s="39"/>
      <c r="L34" s="276">
        <v>0.21</v>
      </c>
      <c r="M34" s="277"/>
      <c r="N34" s="277"/>
      <c r="O34" s="277"/>
      <c r="P34" s="277"/>
      <c r="Q34" s="39"/>
      <c r="R34" s="39"/>
      <c r="S34" s="39"/>
      <c r="T34" s="39"/>
      <c r="U34" s="39"/>
      <c r="V34" s="39"/>
      <c r="W34" s="298">
        <f>ROUND(BB57+SUM(CF63:CF67),2)</f>
        <v>0</v>
      </c>
      <c r="X34" s="277"/>
      <c r="Y34" s="277"/>
      <c r="Z34" s="277"/>
      <c r="AA34" s="277"/>
      <c r="AB34" s="277"/>
      <c r="AC34" s="277"/>
      <c r="AD34" s="277"/>
      <c r="AE34" s="277"/>
      <c r="AF34" s="39"/>
      <c r="AG34" s="39"/>
      <c r="AH34" s="39"/>
      <c r="AI34" s="39"/>
      <c r="AJ34" s="39"/>
      <c r="AK34" s="298">
        <v>0</v>
      </c>
      <c r="AL34" s="277"/>
      <c r="AM34" s="277"/>
      <c r="AN34" s="277"/>
      <c r="AO34" s="277"/>
      <c r="AP34" s="39"/>
      <c r="AQ34" s="39"/>
      <c r="AR34" s="40"/>
      <c r="BE34" s="260"/>
    </row>
    <row r="35" spans="2:44" s="2" customFormat="1" ht="14.45" customHeight="1" hidden="1">
      <c r="B35" s="38"/>
      <c r="C35" s="39"/>
      <c r="D35" s="39"/>
      <c r="E35" s="39"/>
      <c r="F35" s="27" t="s">
        <v>49</v>
      </c>
      <c r="G35" s="39"/>
      <c r="H35" s="39"/>
      <c r="I35" s="39"/>
      <c r="J35" s="39"/>
      <c r="K35" s="39"/>
      <c r="L35" s="276">
        <v>0.15</v>
      </c>
      <c r="M35" s="277"/>
      <c r="N35" s="277"/>
      <c r="O35" s="277"/>
      <c r="P35" s="277"/>
      <c r="Q35" s="39"/>
      <c r="R35" s="39"/>
      <c r="S35" s="39"/>
      <c r="T35" s="39"/>
      <c r="U35" s="39"/>
      <c r="V35" s="39"/>
      <c r="W35" s="298">
        <f>ROUND(BC57+SUM(CG63:CG67),2)</f>
        <v>0</v>
      </c>
      <c r="X35" s="277"/>
      <c r="Y35" s="277"/>
      <c r="Z35" s="277"/>
      <c r="AA35" s="277"/>
      <c r="AB35" s="277"/>
      <c r="AC35" s="277"/>
      <c r="AD35" s="277"/>
      <c r="AE35" s="277"/>
      <c r="AF35" s="39"/>
      <c r="AG35" s="39"/>
      <c r="AH35" s="39"/>
      <c r="AI35" s="39"/>
      <c r="AJ35" s="39"/>
      <c r="AK35" s="298">
        <v>0</v>
      </c>
      <c r="AL35" s="277"/>
      <c r="AM35" s="277"/>
      <c r="AN35" s="277"/>
      <c r="AO35" s="277"/>
      <c r="AP35" s="39"/>
      <c r="AQ35" s="39"/>
      <c r="AR35" s="40"/>
    </row>
    <row r="36" spans="2:44" s="2" customFormat="1" ht="14.45" customHeight="1" hidden="1">
      <c r="B36" s="38"/>
      <c r="C36" s="39"/>
      <c r="D36" s="39"/>
      <c r="E36" s="39"/>
      <c r="F36" s="27" t="s">
        <v>50</v>
      </c>
      <c r="G36" s="39"/>
      <c r="H36" s="39"/>
      <c r="I36" s="39"/>
      <c r="J36" s="39"/>
      <c r="K36" s="39"/>
      <c r="L36" s="276">
        <v>0</v>
      </c>
      <c r="M36" s="277"/>
      <c r="N36" s="277"/>
      <c r="O36" s="277"/>
      <c r="P36" s="277"/>
      <c r="Q36" s="39"/>
      <c r="R36" s="39"/>
      <c r="S36" s="39"/>
      <c r="T36" s="39"/>
      <c r="U36" s="39"/>
      <c r="V36" s="39"/>
      <c r="W36" s="298">
        <f>ROUND(BD57+SUM(CH63:CH67),2)</f>
        <v>0</v>
      </c>
      <c r="X36" s="277"/>
      <c r="Y36" s="277"/>
      <c r="Z36" s="277"/>
      <c r="AA36" s="277"/>
      <c r="AB36" s="277"/>
      <c r="AC36" s="277"/>
      <c r="AD36" s="277"/>
      <c r="AE36" s="277"/>
      <c r="AF36" s="39"/>
      <c r="AG36" s="39"/>
      <c r="AH36" s="39"/>
      <c r="AI36" s="39"/>
      <c r="AJ36" s="39"/>
      <c r="AK36" s="298">
        <v>0</v>
      </c>
      <c r="AL36" s="277"/>
      <c r="AM36" s="277"/>
      <c r="AN36" s="277"/>
      <c r="AO36" s="277"/>
      <c r="AP36" s="39"/>
      <c r="AQ36" s="39"/>
      <c r="AR36" s="40"/>
    </row>
    <row r="37" spans="2:44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</row>
    <row r="38" spans="2:44" s="1" customFormat="1" ht="25.9" customHeight="1">
      <c r="B38" s="33"/>
      <c r="C38" s="41"/>
      <c r="D38" s="42" t="s">
        <v>51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52</v>
      </c>
      <c r="U38" s="43"/>
      <c r="V38" s="43"/>
      <c r="W38" s="43"/>
      <c r="X38" s="296" t="s">
        <v>53</v>
      </c>
      <c r="Y38" s="297"/>
      <c r="Z38" s="297"/>
      <c r="AA38" s="297"/>
      <c r="AB38" s="297"/>
      <c r="AC38" s="43"/>
      <c r="AD38" s="43"/>
      <c r="AE38" s="43"/>
      <c r="AF38" s="43"/>
      <c r="AG38" s="43"/>
      <c r="AH38" s="43"/>
      <c r="AI38" s="43"/>
      <c r="AJ38" s="43"/>
      <c r="AK38" s="302">
        <f>SUM(AK29:AK36)</f>
        <v>0</v>
      </c>
      <c r="AL38" s="297"/>
      <c r="AM38" s="297"/>
      <c r="AN38" s="297"/>
      <c r="AO38" s="303"/>
      <c r="AP38" s="41"/>
      <c r="AQ38" s="41"/>
      <c r="AR38" s="35"/>
    </row>
    <row r="39" spans="2:44" s="1" customFormat="1" ht="6.9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</row>
    <row r="40" spans="2:44" s="1" customFormat="1" ht="6.95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5"/>
    </row>
    <row r="44" spans="2:44" s="1" customFormat="1" ht="6.95" customHeight="1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35"/>
    </row>
    <row r="45" spans="2:44" s="1" customFormat="1" ht="24.95" customHeight="1">
      <c r="B45" s="33"/>
      <c r="C45" s="21" t="s">
        <v>54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5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</row>
    <row r="47" spans="2:44" s="1" customFormat="1" ht="12" customHeight="1">
      <c r="B47" s="33"/>
      <c r="C47" s="27" t="s">
        <v>13</v>
      </c>
      <c r="D47" s="34"/>
      <c r="E47" s="34"/>
      <c r="F47" s="34"/>
      <c r="G47" s="34"/>
      <c r="H47" s="34"/>
      <c r="I47" s="34"/>
      <c r="J47" s="34"/>
      <c r="K47" s="34"/>
      <c r="L47" s="34" t="str">
        <f>K5</f>
        <v>22/2018/GJ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5"/>
    </row>
    <row r="48" spans="2:44" s="3" customFormat="1" ht="36.95" customHeight="1">
      <c r="B48" s="49"/>
      <c r="C48" s="50" t="s">
        <v>16</v>
      </c>
      <c r="D48" s="51"/>
      <c r="E48" s="51"/>
      <c r="F48" s="51"/>
      <c r="G48" s="51"/>
      <c r="H48" s="51"/>
      <c r="I48" s="51"/>
      <c r="J48" s="51"/>
      <c r="K48" s="51"/>
      <c r="L48" s="293" t="str">
        <f>K6</f>
        <v>Dílčí energetická renovace objektu ZŠ Gen.Janouška ,Praha 14</v>
      </c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51"/>
      <c r="AQ48" s="51"/>
      <c r="AR48" s="52"/>
    </row>
    <row r="49" spans="2:44" s="1" customFormat="1" ht="6.95" customHeight="1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5"/>
    </row>
    <row r="50" spans="2:44" s="1" customFormat="1" ht="12" customHeight="1">
      <c r="B50" s="33"/>
      <c r="C50" s="27" t="s">
        <v>20</v>
      </c>
      <c r="D50" s="34"/>
      <c r="E50" s="34"/>
      <c r="F50" s="34"/>
      <c r="G50" s="34"/>
      <c r="H50" s="34"/>
      <c r="I50" s="34"/>
      <c r="J50" s="34"/>
      <c r="K50" s="34"/>
      <c r="L50" s="53" t="str">
        <f>IF(K8="","",K8)</f>
        <v>Gen.Janouška 1006,Praha 14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22</v>
      </c>
      <c r="AJ50" s="34"/>
      <c r="AK50" s="34"/>
      <c r="AL50" s="34"/>
      <c r="AM50" s="295" t="str">
        <f>IF(AN8="","",AN8)</f>
        <v>21. 11. 2018</v>
      </c>
      <c r="AN50" s="295"/>
      <c r="AO50" s="34"/>
      <c r="AP50" s="34"/>
      <c r="AQ50" s="34"/>
      <c r="AR50" s="35"/>
    </row>
    <row r="51" spans="2:44" s="1" customFormat="1" ht="6.95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</row>
    <row r="52" spans="2:56" s="1" customFormat="1" ht="13.7" customHeight="1">
      <c r="B52" s="33"/>
      <c r="C52" s="27" t="s">
        <v>24</v>
      </c>
      <c r="D52" s="34"/>
      <c r="E52" s="34"/>
      <c r="F52" s="34"/>
      <c r="G52" s="34"/>
      <c r="H52" s="34"/>
      <c r="I52" s="34"/>
      <c r="J52" s="34"/>
      <c r="K52" s="34"/>
      <c r="L52" s="34" t="str">
        <f>IF(E11="","",E11)</f>
        <v>Městská část Praha 14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27" t="s">
        <v>31</v>
      </c>
      <c r="AJ52" s="34"/>
      <c r="AK52" s="34"/>
      <c r="AL52" s="34"/>
      <c r="AM52" s="291" t="str">
        <f>IF(E17="","",E17)</f>
        <v>a3atelier s.r.o.</v>
      </c>
      <c r="AN52" s="292"/>
      <c r="AO52" s="292"/>
      <c r="AP52" s="292"/>
      <c r="AQ52" s="34"/>
      <c r="AR52" s="35"/>
      <c r="AS52" s="285" t="s">
        <v>55</v>
      </c>
      <c r="AT52" s="286"/>
      <c r="AU52" s="55"/>
      <c r="AV52" s="55"/>
      <c r="AW52" s="55"/>
      <c r="AX52" s="55"/>
      <c r="AY52" s="55"/>
      <c r="AZ52" s="55"/>
      <c r="BA52" s="55"/>
      <c r="BB52" s="55"/>
      <c r="BC52" s="55"/>
      <c r="BD52" s="56"/>
    </row>
    <row r="53" spans="2:56" s="1" customFormat="1" ht="13.7" customHeight="1">
      <c r="B53" s="33"/>
      <c r="C53" s="27" t="s">
        <v>29</v>
      </c>
      <c r="D53" s="34"/>
      <c r="E53" s="34"/>
      <c r="F53" s="34"/>
      <c r="G53" s="34"/>
      <c r="H53" s="34"/>
      <c r="I53" s="34"/>
      <c r="J53" s="34"/>
      <c r="K53" s="34"/>
      <c r="L53" s="34" t="str">
        <f>IF(E14="Vyplň údaj","",E14)</f>
        <v/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27" t="s">
        <v>35</v>
      </c>
      <c r="AJ53" s="34"/>
      <c r="AK53" s="34"/>
      <c r="AL53" s="34"/>
      <c r="AM53" s="291" t="str">
        <f>IF(E20="","",E20)</f>
        <v>Ing.Myšík Petr</v>
      </c>
      <c r="AN53" s="292"/>
      <c r="AO53" s="292"/>
      <c r="AP53" s="292"/>
      <c r="AQ53" s="34"/>
      <c r="AR53" s="35"/>
      <c r="AS53" s="287"/>
      <c r="AT53" s="288"/>
      <c r="AU53" s="57"/>
      <c r="AV53" s="57"/>
      <c r="AW53" s="57"/>
      <c r="AX53" s="57"/>
      <c r="AY53" s="57"/>
      <c r="AZ53" s="57"/>
      <c r="BA53" s="57"/>
      <c r="BB53" s="57"/>
      <c r="BC53" s="57"/>
      <c r="BD53" s="58"/>
    </row>
    <row r="54" spans="2:56" s="1" customFormat="1" ht="10.9" customHeight="1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5"/>
      <c r="AS54" s="289"/>
      <c r="AT54" s="290"/>
      <c r="AU54" s="59"/>
      <c r="AV54" s="59"/>
      <c r="AW54" s="59"/>
      <c r="AX54" s="59"/>
      <c r="AY54" s="59"/>
      <c r="AZ54" s="59"/>
      <c r="BA54" s="59"/>
      <c r="BB54" s="59"/>
      <c r="BC54" s="59"/>
      <c r="BD54" s="60"/>
    </row>
    <row r="55" spans="2:56" s="1" customFormat="1" ht="29.25" customHeight="1">
      <c r="B55" s="33"/>
      <c r="C55" s="272" t="s">
        <v>56</v>
      </c>
      <c r="D55" s="264"/>
      <c r="E55" s="264"/>
      <c r="F55" s="264"/>
      <c r="G55" s="264"/>
      <c r="H55" s="61"/>
      <c r="I55" s="263" t="s">
        <v>57</v>
      </c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6" t="s">
        <v>58</v>
      </c>
      <c r="AH55" s="264"/>
      <c r="AI55" s="264"/>
      <c r="AJ55" s="264"/>
      <c r="AK55" s="264"/>
      <c r="AL55" s="264"/>
      <c r="AM55" s="264"/>
      <c r="AN55" s="263" t="s">
        <v>59</v>
      </c>
      <c r="AO55" s="264"/>
      <c r="AP55" s="265"/>
      <c r="AQ55" s="62" t="s">
        <v>60</v>
      </c>
      <c r="AR55" s="35"/>
      <c r="AS55" s="63" t="s">
        <v>61</v>
      </c>
      <c r="AT55" s="64" t="s">
        <v>62</v>
      </c>
      <c r="AU55" s="64" t="s">
        <v>63</v>
      </c>
      <c r="AV55" s="64" t="s">
        <v>64</v>
      </c>
      <c r="AW55" s="64" t="s">
        <v>65</v>
      </c>
      <c r="AX55" s="64" t="s">
        <v>66</v>
      </c>
      <c r="AY55" s="64" t="s">
        <v>67</v>
      </c>
      <c r="AZ55" s="64" t="s">
        <v>68</v>
      </c>
      <c r="BA55" s="64" t="s">
        <v>69</v>
      </c>
      <c r="BB55" s="64" t="s">
        <v>70</v>
      </c>
      <c r="BC55" s="64" t="s">
        <v>71</v>
      </c>
      <c r="BD55" s="65" t="s">
        <v>72</v>
      </c>
    </row>
    <row r="56" spans="2:56" s="1" customFormat="1" ht="10.9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5"/>
      <c r="AS56" s="66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8"/>
    </row>
    <row r="57" spans="2:90" s="4" customFormat="1" ht="32.45" customHeight="1">
      <c r="B57" s="69"/>
      <c r="C57" s="70" t="s">
        <v>73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269">
        <f>ROUND(SUM(AG58:AG61),2)</f>
        <v>0</v>
      </c>
      <c r="AH57" s="269"/>
      <c r="AI57" s="269"/>
      <c r="AJ57" s="269"/>
      <c r="AK57" s="269"/>
      <c r="AL57" s="269"/>
      <c r="AM57" s="269"/>
      <c r="AN57" s="270">
        <f>SUM(AG57,AT57)</f>
        <v>0</v>
      </c>
      <c r="AO57" s="270"/>
      <c r="AP57" s="270"/>
      <c r="AQ57" s="73" t="s">
        <v>1</v>
      </c>
      <c r="AR57" s="74"/>
      <c r="AS57" s="75">
        <f>ROUND(SUM(AS58:AS61),2)</f>
        <v>0</v>
      </c>
      <c r="AT57" s="76">
        <f>ROUND(SUM(AV57:AW57),2)</f>
        <v>0</v>
      </c>
      <c r="AU57" s="77">
        <f>ROUND(SUM(AU58:AU61),5)</f>
        <v>0</v>
      </c>
      <c r="AV57" s="76">
        <f>ROUND(AZ57*L32,2)</f>
        <v>0</v>
      </c>
      <c r="AW57" s="76">
        <f>ROUND(BA57*L33,2)</f>
        <v>0</v>
      </c>
      <c r="AX57" s="76">
        <f>ROUND(BB57*L32,2)</f>
        <v>0</v>
      </c>
      <c r="AY57" s="76">
        <f>ROUND(BC57*L33,2)</f>
        <v>0</v>
      </c>
      <c r="AZ57" s="76">
        <f>ROUND(SUM(AZ58:AZ61),2)</f>
        <v>0</v>
      </c>
      <c r="BA57" s="76">
        <f>ROUND(SUM(BA58:BA61),2)</f>
        <v>0</v>
      </c>
      <c r="BB57" s="76">
        <f>ROUND(SUM(BB58:BB61),2)</f>
        <v>0</v>
      </c>
      <c r="BC57" s="76">
        <f>ROUND(SUM(BC58:BC61),2)</f>
        <v>0</v>
      </c>
      <c r="BD57" s="78">
        <f>ROUND(SUM(BD58:BD61),2)</f>
        <v>0</v>
      </c>
      <c r="BS57" s="79" t="s">
        <v>74</v>
      </c>
      <c r="BT57" s="79" t="s">
        <v>75</v>
      </c>
      <c r="BU57" s="80" t="s">
        <v>76</v>
      </c>
      <c r="BV57" s="79" t="s">
        <v>77</v>
      </c>
      <c r="BW57" s="79" t="s">
        <v>5</v>
      </c>
      <c r="BX57" s="79" t="s">
        <v>78</v>
      </c>
      <c r="CL57" s="79" t="s">
        <v>1</v>
      </c>
    </row>
    <row r="58" spans="1:91" s="5" customFormat="1" ht="27" customHeight="1">
      <c r="A58" s="81" t="s">
        <v>79</v>
      </c>
      <c r="B58" s="82"/>
      <c r="C58" s="83"/>
      <c r="D58" s="271" t="s">
        <v>80</v>
      </c>
      <c r="E58" s="271"/>
      <c r="F58" s="271"/>
      <c r="G58" s="271"/>
      <c r="H58" s="271"/>
      <c r="I58" s="84"/>
      <c r="J58" s="271" t="s">
        <v>81</v>
      </c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67">
        <f>'22-2018-D-s - Bourací a s...'!J32</f>
        <v>0</v>
      </c>
      <c r="AH58" s="268"/>
      <c r="AI58" s="268"/>
      <c r="AJ58" s="268"/>
      <c r="AK58" s="268"/>
      <c r="AL58" s="268"/>
      <c r="AM58" s="268"/>
      <c r="AN58" s="267">
        <f>SUM(AG58,AT58)</f>
        <v>0</v>
      </c>
      <c r="AO58" s="268"/>
      <c r="AP58" s="268"/>
      <c r="AQ58" s="85" t="s">
        <v>82</v>
      </c>
      <c r="AR58" s="86"/>
      <c r="AS58" s="87">
        <v>0</v>
      </c>
      <c r="AT58" s="88">
        <f>ROUND(SUM(AV58:AW58),2)</f>
        <v>0</v>
      </c>
      <c r="AU58" s="89">
        <f>'22-2018-D-s - Bourací a s...'!P109</f>
        <v>0</v>
      </c>
      <c r="AV58" s="88">
        <f>'22-2018-D-s - Bourací a s...'!J35</f>
        <v>0</v>
      </c>
      <c r="AW58" s="88">
        <f>'22-2018-D-s - Bourací a s...'!J36</f>
        <v>0</v>
      </c>
      <c r="AX58" s="88">
        <f>'22-2018-D-s - Bourací a s...'!J37</f>
        <v>0</v>
      </c>
      <c r="AY58" s="88">
        <f>'22-2018-D-s - Bourací a s...'!J38</f>
        <v>0</v>
      </c>
      <c r="AZ58" s="88">
        <f>'22-2018-D-s - Bourací a s...'!F35</f>
        <v>0</v>
      </c>
      <c r="BA58" s="88">
        <f>'22-2018-D-s - Bourací a s...'!F36</f>
        <v>0</v>
      </c>
      <c r="BB58" s="88">
        <f>'22-2018-D-s - Bourací a s...'!F37</f>
        <v>0</v>
      </c>
      <c r="BC58" s="88">
        <f>'22-2018-D-s - Bourací a s...'!F38</f>
        <v>0</v>
      </c>
      <c r="BD58" s="90">
        <f>'22-2018-D-s - Bourací a s...'!F39</f>
        <v>0</v>
      </c>
      <c r="BT58" s="91" t="s">
        <v>83</v>
      </c>
      <c r="BV58" s="91" t="s">
        <v>77</v>
      </c>
      <c r="BW58" s="91" t="s">
        <v>84</v>
      </c>
      <c r="BX58" s="91" t="s">
        <v>5</v>
      </c>
      <c r="CL58" s="91" t="s">
        <v>1</v>
      </c>
      <c r="CM58" s="91" t="s">
        <v>85</v>
      </c>
    </row>
    <row r="59" spans="1:91" s="5" customFormat="1" ht="27" customHeight="1">
      <c r="A59" s="81" t="s">
        <v>79</v>
      </c>
      <c r="B59" s="82"/>
      <c r="C59" s="83"/>
      <c r="D59" s="271" t="s">
        <v>86</v>
      </c>
      <c r="E59" s="271"/>
      <c r="F59" s="271"/>
      <c r="G59" s="271"/>
      <c r="H59" s="271"/>
      <c r="I59" s="84"/>
      <c r="J59" s="271" t="s">
        <v>87</v>
      </c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67">
        <f>'22-2018-DVz - Vzduchotech...'!J32</f>
        <v>0</v>
      </c>
      <c r="AH59" s="268"/>
      <c r="AI59" s="268"/>
      <c r="AJ59" s="268"/>
      <c r="AK59" s="268"/>
      <c r="AL59" s="268"/>
      <c r="AM59" s="268"/>
      <c r="AN59" s="267">
        <f>SUM(AG59,AT59)</f>
        <v>0</v>
      </c>
      <c r="AO59" s="268"/>
      <c r="AP59" s="268"/>
      <c r="AQ59" s="85" t="s">
        <v>82</v>
      </c>
      <c r="AR59" s="86"/>
      <c r="AS59" s="87">
        <v>0</v>
      </c>
      <c r="AT59" s="88">
        <f>ROUND(SUM(AV59:AW59),2)</f>
        <v>0</v>
      </c>
      <c r="AU59" s="89">
        <f>'22-2018-DVz - Vzduchotech...'!P92</f>
        <v>0</v>
      </c>
      <c r="AV59" s="88">
        <f>'22-2018-DVz - Vzduchotech...'!J35</f>
        <v>0</v>
      </c>
      <c r="AW59" s="88">
        <f>'22-2018-DVz - Vzduchotech...'!J36</f>
        <v>0</v>
      </c>
      <c r="AX59" s="88">
        <f>'22-2018-DVz - Vzduchotech...'!J37</f>
        <v>0</v>
      </c>
      <c r="AY59" s="88">
        <f>'22-2018-DVz - Vzduchotech...'!J38</f>
        <v>0</v>
      </c>
      <c r="AZ59" s="88">
        <f>'22-2018-DVz - Vzduchotech...'!F35</f>
        <v>0</v>
      </c>
      <c r="BA59" s="88">
        <f>'22-2018-DVz - Vzduchotech...'!F36</f>
        <v>0</v>
      </c>
      <c r="BB59" s="88">
        <f>'22-2018-DVz - Vzduchotech...'!F37</f>
        <v>0</v>
      </c>
      <c r="BC59" s="88">
        <f>'22-2018-DVz - Vzduchotech...'!F38</f>
        <v>0</v>
      </c>
      <c r="BD59" s="90">
        <f>'22-2018-DVz - Vzduchotech...'!F39</f>
        <v>0</v>
      </c>
      <c r="BT59" s="91" t="s">
        <v>83</v>
      </c>
      <c r="BV59" s="91" t="s">
        <v>77</v>
      </c>
      <c r="BW59" s="91" t="s">
        <v>88</v>
      </c>
      <c r="BX59" s="91" t="s">
        <v>5</v>
      </c>
      <c r="CL59" s="91" t="s">
        <v>1</v>
      </c>
      <c r="CM59" s="91" t="s">
        <v>85</v>
      </c>
    </row>
    <row r="60" spans="1:91" s="5" customFormat="1" ht="27" customHeight="1">
      <c r="A60" s="81" t="s">
        <v>79</v>
      </c>
      <c r="B60" s="82"/>
      <c r="C60" s="83"/>
      <c r="D60" s="271" t="s">
        <v>89</v>
      </c>
      <c r="E60" s="271"/>
      <c r="F60" s="271"/>
      <c r="G60" s="271"/>
      <c r="H60" s="271"/>
      <c r="I60" s="84"/>
      <c r="J60" s="271" t="s">
        <v>90</v>
      </c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67">
        <f>'22-2018-Pr - Provedení do...'!J32</f>
        <v>0</v>
      </c>
      <c r="AH60" s="268"/>
      <c r="AI60" s="268"/>
      <c r="AJ60" s="268"/>
      <c r="AK60" s="268"/>
      <c r="AL60" s="268"/>
      <c r="AM60" s="268"/>
      <c r="AN60" s="267">
        <f>SUM(AG60,AT60)</f>
        <v>0</v>
      </c>
      <c r="AO60" s="268"/>
      <c r="AP60" s="268"/>
      <c r="AQ60" s="85" t="s">
        <v>82</v>
      </c>
      <c r="AR60" s="86"/>
      <c r="AS60" s="87">
        <v>0</v>
      </c>
      <c r="AT60" s="88">
        <f>ROUND(SUM(AV60:AW60),2)</f>
        <v>0</v>
      </c>
      <c r="AU60" s="89">
        <f>'22-2018-Pr - Provedení do...'!P93</f>
        <v>0</v>
      </c>
      <c r="AV60" s="88">
        <f>'22-2018-Pr - Provedení do...'!J35</f>
        <v>0</v>
      </c>
      <c r="AW60" s="88">
        <f>'22-2018-Pr - Provedení do...'!J36</f>
        <v>0</v>
      </c>
      <c r="AX60" s="88">
        <f>'22-2018-Pr - Provedení do...'!J37</f>
        <v>0</v>
      </c>
      <c r="AY60" s="88">
        <f>'22-2018-Pr - Provedení do...'!J38</f>
        <v>0</v>
      </c>
      <c r="AZ60" s="88">
        <f>'22-2018-Pr - Provedení do...'!F35</f>
        <v>0</v>
      </c>
      <c r="BA60" s="88">
        <f>'22-2018-Pr - Provedení do...'!F36</f>
        <v>0</v>
      </c>
      <c r="BB60" s="88">
        <f>'22-2018-Pr - Provedení do...'!F37</f>
        <v>0</v>
      </c>
      <c r="BC60" s="88">
        <f>'22-2018-Pr - Provedení do...'!F38</f>
        <v>0</v>
      </c>
      <c r="BD60" s="90">
        <f>'22-2018-Pr - Provedení do...'!F39</f>
        <v>0</v>
      </c>
      <c r="BT60" s="91" t="s">
        <v>83</v>
      </c>
      <c r="BV60" s="91" t="s">
        <v>77</v>
      </c>
      <c r="BW60" s="91" t="s">
        <v>91</v>
      </c>
      <c r="BX60" s="91" t="s">
        <v>5</v>
      </c>
      <c r="CL60" s="91" t="s">
        <v>1</v>
      </c>
      <c r="CM60" s="91" t="s">
        <v>85</v>
      </c>
    </row>
    <row r="61" spans="1:91" s="5" customFormat="1" ht="27" customHeight="1">
      <c r="A61" s="81" t="s">
        <v>79</v>
      </c>
      <c r="B61" s="82"/>
      <c r="C61" s="83"/>
      <c r="D61" s="271" t="s">
        <v>92</v>
      </c>
      <c r="E61" s="271"/>
      <c r="F61" s="271"/>
      <c r="G61" s="271"/>
      <c r="H61" s="271"/>
      <c r="I61" s="84"/>
      <c r="J61" s="271" t="s">
        <v>93</v>
      </c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67">
        <f>'22-2018-Ne - Vzduchotechn...'!J32</f>
        <v>0</v>
      </c>
      <c r="AH61" s="268"/>
      <c r="AI61" s="268"/>
      <c r="AJ61" s="268"/>
      <c r="AK61" s="268"/>
      <c r="AL61" s="268"/>
      <c r="AM61" s="268"/>
      <c r="AN61" s="267">
        <f>SUM(AG61,AT61)</f>
        <v>0</v>
      </c>
      <c r="AO61" s="268"/>
      <c r="AP61" s="268"/>
      <c r="AQ61" s="85" t="s">
        <v>82</v>
      </c>
      <c r="AR61" s="86"/>
      <c r="AS61" s="92">
        <v>0</v>
      </c>
      <c r="AT61" s="93">
        <f>ROUND(SUM(AV61:AW61),2)</f>
        <v>0</v>
      </c>
      <c r="AU61" s="94">
        <f>'22-2018-Ne - Vzduchotechn...'!P111</f>
        <v>0</v>
      </c>
      <c r="AV61" s="93">
        <f>'22-2018-Ne - Vzduchotechn...'!J35</f>
        <v>0</v>
      </c>
      <c r="AW61" s="93">
        <f>'22-2018-Ne - Vzduchotechn...'!J36</f>
        <v>0</v>
      </c>
      <c r="AX61" s="93">
        <f>'22-2018-Ne - Vzduchotechn...'!J37</f>
        <v>0</v>
      </c>
      <c r="AY61" s="93">
        <f>'22-2018-Ne - Vzduchotechn...'!J38</f>
        <v>0</v>
      </c>
      <c r="AZ61" s="93">
        <f>'22-2018-Ne - Vzduchotechn...'!F35</f>
        <v>0</v>
      </c>
      <c r="BA61" s="93">
        <f>'22-2018-Ne - Vzduchotechn...'!F36</f>
        <v>0</v>
      </c>
      <c r="BB61" s="93">
        <f>'22-2018-Ne - Vzduchotechn...'!F37</f>
        <v>0</v>
      </c>
      <c r="BC61" s="93">
        <f>'22-2018-Ne - Vzduchotechn...'!F38</f>
        <v>0</v>
      </c>
      <c r="BD61" s="95">
        <f>'22-2018-Ne - Vzduchotechn...'!F39</f>
        <v>0</v>
      </c>
      <c r="BT61" s="91" t="s">
        <v>83</v>
      </c>
      <c r="BV61" s="91" t="s">
        <v>77</v>
      </c>
      <c r="BW61" s="91" t="s">
        <v>94</v>
      </c>
      <c r="BX61" s="91" t="s">
        <v>5</v>
      </c>
      <c r="CL61" s="91" t="s">
        <v>1</v>
      </c>
      <c r="CM61" s="91" t="s">
        <v>85</v>
      </c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8" s="1" customFormat="1" ht="30" customHeight="1">
      <c r="B63" s="33"/>
      <c r="C63" s="70" t="s">
        <v>95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270">
        <f>ROUND(SUM(AG64:AG67),2)</f>
        <v>0</v>
      </c>
      <c r="AH63" s="270"/>
      <c r="AI63" s="270"/>
      <c r="AJ63" s="270"/>
      <c r="AK63" s="270"/>
      <c r="AL63" s="270"/>
      <c r="AM63" s="270"/>
      <c r="AN63" s="270">
        <f>ROUND(SUM(AN64:AN67),2)</f>
        <v>0</v>
      </c>
      <c r="AO63" s="270"/>
      <c r="AP63" s="270"/>
      <c r="AQ63" s="96"/>
      <c r="AR63" s="35"/>
      <c r="AS63" s="63" t="s">
        <v>96</v>
      </c>
      <c r="AT63" s="64" t="s">
        <v>97</v>
      </c>
      <c r="AU63" s="64" t="s">
        <v>45</v>
      </c>
      <c r="AV63" s="65" t="s">
        <v>62</v>
      </c>
    </row>
    <row r="64" spans="2:89" s="1" customFormat="1" ht="19.9" customHeight="1">
      <c r="B64" s="33"/>
      <c r="C64" s="34"/>
      <c r="D64" s="262" t="s">
        <v>98</v>
      </c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34"/>
      <c r="AD64" s="34"/>
      <c r="AE64" s="34"/>
      <c r="AF64" s="34"/>
      <c r="AG64" s="273">
        <f>ROUND(AG57*AS64,2)</f>
        <v>0</v>
      </c>
      <c r="AH64" s="274"/>
      <c r="AI64" s="274"/>
      <c r="AJ64" s="274"/>
      <c r="AK64" s="274"/>
      <c r="AL64" s="274"/>
      <c r="AM64" s="274"/>
      <c r="AN64" s="274">
        <f>ROUND(AG64+AV64,2)</f>
        <v>0</v>
      </c>
      <c r="AO64" s="274"/>
      <c r="AP64" s="274"/>
      <c r="AQ64" s="34"/>
      <c r="AR64" s="35"/>
      <c r="AS64" s="99">
        <v>0</v>
      </c>
      <c r="AT64" s="100" t="s">
        <v>99</v>
      </c>
      <c r="AU64" s="100" t="s">
        <v>46</v>
      </c>
      <c r="AV64" s="101">
        <f>ROUND(IF(AU64="základní",AG64*L32,IF(AU64="snížená",AG64*L33,0)),2)</f>
        <v>0</v>
      </c>
      <c r="BV64" s="15" t="s">
        <v>100</v>
      </c>
      <c r="BY64" s="102">
        <f>IF(AU64="základní",AV64,0)</f>
        <v>0</v>
      </c>
      <c r="BZ64" s="102">
        <f>IF(AU64="snížená",AV64,0)</f>
        <v>0</v>
      </c>
      <c r="CA64" s="102">
        <v>0</v>
      </c>
      <c r="CB64" s="102">
        <v>0</v>
      </c>
      <c r="CC64" s="102">
        <v>0</v>
      </c>
      <c r="CD64" s="102">
        <f>IF(AU64="základní",AG64,0)</f>
        <v>0</v>
      </c>
      <c r="CE64" s="102">
        <f>IF(AU64="snížená",AG64,0)</f>
        <v>0</v>
      </c>
      <c r="CF64" s="102">
        <f>IF(AU64="zákl. přenesená",AG64,0)</f>
        <v>0</v>
      </c>
      <c r="CG64" s="102">
        <f>IF(AU64="sníž. přenesená",AG64,0)</f>
        <v>0</v>
      </c>
      <c r="CH64" s="102">
        <f>IF(AU64="nulová",AG64,0)</f>
        <v>0</v>
      </c>
      <c r="CI64" s="15">
        <f>IF(AU64="základní",1,IF(AU64="snížená",2,IF(AU64="zákl. přenesená",4,IF(AU64="sníž. přenesená",5,3))))</f>
        <v>1</v>
      </c>
      <c r="CJ64" s="15">
        <f>IF(AT64="stavební čast",1,IF(AT64="investiční čast",2,3))</f>
        <v>1</v>
      </c>
      <c r="CK64" s="15" t="str">
        <f>IF(D64="Vyplň vlastní","","x")</f>
        <v>x</v>
      </c>
    </row>
    <row r="65" spans="2:89" s="1" customFormat="1" ht="19.9" customHeight="1">
      <c r="B65" s="33"/>
      <c r="C65" s="34"/>
      <c r="D65" s="261" t="s">
        <v>101</v>
      </c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34"/>
      <c r="AD65" s="34"/>
      <c r="AE65" s="34"/>
      <c r="AF65" s="34"/>
      <c r="AG65" s="273">
        <f>ROUND(AG57*AS65,2)</f>
        <v>0</v>
      </c>
      <c r="AH65" s="274"/>
      <c r="AI65" s="274"/>
      <c r="AJ65" s="274"/>
      <c r="AK65" s="274"/>
      <c r="AL65" s="274"/>
      <c r="AM65" s="274"/>
      <c r="AN65" s="274">
        <f>ROUND(AG65+AV65,2)</f>
        <v>0</v>
      </c>
      <c r="AO65" s="274"/>
      <c r="AP65" s="274"/>
      <c r="AQ65" s="34"/>
      <c r="AR65" s="35"/>
      <c r="AS65" s="99">
        <v>0</v>
      </c>
      <c r="AT65" s="100" t="s">
        <v>99</v>
      </c>
      <c r="AU65" s="100" t="s">
        <v>46</v>
      </c>
      <c r="AV65" s="101">
        <f>ROUND(IF(AU65="základní",AG65*L32,IF(AU65="snížená",AG65*L33,0)),2)</f>
        <v>0</v>
      </c>
      <c r="BV65" s="15" t="s">
        <v>102</v>
      </c>
      <c r="BY65" s="102">
        <f>IF(AU65="základní",AV65,0)</f>
        <v>0</v>
      </c>
      <c r="BZ65" s="102">
        <f>IF(AU65="snížená",AV65,0)</f>
        <v>0</v>
      </c>
      <c r="CA65" s="102">
        <v>0</v>
      </c>
      <c r="CB65" s="102">
        <v>0</v>
      </c>
      <c r="CC65" s="102">
        <v>0</v>
      </c>
      <c r="CD65" s="102">
        <f>IF(AU65="základní",AG65,0)</f>
        <v>0</v>
      </c>
      <c r="CE65" s="102">
        <f>IF(AU65="snížená",AG65,0)</f>
        <v>0</v>
      </c>
      <c r="CF65" s="102">
        <f>IF(AU65="zákl. přenesená",AG65,0)</f>
        <v>0</v>
      </c>
      <c r="CG65" s="102">
        <f>IF(AU65="sníž. přenesená",AG65,0)</f>
        <v>0</v>
      </c>
      <c r="CH65" s="102">
        <f>IF(AU65="nulová",AG65,0)</f>
        <v>0</v>
      </c>
      <c r="CI65" s="15">
        <f>IF(AU65="základní",1,IF(AU65="snížená",2,IF(AU65="zákl. přenesená",4,IF(AU65="sníž. přenesená",5,3))))</f>
        <v>1</v>
      </c>
      <c r="CJ65" s="15">
        <f>IF(AT65="stavební čast",1,IF(AT65="investiční čast",2,3))</f>
        <v>1</v>
      </c>
      <c r="CK65" s="15" t="str">
        <f>IF(D65="Vyplň vlastní","","x")</f>
        <v/>
      </c>
    </row>
    <row r="66" spans="2:89" s="1" customFormat="1" ht="19.9" customHeight="1">
      <c r="B66" s="33"/>
      <c r="C66" s="34"/>
      <c r="D66" s="261" t="s">
        <v>101</v>
      </c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34"/>
      <c r="AD66" s="34"/>
      <c r="AE66" s="34"/>
      <c r="AF66" s="34"/>
      <c r="AG66" s="273">
        <f>ROUND(AG57*AS66,2)</f>
        <v>0</v>
      </c>
      <c r="AH66" s="274"/>
      <c r="AI66" s="274"/>
      <c r="AJ66" s="274"/>
      <c r="AK66" s="274"/>
      <c r="AL66" s="274"/>
      <c r="AM66" s="274"/>
      <c r="AN66" s="274">
        <f>ROUND(AG66+AV66,2)</f>
        <v>0</v>
      </c>
      <c r="AO66" s="274"/>
      <c r="AP66" s="274"/>
      <c r="AQ66" s="34"/>
      <c r="AR66" s="35"/>
      <c r="AS66" s="99">
        <v>0</v>
      </c>
      <c r="AT66" s="100" t="s">
        <v>99</v>
      </c>
      <c r="AU66" s="100" t="s">
        <v>46</v>
      </c>
      <c r="AV66" s="101">
        <f>ROUND(IF(AU66="základní",AG66*L32,IF(AU66="snížená",AG66*L33,0)),2)</f>
        <v>0</v>
      </c>
      <c r="BV66" s="15" t="s">
        <v>102</v>
      </c>
      <c r="BY66" s="102">
        <f>IF(AU66="základní",AV66,0)</f>
        <v>0</v>
      </c>
      <c r="BZ66" s="102">
        <f>IF(AU66="snížená",AV66,0)</f>
        <v>0</v>
      </c>
      <c r="CA66" s="102">
        <v>0</v>
      </c>
      <c r="CB66" s="102">
        <v>0</v>
      </c>
      <c r="CC66" s="102">
        <v>0</v>
      </c>
      <c r="CD66" s="102">
        <f>IF(AU66="základní",AG66,0)</f>
        <v>0</v>
      </c>
      <c r="CE66" s="102">
        <f>IF(AU66="snížená",AG66,0)</f>
        <v>0</v>
      </c>
      <c r="CF66" s="102">
        <f>IF(AU66="zákl. přenesená",AG66,0)</f>
        <v>0</v>
      </c>
      <c r="CG66" s="102">
        <f>IF(AU66="sníž. přenesená",AG66,0)</f>
        <v>0</v>
      </c>
      <c r="CH66" s="102">
        <f>IF(AU66="nulová",AG66,0)</f>
        <v>0</v>
      </c>
      <c r="CI66" s="15">
        <f>IF(AU66="základní",1,IF(AU66="snížená",2,IF(AU66="zákl. přenesená",4,IF(AU66="sníž. přenesená",5,3))))</f>
        <v>1</v>
      </c>
      <c r="CJ66" s="15">
        <f>IF(AT66="stavební čast",1,IF(AT66="investiční čast",2,3))</f>
        <v>1</v>
      </c>
      <c r="CK66" s="15" t="str">
        <f>IF(D66="Vyplň vlastní","","x")</f>
        <v/>
      </c>
    </row>
    <row r="67" spans="2:89" s="1" customFormat="1" ht="19.9" customHeight="1">
      <c r="B67" s="33"/>
      <c r="C67" s="34"/>
      <c r="D67" s="261" t="s">
        <v>101</v>
      </c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34"/>
      <c r="AD67" s="34"/>
      <c r="AE67" s="34"/>
      <c r="AF67" s="34"/>
      <c r="AG67" s="273">
        <f>ROUND(AG57*AS67,2)</f>
        <v>0</v>
      </c>
      <c r="AH67" s="274"/>
      <c r="AI67" s="274"/>
      <c r="AJ67" s="274"/>
      <c r="AK67" s="274"/>
      <c r="AL67" s="274"/>
      <c r="AM67" s="274"/>
      <c r="AN67" s="274">
        <f>ROUND(AG67+AV67,2)</f>
        <v>0</v>
      </c>
      <c r="AO67" s="274"/>
      <c r="AP67" s="274"/>
      <c r="AQ67" s="34"/>
      <c r="AR67" s="35"/>
      <c r="AS67" s="103">
        <v>0</v>
      </c>
      <c r="AT67" s="104" t="s">
        <v>99</v>
      </c>
      <c r="AU67" s="104" t="s">
        <v>46</v>
      </c>
      <c r="AV67" s="105">
        <f>ROUND(IF(AU67="základní",AG67*L32,IF(AU67="snížená",AG67*L33,0)),2)</f>
        <v>0</v>
      </c>
      <c r="BV67" s="15" t="s">
        <v>102</v>
      </c>
      <c r="BY67" s="102">
        <f>IF(AU67="základní",AV67,0)</f>
        <v>0</v>
      </c>
      <c r="BZ67" s="102">
        <f>IF(AU67="snížená",AV67,0)</f>
        <v>0</v>
      </c>
      <c r="CA67" s="102">
        <v>0</v>
      </c>
      <c r="CB67" s="102">
        <v>0</v>
      </c>
      <c r="CC67" s="102">
        <v>0</v>
      </c>
      <c r="CD67" s="102">
        <f>IF(AU67="základní",AG67,0)</f>
        <v>0</v>
      </c>
      <c r="CE67" s="102">
        <f>IF(AU67="snížená",AG67,0)</f>
        <v>0</v>
      </c>
      <c r="CF67" s="102">
        <f>IF(AU67="zákl. přenesená",AG67,0)</f>
        <v>0</v>
      </c>
      <c r="CG67" s="102">
        <f>IF(AU67="sníž. přenesená",AG67,0)</f>
        <v>0</v>
      </c>
      <c r="CH67" s="102">
        <f>IF(AU67="nulová",AG67,0)</f>
        <v>0</v>
      </c>
      <c r="CI67" s="15">
        <f>IF(AU67="základní",1,IF(AU67="snížená",2,IF(AU67="zákl. přenesená",4,IF(AU67="sníž. přenesená",5,3))))</f>
        <v>1</v>
      </c>
      <c r="CJ67" s="15">
        <f>IF(AT67="stavební čast",1,IF(AT67="investiční čast",2,3))</f>
        <v>1</v>
      </c>
      <c r="CK67" s="15" t="str">
        <f>IF(D67="Vyplň vlastní","","x")</f>
        <v/>
      </c>
    </row>
    <row r="68" spans="2:44" s="1" customFormat="1" ht="10.9" customHeight="1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5"/>
    </row>
    <row r="69" spans="2:44" s="1" customFormat="1" ht="30" customHeight="1">
      <c r="B69" s="33"/>
      <c r="C69" s="106" t="s">
        <v>103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275">
        <f>ROUND(AG57+AG63,2)</f>
        <v>0</v>
      </c>
      <c r="AH69" s="275"/>
      <c r="AI69" s="275"/>
      <c r="AJ69" s="275"/>
      <c r="AK69" s="275"/>
      <c r="AL69" s="275"/>
      <c r="AM69" s="275"/>
      <c r="AN69" s="275">
        <f>ROUND(AN57+AN63,2)</f>
        <v>0</v>
      </c>
      <c r="AO69" s="275"/>
      <c r="AP69" s="275"/>
      <c r="AQ69" s="107"/>
      <c r="AR69" s="35"/>
    </row>
    <row r="70" spans="2:44" s="1" customFormat="1" ht="6.95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35"/>
    </row>
  </sheetData>
  <sheetProtection sheet="1" objects="1" scenarios="1" formatColumns="0" formatRows="0"/>
  <mergeCells count="72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AS52:AT54"/>
    <mergeCell ref="AM53:AP53"/>
    <mergeCell ref="L48:AO48"/>
    <mergeCell ref="AM50:AN50"/>
    <mergeCell ref="AM52:AP52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G67:AM67"/>
    <mergeCell ref="AN67:AP67"/>
    <mergeCell ref="AG63:AM63"/>
    <mergeCell ref="AN63:AP63"/>
    <mergeCell ref="AG69:AM69"/>
    <mergeCell ref="AN69:AP69"/>
    <mergeCell ref="AG66:AM66"/>
    <mergeCell ref="AG64:AM64"/>
    <mergeCell ref="AN64:AP64"/>
    <mergeCell ref="AG65:AM65"/>
    <mergeCell ref="AN65:AP65"/>
    <mergeCell ref="AN66:AP66"/>
    <mergeCell ref="D64:AB64"/>
    <mergeCell ref="C55:G55"/>
    <mergeCell ref="I55:AF55"/>
    <mergeCell ref="D58:H58"/>
    <mergeCell ref="J58:AF58"/>
    <mergeCell ref="D59:H59"/>
    <mergeCell ref="J59:AF59"/>
    <mergeCell ref="AN57:AP57"/>
    <mergeCell ref="D60:H60"/>
    <mergeCell ref="J60:AF60"/>
    <mergeCell ref="D61:H61"/>
    <mergeCell ref="J61:AF61"/>
    <mergeCell ref="AR2:BE2"/>
    <mergeCell ref="BE5:BE34"/>
    <mergeCell ref="D65:AB65"/>
    <mergeCell ref="D66:AB66"/>
    <mergeCell ref="D67:AB67"/>
    <mergeCell ref="AN55:AP55"/>
    <mergeCell ref="AG55:AM55"/>
    <mergeCell ref="AN58:AP58"/>
    <mergeCell ref="AG58:AM58"/>
    <mergeCell ref="AN59:AP59"/>
    <mergeCell ref="AG59:AM59"/>
    <mergeCell ref="AN60:AP60"/>
    <mergeCell ref="AG60:AM60"/>
    <mergeCell ref="AN61:AP61"/>
    <mergeCell ref="AG61:AM61"/>
    <mergeCell ref="AG57:AM57"/>
  </mergeCells>
  <dataValidations count="2">
    <dataValidation type="list" allowBlank="1" showInputMessage="1" showErrorMessage="1" error="Povoleny jsou hodnoty základní, snížená, zákl. přenesená, sníž. přenesená, nulová." sqref="AU63:AU6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63:AT67">
      <formula1>"stavební čast, technologická čast, investiční čast"</formula1>
    </dataValidation>
  </dataValidations>
  <hyperlinks>
    <hyperlink ref="A58" location="'22-2018-D-s - Bourací a s...'!C2" display="/"/>
    <hyperlink ref="A59" location="'22-2018-DVz - Vzduchotech...'!C2" display="/"/>
    <hyperlink ref="A60" location="'22-2018-Pr - Provedení do...'!C2" display="/"/>
    <hyperlink ref="A61" location="'22-2018-Ne - Vzduchotech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84</v>
      </c>
      <c r="AZ2" s="110" t="s">
        <v>104</v>
      </c>
      <c r="BA2" s="110" t="s">
        <v>105</v>
      </c>
      <c r="BB2" s="110" t="s">
        <v>106</v>
      </c>
      <c r="BC2" s="110" t="s">
        <v>107</v>
      </c>
      <c r="BD2" s="110" t="s">
        <v>85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</row>
    <row r="4" spans="2:46" ht="24.95" customHeight="1">
      <c r="B4" s="18"/>
      <c r="D4" s="114" t="s">
        <v>108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Gen.Janouška 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109</v>
      </c>
      <c r="I8" s="116"/>
      <c r="L8" s="35"/>
    </row>
    <row r="9" spans="2:12" s="1" customFormat="1" ht="36.95" customHeight="1">
      <c r="B9" s="35"/>
      <c r="E9" s="308" t="s">
        <v>110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111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J82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ROUND((SUM(BE82:BE89)+SUM(BE109:BE215)),2)</f>
        <v>0</v>
      </c>
      <c r="I35" s="130">
        <v>0.21</v>
      </c>
      <c r="J35" s="129">
        <f>ROUND(((SUM(BE82:BE89)+SUM(BE109:BE215))*I35),2)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ROUND((SUM(BF82:BF89)+SUM(BF109:BF215)),2)</f>
        <v>0</v>
      </c>
      <c r="I36" s="130">
        <v>0.15</v>
      </c>
      <c r="J36" s="129">
        <f>ROUND(((SUM(BF82:BF89)+SUM(BF109:BF215))*I36),2)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ROUND((SUM(BG82:BG89)+SUM(BG109:BG215)),2)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ROUND((SUM(BH82:BH89)+SUM(BH109:BH215)),2)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ROUND((SUM(BI82:BI89)+SUM(BI109:BI215)),2)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112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Gen.Janouška 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109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22/2018/D-s - Bourací a stavební práce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Gen.Janouška 1006,Praha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113</v>
      </c>
      <c r="D59" s="107"/>
      <c r="E59" s="107"/>
      <c r="F59" s="107"/>
      <c r="G59" s="107"/>
      <c r="H59" s="107"/>
      <c r="I59" s="146"/>
      <c r="J59" s="147" t="s">
        <v>114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115</v>
      </c>
      <c r="D61" s="34"/>
      <c r="E61" s="34"/>
      <c r="F61" s="34"/>
      <c r="G61" s="34"/>
      <c r="H61" s="34"/>
      <c r="I61" s="116"/>
      <c r="J61" s="72">
        <f>J109</f>
        <v>0</v>
      </c>
      <c r="K61" s="34"/>
      <c r="L61" s="35"/>
      <c r="AU61" s="15" t="s">
        <v>116</v>
      </c>
    </row>
    <row r="62" spans="2:12" s="7" customFormat="1" ht="24.95" customHeight="1">
      <c r="B62" s="149"/>
      <c r="C62" s="150"/>
      <c r="D62" s="151" t="s">
        <v>117</v>
      </c>
      <c r="E62" s="152"/>
      <c r="F62" s="152"/>
      <c r="G62" s="152"/>
      <c r="H62" s="152"/>
      <c r="I62" s="153"/>
      <c r="J62" s="154">
        <f>J110</f>
        <v>0</v>
      </c>
      <c r="K62" s="150"/>
      <c r="L62" s="155"/>
    </row>
    <row r="63" spans="2:12" s="8" customFormat="1" ht="19.9" customHeight="1">
      <c r="B63" s="156"/>
      <c r="C63" s="157"/>
      <c r="D63" s="158" t="s">
        <v>118</v>
      </c>
      <c r="E63" s="159"/>
      <c r="F63" s="159"/>
      <c r="G63" s="159"/>
      <c r="H63" s="159"/>
      <c r="I63" s="160"/>
      <c r="J63" s="161">
        <f>J111</f>
        <v>0</v>
      </c>
      <c r="K63" s="157"/>
      <c r="L63" s="162"/>
    </row>
    <row r="64" spans="2:12" s="8" customFormat="1" ht="19.9" customHeight="1">
      <c r="B64" s="156"/>
      <c r="C64" s="157"/>
      <c r="D64" s="158" t="s">
        <v>119</v>
      </c>
      <c r="E64" s="159"/>
      <c r="F64" s="159"/>
      <c r="G64" s="159"/>
      <c r="H64" s="159"/>
      <c r="I64" s="160"/>
      <c r="J64" s="161">
        <f>J115</f>
        <v>0</v>
      </c>
      <c r="K64" s="157"/>
      <c r="L64" s="162"/>
    </row>
    <row r="65" spans="2:12" s="8" customFormat="1" ht="19.9" customHeight="1">
      <c r="B65" s="156"/>
      <c r="C65" s="157"/>
      <c r="D65" s="158" t="s">
        <v>120</v>
      </c>
      <c r="E65" s="159"/>
      <c r="F65" s="159"/>
      <c r="G65" s="159"/>
      <c r="H65" s="159"/>
      <c r="I65" s="160"/>
      <c r="J65" s="161">
        <f>J117</f>
        <v>0</v>
      </c>
      <c r="K65" s="157"/>
      <c r="L65" s="162"/>
    </row>
    <row r="66" spans="2:12" s="8" customFormat="1" ht="19.9" customHeight="1">
      <c r="B66" s="156"/>
      <c r="C66" s="157"/>
      <c r="D66" s="158" t="s">
        <v>121</v>
      </c>
      <c r="E66" s="159"/>
      <c r="F66" s="159"/>
      <c r="G66" s="159"/>
      <c r="H66" s="159"/>
      <c r="I66" s="160"/>
      <c r="J66" s="161">
        <f>J123</f>
        <v>0</v>
      </c>
      <c r="K66" s="157"/>
      <c r="L66" s="162"/>
    </row>
    <row r="67" spans="2:12" s="8" customFormat="1" ht="14.85" customHeight="1">
      <c r="B67" s="156"/>
      <c r="C67" s="157"/>
      <c r="D67" s="158" t="s">
        <v>122</v>
      </c>
      <c r="E67" s="159"/>
      <c r="F67" s="159"/>
      <c r="G67" s="159"/>
      <c r="H67" s="159"/>
      <c r="I67" s="160"/>
      <c r="J67" s="161">
        <f>J124</f>
        <v>0</v>
      </c>
      <c r="K67" s="157"/>
      <c r="L67" s="162"/>
    </row>
    <row r="68" spans="2:12" s="8" customFormat="1" ht="14.85" customHeight="1">
      <c r="B68" s="156"/>
      <c r="C68" s="157"/>
      <c r="D68" s="158" t="s">
        <v>123</v>
      </c>
      <c r="E68" s="159"/>
      <c r="F68" s="159"/>
      <c r="G68" s="159"/>
      <c r="H68" s="159"/>
      <c r="I68" s="160"/>
      <c r="J68" s="161">
        <f>J130</f>
        <v>0</v>
      </c>
      <c r="K68" s="157"/>
      <c r="L68" s="162"/>
    </row>
    <row r="69" spans="2:12" s="8" customFormat="1" ht="19.9" customHeight="1">
      <c r="B69" s="156"/>
      <c r="C69" s="157"/>
      <c r="D69" s="158" t="s">
        <v>124</v>
      </c>
      <c r="E69" s="159"/>
      <c r="F69" s="159"/>
      <c r="G69" s="159"/>
      <c r="H69" s="159"/>
      <c r="I69" s="160"/>
      <c r="J69" s="161">
        <f>J149</f>
        <v>0</v>
      </c>
      <c r="K69" s="157"/>
      <c r="L69" s="162"/>
    </row>
    <row r="70" spans="2:12" s="8" customFormat="1" ht="19.9" customHeight="1">
      <c r="B70" s="156"/>
      <c r="C70" s="157"/>
      <c r="D70" s="158" t="s">
        <v>125</v>
      </c>
      <c r="E70" s="159"/>
      <c r="F70" s="159"/>
      <c r="G70" s="159"/>
      <c r="H70" s="159"/>
      <c r="I70" s="160"/>
      <c r="J70" s="161">
        <f>J156</f>
        <v>0</v>
      </c>
      <c r="K70" s="157"/>
      <c r="L70" s="162"/>
    </row>
    <row r="71" spans="2:12" s="7" customFormat="1" ht="24.95" customHeight="1">
      <c r="B71" s="149"/>
      <c r="C71" s="150"/>
      <c r="D71" s="151" t="s">
        <v>126</v>
      </c>
      <c r="E71" s="152"/>
      <c r="F71" s="152"/>
      <c r="G71" s="152"/>
      <c r="H71" s="152"/>
      <c r="I71" s="153"/>
      <c r="J71" s="154">
        <f>J159</f>
        <v>0</v>
      </c>
      <c r="K71" s="150"/>
      <c r="L71" s="155"/>
    </row>
    <row r="72" spans="2:12" s="8" customFormat="1" ht="19.9" customHeight="1">
      <c r="B72" s="156"/>
      <c r="C72" s="157"/>
      <c r="D72" s="158" t="s">
        <v>127</v>
      </c>
      <c r="E72" s="159"/>
      <c r="F72" s="159"/>
      <c r="G72" s="159"/>
      <c r="H72" s="159"/>
      <c r="I72" s="160"/>
      <c r="J72" s="161">
        <f>J160</f>
        <v>0</v>
      </c>
      <c r="K72" s="157"/>
      <c r="L72" s="162"/>
    </row>
    <row r="73" spans="2:12" s="8" customFormat="1" ht="19.9" customHeight="1">
      <c r="B73" s="156"/>
      <c r="C73" s="157"/>
      <c r="D73" s="158" t="s">
        <v>128</v>
      </c>
      <c r="E73" s="159"/>
      <c r="F73" s="159"/>
      <c r="G73" s="159"/>
      <c r="H73" s="159"/>
      <c r="I73" s="160"/>
      <c r="J73" s="161">
        <f>J162</f>
        <v>0</v>
      </c>
      <c r="K73" s="157"/>
      <c r="L73" s="162"/>
    </row>
    <row r="74" spans="2:12" s="8" customFormat="1" ht="19.9" customHeight="1">
      <c r="B74" s="156"/>
      <c r="C74" s="157"/>
      <c r="D74" s="158" t="s">
        <v>129</v>
      </c>
      <c r="E74" s="159"/>
      <c r="F74" s="159"/>
      <c r="G74" s="159"/>
      <c r="H74" s="159"/>
      <c r="I74" s="160"/>
      <c r="J74" s="161">
        <f>J164</f>
        <v>0</v>
      </c>
      <c r="K74" s="157"/>
      <c r="L74" s="162"/>
    </row>
    <row r="75" spans="2:12" s="8" customFormat="1" ht="19.9" customHeight="1">
      <c r="B75" s="156"/>
      <c r="C75" s="157"/>
      <c r="D75" s="158" t="s">
        <v>130</v>
      </c>
      <c r="E75" s="159"/>
      <c r="F75" s="159"/>
      <c r="G75" s="159"/>
      <c r="H75" s="159"/>
      <c r="I75" s="160"/>
      <c r="J75" s="161">
        <f>J166</f>
        <v>0</v>
      </c>
      <c r="K75" s="157"/>
      <c r="L75" s="162"/>
    </row>
    <row r="76" spans="2:12" s="8" customFormat="1" ht="19.9" customHeight="1">
      <c r="B76" s="156"/>
      <c r="C76" s="157"/>
      <c r="D76" s="158" t="s">
        <v>131</v>
      </c>
      <c r="E76" s="159"/>
      <c r="F76" s="159"/>
      <c r="G76" s="159"/>
      <c r="H76" s="159"/>
      <c r="I76" s="160"/>
      <c r="J76" s="161">
        <f>J176</f>
        <v>0</v>
      </c>
      <c r="K76" s="157"/>
      <c r="L76" s="162"/>
    </row>
    <row r="77" spans="2:12" s="8" customFormat="1" ht="19.9" customHeight="1">
      <c r="B77" s="156"/>
      <c r="C77" s="157"/>
      <c r="D77" s="158" t="s">
        <v>132</v>
      </c>
      <c r="E77" s="159"/>
      <c r="F77" s="159"/>
      <c r="G77" s="159"/>
      <c r="H77" s="159"/>
      <c r="I77" s="160"/>
      <c r="J77" s="161">
        <f>J187</f>
        <v>0</v>
      </c>
      <c r="K77" s="157"/>
      <c r="L77" s="162"/>
    </row>
    <row r="78" spans="2:12" s="8" customFormat="1" ht="19.9" customHeight="1">
      <c r="B78" s="156"/>
      <c r="C78" s="157"/>
      <c r="D78" s="158" t="s">
        <v>133</v>
      </c>
      <c r="E78" s="159"/>
      <c r="F78" s="159"/>
      <c r="G78" s="159"/>
      <c r="H78" s="159"/>
      <c r="I78" s="160"/>
      <c r="J78" s="161">
        <f>J193</f>
        <v>0</v>
      </c>
      <c r="K78" s="157"/>
      <c r="L78" s="162"/>
    </row>
    <row r="79" spans="2:12" s="8" customFormat="1" ht="19.9" customHeight="1">
      <c r="B79" s="156"/>
      <c r="C79" s="157"/>
      <c r="D79" s="158" t="s">
        <v>134</v>
      </c>
      <c r="E79" s="159"/>
      <c r="F79" s="159"/>
      <c r="G79" s="159"/>
      <c r="H79" s="159"/>
      <c r="I79" s="160"/>
      <c r="J79" s="161">
        <f>J208</f>
        <v>0</v>
      </c>
      <c r="K79" s="157"/>
      <c r="L79" s="162"/>
    </row>
    <row r="80" spans="2:12" s="1" customFormat="1" ht="21.75" customHeight="1">
      <c r="B80" s="33"/>
      <c r="C80" s="34"/>
      <c r="D80" s="34"/>
      <c r="E80" s="34"/>
      <c r="F80" s="34"/>
      <c r="G80" s="34"/>
      <c r="H80" s="34"/>
      <c r="I80" s="116"/>
      <c r="J80" s="34"/>
      <c r="K80" s="34"/>
      <c r="L80" s="35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6"/>
      <c r="J81" s="34"/>
      <c r="K81" s="34"/>
      <c r="L81" s="35"/>
    </row>
    <row r="82" spans="2:14" s="1" customFormat="1" ht="29.25" customHeight="1">
      <c r="B82" s="33"/>
      <c r="C82" s="148" t="s">
        <v>135</v>
      </c>
      <c r="D82" s="34"/>
      <c r="E82" s="34"/>
      <c r="F82" s="34"/>
      <c r="G82" s="34"/>
      <c r="H82" s="34"/>
      <c r="I82" s="116"/>
      <c r="J82" s="163">
        <f>ROUND(J83+J84+J85+J86+J87+J88,2)</f>
        <v>0</v>
      </c>
      <c r="K82" s="34"/>
      <c r="L82" s="35"/>
      <c r="N82" s="164" t="s">
        <v>45</v>
      </c>
    </row>
    <row r="83" spans="2:65" s="1" customFormat="1" ht="18" customHeight="1">
      <c r="B83" s="33"/>
      <c r="C83" s="34"/>
      <c r="D83" s="261" t="s">
        <v>136</v>
      </c>
      <c r="E83" s="262"/>
      <c r="F83" s="262"/>
      <c r="G83" s="34"/>
      <c r="H83" s="34"/>
      <c r="I83" s="116"/>
      <c r="J83" s="98">
        <v>0</v>
      </c>
      <c r="K83" s="34"/>
      <c r="L83" s="165"/>
      <c r="M83" s="116"/>
      <c r="N83" s="166" t="s">
        <v>46</v>
      </c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67" t="s">
        <v>137</v>
      </c>
      <c r="AZ83" s="116"/>
      <c r="BA83" s="116"/>
      <c r="BB83" s="116"/>
      <c r="BC83" s="116"/>
      <c r="BD83" s="116"/>
      <c r="BE83" s="168">
        <f aca="true" t="shared" si="0" ref="BE83:BE88">IF(N83="základní",J83,0)</f>
        <v>0</v>
      </c>
      <c r="BF83" s="168">
        <f aca="true" t="shared" si="1" ref="BF83:BF88">IF(N83="snížená",J83,0)</f>
        <v>0</v>
      </c>
      <c r="BG83" s="168">
        <f aca="true" t="shared" si="2" ref="BG83:BG88">IF(N83="zákl. přenesená",J83,0)</f>
        <v>0</v>
      </c>
      <c r="BH83" s="168">
        <f aca="true" t="shared" si="3" ref="BH83:BH88">IF(N83="sníž. přenesená",J83,0)</f>
        <v>0</v>
      </c>
      <c r="BI83" s="168">
        <f aca="true" t="shared" si="4" ref="BI83:BI88">IF(N83="nulová",J83,0)</f>
        <v>0</v>
      </c>
      <c r="BJ83" s="167" t="s">
        <v>83</v>
      </c>
      <c r="BK83" s="116"/>
      <c r="BL83" s="116"/>
      <c r="BM83" s="116"/>
    </row>
    <row r="84" spans="2:65" s="1" customFormat="1" ht="18" customHeight="1">
      <c r="B84" s="33"/>
      <c r="C84" s="34"/>
      <c r="D84" s="261" t="s">
        <v>138</v>
      </c>
      <c r="E84" s="262"/>
      <c r="F84" s="262"/>
      <c r="G84" s="34"/>
      <c r="H84" s="34"/>
      <c r="I84" s="116"/>
      <c r="J84" s="98">
        <v>0</v>
      </c>
      <c r="K84" s="34"/>
      <c r="L84" s="165"/>
      <c r="M84" s="116"/>
      <c r="N84" s="166" t="s">
        <v>46</v>
      </c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67" t="s">
        <v>137</v>
      </c>
      <c r="AZ84" s="116"/>
      <c r="BA84" s="116"/>
      <c r="BB84" s="116"/>
      <c r="BC84" s="116"/>
      <c r="BD84" s="116"/>
      <c r="BE84" s="168">
        <f t="shared" si="0"/>
        <v>0</v>
      </c>
      <c r="BF84" s="168">
        <f t="shared" si="1"/>
        <v>0</v>
      </c>
      <c r="BG84" s="168">
        <f t="shared" si="2"/>
        <v>0</v>
      </c>
      <c r="BH84" s="168">
        <f t="shared" si="3"/>
        <v>0</v>
      </c>
      <c r="BI84" s="168">
        <f t="shared" si="4"/>
        <v>0</v>
      </c>
      <c r="BJ84" s="167" t="s">
        <v>83</v>
      </c>
      <c r="BK84" s="116"/>
      <c r="BL84" s="116"/>
      <c r="BM84" s="116"/>
    </row>
    <row r="85" spans="2:65" s="1" customFormat="1" ht="18" customHeight="1">
      <c r="B85" s="33"/>
      <c r="C85" s="34"/>
      <c r="D85" s="261" t="s">
        <v>139</v>
      </c>
      <c r="E85" s="262"/>
      <c r="F85" s="262"/>
      <c r="G85" s="34"/>
      <c r="H85" s="34"/>
      <c r="I85" s="116"/>
      <c r="J85" s="98">
        <v>0</v>
      </c>
      <c r="K85" s="34"/>
      <c r="L85" s="165"/>
      <c r="M85" s="116"/>
      <c r="N85" s="166" t="s">
        <v>46</v>
      </c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67" t="s">
        <v>137</v>
      </c>
      <c r="AZ85" s="116"/>
      <c r="BA85" s="116"/>
      <c r="BB85" s="116"/>
      <c r="BC85" s="116"/>
      <c r="BD85" s="116"/>
      <c r="BE85" s="168">
        <f t="shared" si="0"/>
        <v>0</v>
      </c>
      <c r="BF85" s="168">
        <f t="shared" si="1"/>
        <v>0</v>
      </c>
      <c r="BG85" s="168">
        <f t="shared" si="2"/>
        <v>0</v>
      </c>
      <c r="BH85" s="168">
        <f t="shared" si="3"/>
        <v>0</v>
      </c>
      <c r="BI85" s="168">
        <f t="shared" si="4"/>
        <v>0</v>
      </c>
      <c r="BJ85" s="167" t="s">
        <v>83</v>
      </c>
      <c r="BK85" s="116"/>
      <c r="BL85" s="116"/>
      <c r="BM85" s="116"/>
    </row>
    <row r="86" spans="2:65" s="1" customFormat="1" ht="18" customHeight="1">
      <c r="B86" s="33"/>
      <c r="C86" s="34"/>
      <c r="D86" s="261" t="s">
        <v>140</v>
      </c>
      <c r="E86" s="262"/>
      <c r="F86" s="262"/>
      <c r="G86" s="34"/>
      <c r="H86" s="34"/>
      <c r="I86" s="116"/>
      <c r="J86" s="98">
        <v>0</v>
      </c>
      <c r="K86" s="34"/>
      <c r="L86" s="165"/>
      <c r="M86" s="116"/>
      <c r="N86" s="166" t="s">
        <v>46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67" t="s">
        <v>137</v>
      </c>
      <c r="AZ86" s="116"/>
      <c r="BA86" s="116"/>
      <c r="BB86" s="116"/>
      <c r="BC86" s="116"/>
      <c r="BD86" s="116"/>
      <c r="BE86" s="168">
        <f t="shared" si="0"/>
        <v>0</v>
      </c>
      <c r="BF86" s="168">
        <f t="shared" si="1"/>
        <v>0</v>
      </c>
      <c r="BG86" s="168">
        <f t="shared" si="2"/>
        <v>0</v>
      </c>
      <c r="BH86" s="168">
        <f t="shared" si="3"/>
        <v>0</v>
      </c>
      <c r="BI86" s="168">
        <f t="shared" si="4"/>
        <v>0</v>
      </c>
      <c r="BJ86" s="167" t="s">
        <v>83</v>
      </c>
      <c r="BK86" s="116"/>
      <c r="BL86" s="116"/>
      <c r="BM86" s="116"/>
    </row>
    <row r="87" spans="2:65" s="1" customFormat="1" ht="18" customHeight="1">
      <c r="B87" s="33"/>
      <c r="C87" s="34"/>
      <c r="D87" s="261" t="s">
        <v>141</v>
      </c>
      <c r="E87" s="262"/>
      <c r="F87" s="262"/>
      <c r="G87" s="34"/>
      <c r="H87" s="34"/>
      <c r="I87" s="116"/>
      <c r="J87" s="98">
        <v>0</v>
      </c>
      <c r="K87" s="34"/>
      <c r="L87" s="165"/>
      <c r="M87" s="116"/>
      <c r="N87" s="166" t="s">
        <v>46</v>
      </c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67" t="s">
        <v>137</v>
      </c>
      <c r="AZ87" s="116"/>
      <c r="BA87" s="116"/>
      <c r="BB87" s="116"/>
      <c r="BC87" s="116"/>
      <c r="BD87" s="116"/>
      <c r="BE87" s="168">
        <f t="shared" si="0"/>
        <v>0</v>
      </c>
      <c r="BF87" s="168">
        <f t="shared" si="1"/>
        <v>0</v>
      </c>
      <c r="BG87" s="168">
        <f t="shared" si="2"/>
        <v>0</v>
      </c>
      <c r="BH87" s="168">
        <f t="shared" si="3"/>
        <v>0</v>
      </c>
      <c r="BI87" s="168">
        <f t="shared" si="4"/>
        <v>0</v>
      </c>
      <c r="BJ87" s="167" t="s">
        <v>83</v>
      </c>
      <c r="BK87" s="116"/>
      <c r="BL87" s="116"/>
      <c r="BM87" s="116"/>
    </row>
    <row r="88" spans="2:65" s="1" customFormat="1" ht="18" customHeight="1">
      <c r="B88" s="33"/>
      <c r="C88" s="34"/>
      <c r="D88" s="97" t="s">
        <v>142</v>
      </c>
      <c r="E88" s="34"/>
      <c r="F88" s="34"/>
      <c r="G88" s="34"/>
      <c r="H88" s="34"/>
      <c r="I88" s="116"/>
      <c r="J88" s="98">
        <f>ROUND(J30*T88,2)</f>
        <v>0</v>
      </c>
      <c r="K88" s="34"/>
      <c r="L88" s="165"/>
      <c r="M88" s="116"/>
      <c r="N88" s="166" t="s">
        <v>46</v>
      </c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67" t="s">
        <v>143</v>
      </c>
      <c r="AZ88" s="116"/>
      <c r="BA88" s="116"/>
      <c r="BB88" s="116"/>
      <c r="BC88" s="116"/>
      <c r="BD88" s="116"/>
      <c r="BE88" s="168">
        <f t="shared" si="0"/>
        <v>0</v>
      </c>
      <c r="BF88" s="168">
        <f t="shared" si="1"/>
        <v>0</v>
      </c>
      <c r="BG88" s="168">
        <f t="shared" si="2"/>
        <v>0</v>
      </c>
      <c r="BH88" s="168">
        <f t="shared" si="3"/>
        <v>0</v>
      </c>
      <c r="BI88" s="168">
        <f t="shared" si="4"/>
        <v>0</v>
      </c>
      <c r="BJ88" s="167" t="s">
        <v>83</v>
      </c>
      <c r="BK88" s="116"/>
      <c r="BL88" s="116"/>
      <c r="BM88" s="116"/>
    </row>
    <row r="89" spans="2:12" s="1" customFormat="1" ht="12">
      <c r="B89" s="33"/>
      <c r="C89" s="34"/>
      <c r="D89" s="34"/>
      <c r="E89" s="34"/>
      <c r="F89" s="34"/>
      <c r="G89" s="34"/>
      <c r="H89" s="34"/>
      <c r="I89" s="116"/>
      <c r="J89" s="34"/>
      <c r="K89" s="34"/>
      <c r="L89" s="35"/>
    </row>
    <row r="90" spans="2:12" s="1" customFormat="1" ht="29.25" customHeight="1">
      <c r="B90" s="33"/>
      <c r="C90" s="106" t="s">
        <v>103</v>
      </c>
      <c r="D90" s="107"/>
      <c r="E90" s="107"/>
      <c r="F90" s="107"/>
      <c r="G90" s="107"/>
      <c r="H90" s="107"/>
      <c r="I90" s="146"/>
      <c r="J90" s="108">
        <f>ROUND(J61+J82,2)</f>
        <v>0</v>
      </c>
      <c r="K90" s="107"/>
      <c r="L90" s="35"/>
    </row>
    <row r="91" spans="2:12" s="1" customFormat="1" ht="6.95" customHeight="1">
      <c r="B91" s="45"/>
      <c r="C91" s="46"/>
      <c r="D91" s="46"/>
      <c r="E91" s="46"/>
      <c r="F91" s="46"/>
      <c r="G91" s="46"/>
      <c r="H91" s="46"/>
      <c r="I91" s="141"/>
      <c r="J91" s="46"/>
      <c r="K91" s="46"/>
      <c r="L91" s="35"/>
    </row>
    <row r="95" spans="2:12" s="1" customFormat="1" ht="6.95" customHeight="1">
      <c r="B95" s="47"/>
      <c r="C95" s="48"/>
      <c r="D95" s="48"/>
      <c r="E95" s="48"/>
      <c r="F95" s="48"/>
      <c r="G95" s="48"/>
      <c r="H95" s="48"/>
      <c r="I95" s="144"/>
      <c r="J95" s="48"/>
      <c r="K95" s="48"/>
      <c r="L95" s="35"/>
    </row>
    <row r="96" spans="2:12" s="1" customFormat="1" ht="24.95" customHeight="1">
      <c r="B96" s="33"/>
      <c r="C96" s="21" t="s">
        <v>144</v>
      </c>
      <c r="D96" s="34"/>
      <c r="E96" s="34"/>
      <c r="F96" s="34"/>
      <c r="G96" s="34"/>
      <c r="H96" s="34"/>
      <c r="I96" s="116"/>
      <c r="J96" s="34"/>
      <c r="K96" s="34"/>
      <c r="L96" s="35"/>
    </row>
    <row r="97" spans="2:12" s="1" customFormat="1" ht="6.9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5"/>
    </row>
    <row r="98" spans="2:12" s="1" customFormat="1" ht="12" customHeight="1">
      <c r="B98" s="33"/>
      <c r="C98" s="27" t="s">
        <v>16</v>
      </c>
      <c r="D98" s="34"/>
      <c r="E98" s="34"/>
      <c r="F98" s="34"/>
      <c r="G98" s="34"/>
      <c r="H98" s="34"/>
      <c r="I98" s="116"/>
      <c r="J98" s="34"/>
      <c r="K98" s="34"/>
      <c r="L98" s="35"/>
    </row>
    <row r="99" spans="2:12" s="1" customFormat="1" ht="16.5" customHeight="1">
      <c r="B99" s="33"/>
      <c r="C99" s="34"/>
      <c r="D99" s="34"/>
      <c r="E99" s="304" t="str">
        <f>E7</f>
        <v>Dílčí energetická renovace objektu ZŠ Gen.Janouška ,Praha 14</v>
      </c>
      <c r="F99" s="305"/>
      <c r="G99" s="305"/>
      <c r="H99" s="305"/>
      <c r="I99" s="116"/>
      <c r="J99" s="34"/>
      <c r="K99" s="34"/>
      <c r="L99" s="35"/>
    </row>
    <row r="100" spans="2:12" s="1" customFormat="1" ht="12" customHeight="1">
      <c r="B100" s="33"/>
      <c r="C100" s="27" t="s">
        <v>109</v>
      </c>
      <c r="D100" s="34"/>
      <c r="E100" s="34"/>
      <c r="F100" s="34"/>
      <c r="G100" s="34"/>
      <c r="H100" s="34"/>
      <c r="I100" s="116"/>
      <c r="J100" s="34"/>
      <c r="K100" s="34"/>
      <c r="L100" s="35"/>
    </row>
    <row r="101" spans="2:12" s="1" customFormat="1" ht="16.5" customHeight="1">
      <c r="B101" s="33"/>
      <c r="C101" s="34"/>
      <c r="D101" s="34"/>
      <c r="E101" s="293" t="str">
        <f>E9</f>
        <v>22/2018/D-s - Bourací a stavební práce</v>
      </c>
      <c r="F101" s="292"/>
      <c r="G101" s="292"/>
      <c r="H101" s="292"/>
      <c r="I101" s="116"/>
      <c r="J101" s="34"/>
      <c r="K101" s="34"/>
      <c r="L101" s="35"/>
    </row>
    <row r="102" spans="2:12" s="1" customFormat="1" ht="6.95" customHeight="1">
      <c r="B102" s="33"/>
      <c r="C102" s="34"/>
      <c r="D102" s="34"/>
      <c r="E102" s="34"/>
      <c r="F102" s="34"/>
      <c r="G102" s="34"/>
      <c r="H102" s="34"/>
      <c r="I102" s="116"/>
      <c r="J102" s="34"/>
      <c r="K102" s="34"/>
      <c r="L102" s="35"/>
    </row>
    <row r="103" spans="2:12" s="1" customFormat="1" ht="12" customHeight="1">
      <c r="B103" s="33"/>
      <c r="C103" s="27" t="s">
        <v>20</v>
      </c>
      <c r="D103" s="34"/>
      <c r="E103" s="34"/>
      <c r="F103" s="25" t="str">
        <f>F12</f>
        <v>Gen.Janouška 1006,Praha 14</v>
      </c>
      <c r="G103" s="34"/>
      <c r="H103" s="34"/>
      <c r="I103" s="117" t="s">
        <v>22</v>
      </c>
      <c r="J103" s="54" t="str">
        <f>IF(J12="","",J12)</f>
        <v>21. 11. 2018</v>
      </c>
      <c r="K103" s="34"/>
      <c r="L103" s="35"/>
    </row>
    <row r="104" spans="2:12" s="1" customFormat="1" ht="6.95" customHeight="1">
      <c r="B104" s="33"/>
      <c r="C104" s="34"/>
      <c r="D104" s="34"/>
      <c r="E104" s="34"/>
      <c r="F104" s="34"/>
      <c r="G104" s="34"/>
      <c r="H104" s="34"/>
      <c r="I104" s="116"/>
      <c r="J104" s="34"/>
      <c r="K104" s="34"/>
      <c r="L104" s="35"/>
    </row>
    <row r="105" spans="2:12" s="1" customFormat="1" ht="13.7" customHeight="1">
      <c r="B105" s="33"/>
      <c r="C105" s="27" t="s">
        <v>24</v>
      </c>
      <c r="D105" s="34"/>
      <c r="E105" s="34"/>
      <c r="F105" s="25" t="str">
        <f>E15</f>
        <v>Městská část Praha 14</v>
      </c>
      <c r="G105" s="34"/>
      <c r="H105" s="34"/>
      <c r="I105" s="117" t="s">
        <v>31</v>
      </c>
      <c r="J105" s="30" t="str">
        <f>E21</f>
        <v>a3atelier s.r.o.</v>
      </c>
      <c r="K105" s="34"/>
      <c r="L105" s="35"/>
    </row>
    <row r="106" spans="2:12" s="1" customFormat="1" ht="13.7" customHeight="1">
      <c r="B106" s="33"/>
      <c r="C106" s="27" t="s">
        <v>29</v>
      </c>
      <c r="D106" s="34"/>
      <c r="E106" s="34"/>
      <c r="F106" s="25" t="str">
        <f>IF(E18="","",E18)</f>
        <v>Vyplň údaj</v>
      </c>
      <c r="G106" s="34"/>
      <c r="H106" s="34"/>
      <c r="I106" s="117" t="s">
        <v>35</v>
      </c>
      <c r="J106" s="30" t="str">
        <f>E24</f>
        <v>Ing.Myšík Petr</v>
      </c>
      <c r="K106" s="34"/>
      <c r="L106" s="35"/>
    </row>
    <row r="107" spans="2:12" s="1" customFormat="1" ht="10.35" customHeight="1">
      <c r="B107" s="33"/>
      <c r="C107" s="34"/>
      <c r="D107" s="34"/>
      <c r="E107" s="34"/>
      <c r="F107" s="34"/>
      <c r="G107" s="34"/>
      <c r="H107" s="34"/>
      <c r="I107" s="116"/>
      <c r="J107" s="34"/>
      <c r="K107" s="34"/>
      <c r="L107" s="35"/>
    </row>
    <row r="108" spans="2:20" s="9" customFormat="1" ht="29.25" customHeight="1">
      <c r="B108" s="169"/>
      <c r="C108" s="170" t="s">
        <v>145</v>
      </c>
      <c r="D108" s="171" t="s">
        <v>60</v>
      </c>
      <c r="E108" s="171" t="s">
        <v>56</v>
      </c>
      <c r="F108" s="171" t="s">
        <v>57</v>
      </c>
      <c r="G108" s="171" t="s">
        <v>146</v>
      </c>
      <c r="H108" s="171" t="s">
        <v>147</v>
      </c>
      <c r="I108" s="172" t="s">
        <v>148</v>
      </c>
      <c r="J108" s="173" t="s">
        <v>114</v>
      </c>
      <c r="K108" s="174" t="s">
        <v>149</v>
      </c>
      <c r="L108" s="175"/>
      <c r="M108" s="63" t="s">
        <v>1</v>
      </c>
      <c r="N108" s="64" t="s">
        <v>45</v>
      </c>
      <c r="O108" s="64" t="s">
        <v>150</v>
      </c>
      <c r="P108" s="64" t="s">
        <v>151</v>
      </c>
      <c r="Q108" s="64" t="s">
        <v>152</v>
      </c>
      <c r="R108" s="64" t="s">
        <v>153</v>
      </c>
      <c r="S108" s="64" t="s">
        <v>154</v>
      </c>
      <c r="T108" s="65" t="s">
        <v>155</v>
      </c>
    </row>
    <row r="109" spans="2:63" s="1" customFormat="1" ht="22.9" customHeight="1">
      <c r="B109" s="33"/>
      <c r="C109" s="70" t="s">
        <v>156</v>
      </c>
      <c r="D109" s="34"/>
      <c r="E109" s="34"/>
      <c r="F109" s="34"/>
      <c r="G109" s="34"/>
      <c r="H109" s="34"/>
      <c r="I109" s="116"/>
      <c r="J109" s="176">
        <f>BK109</f>
        <v>0</v>
      </c>
      <c r="K109" s="34"/>
      <c r="L109" s="35"/>
      <c r="M109" s="66"/>
      <c r="N109" s="67"/>
      <c r="O109" s="67"/>
      <c r="P109" s="177">
        <f>P110+P159</f>
        <v>0</v>
      </c>
      <c r="Q109" s="67"/>
      <c r="R109" s="177">
        <f>R110+R159</f>
        <v>16.8929453</v>
      </c>
      <c r="S109" s="67"/>
      <c r="T109" s="178">
        <f>T110+T159</f>
        <v>23.6516</v>
      </c>
      <c r="AT109" s="15" t="s">
        <v>74</v>
      </c>
      <c r="AU109" s="15" t="s">
        <v>116</v>
      </c>
      <c r="BK109" s="179">
        <f>BK110+BK159</f>
        <v>0</v>
      </c>
    </row>
    <row r="110" spans="2:63" s="10" customFormat="1" ht="25.9" customHeight="1">
      <c r="B110" s="180"/>
      <c r="C110" s="181"/>
      <c r="D110" s="182" t="s">
        <v>74</v>
      </c>
      <c r="E110" s="183" t="s">
        <v>157</v>
      </c>
      <c r="F110" s="183" t="s">
        <v>158</v>
      </c>
      <c r="G110" s="181"/>
      <c r="H110" s="181"/>
      <c r="I110" s="184"/>
      <c r="J110" s="185">
        <f>BK110</f>
        <v>0</v>
      </c>
      <c r="K110" s="181"/>
      <c r="L110" s="186"/>
      <c r="M110" s="187"/>
      <c r="N110" s="188"/>
      <c r="O110" s="188"/>
      <c r="P110" s="189">
        <f>P111+P115+P117+P123+P149+P156</f>
        <v>0</v>
      </c>
      <c r="Q110" s="188"/>
      <c r="R110" s="189">
        <f>R111+R115+R117+R123+R149+R156</f>
        <v>8.175844</v>
      </c>
      <c r="S110" s="188"/>
      <c r="T110" s="190">
        <f>T111+T115+T117+T123+T149+T156</f>
        <v>23.6516</v>
      </c>
      <c r="AR110" s="191" t="s">
        <v>83</v>
      </c>
      <c r="AT110" s="192" t="s">
        <v>74</v>
      </c>
      <c r="AU110" s="192" t="s">
        <v>75</v>
      </c>
      <c r="AY110" s="191" t="s">
        <v>159</v>
      </c>
      <c r="BK110" s="193">
        <f>BK111+BK115+BK117+BK123+BK149+BK156</f>
        <v>0</v>
      </c>
    </row>
    <row r="111" spans="2:63" s="10" customFormat="1" ht="22.9" customHeight="1">
      <c r="B111" s="180"/>
      <c r="C111" s="181"/>
      <c r="D111" s="182" t="s">
        <v>74</v>
      </c>
      <c r="E111" s="194" t="s">
        <v>75</v>
      </c>
      <c r="F111" s="194" t="s">
        <v>160</v>
      </c>
      <c r="G111" s="181"/>
      <c r="H111" s="181"/>
      <c r="I111" s="184"/>
      <c r="J111" s="195">
        <f>BK111</f>
        <v>0</v>
      </c>
      <c r="K111" s="181"/>
      <c r="L111" s="186"/>
      <c r="M111" s="187"/>
      <c r="N111" s="188"/>
      <c r="O111" s="188"/>
      <c r="P111" s="189">
        <f>SUM(P112:P114)</f>
        <v>0</v>
      </c>
      <c r="Q111" s="188"/>
      <c r="R111" s="189">
        <f>SUM(R112:R114)</f>
        <v>0</v>
      </c>
      <c r="S111" s="188"/>
      <c r="T111" s="190">
        <f>SUM(T112:T114)</f>
        <v>0</v>
      </c>
      <c r="AR111" s="191" t="s">
        <v>83</v>
      </c>
      <c r="AT111" s="192" t="s">
        <v>74</v>
      </c>
      <c r="AU111" s="192" t="s">
        <v>83</v>
      </c>
      <c r="AY111" s="191" t="s">
        <v>159</v>
      </c>
      <c r="BK111" s="193">
        <f>SUM(BK112:BK114)</f>
        <v>0</v>
      </c>
    </row>
    <row r="112" spans="2:65" s="1" customFormat="1" ht="16.5" customHeight="1">
      <c r="B112" s="33"/>
      <c r="C112" s="196" t="s">
        <v>83</v>
      </c>
      <c r="D112" s="196" t="s">
        <v>161</v>
      </c>
      <c r="E112" s="197" t="s">
        <v>162</v>
      </c>
      <c r="F112" s="198" t="s">
        <v>163</v>
      </c>
      <c r="G112" s="199" t="s">
        <v>164</v>
      </c>
      <c r="H112" s="200">
        <v>4</v>
      </c>
      <c r="I112" s="201"/>
      <c r="J112" s="202">
        <f>ROUND(I112*H112,2)</f>
        <v>0</v>
      </c>
      <c r="K112" s="198" t="s">
        <v>1</v>
      </c>
      <c r="L112" s="35"/>
      <c r="M112" s="203" t="s">
        <v>1</v>
      </c>
      <c r="N112" s="204" t="s">
        <v>46</v>
      </c>
      <c r="O112" s="59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AR112" s="15" t="s">
        <v>165</v>
      </c>
      <c r="AT112" s="15" t="s">
        <v>161</v>
      </c>
      <c r="AU112" s="15" t="s">
        <v>85</v>
      </c>
      <c r="AY112" s="15" t="s">
        <v>159</v>
      </c>
      <c r="BE112" s="102">
        <f>IF(N112="základní",J112,0)</f>
        <v>0</v>
      </c>
      <c r="BF112" s="102">
        <f>IF(N112="snížená",J112,0)</f>
        <v>0</v>
      </c>
      <c r="BG112" s="102">
        <f>IF(N112="zákl. přenesená",J112,0)</f>
        <v>0</v>
      </c>
      <c r="BH112" s="102">
        <f>IF(N112="sníž. přenesená",J112,0)</f>
        <v>0</v>
      </c>
      <c r="BI112" s="102">
        <f>IF(N112="nulová",J112,0)</f>
        <v>0</v>
      </c>
      <c r="BJ112" s="15" t="s">
        <v>83</v>
      </c>
      <c r="BK112" s="102">
        <f>ROUND(I112*H112,2)</f>
        <v>0</v>
      </c>
      <c r="BL112" s="15" t="s">
        <v>165</v>
      </c>
      <c r="BM112" s="15" t="s">
        <v>166</v>
      </c>
    </row>
    <row r="113" spans="2:65" s="1" customFormat="1" ht="16.5" customHeight="1">
      <c r="B113" s="33"/>
      <c r="C113" s="196" t="s">
        <v>85</v>
      </c>
      <c r="D113" s="196" t="s">
        <v>161</v>
      </c>
      <c r="E113" s="197" t="s">
        <v>167</v>
      </c>
      <c r="F113" s="198" t="s">
        <v>168</v>
      </c>
      <c r="G113" s="199" t="s">
        <v>169</v>
      </c>
      <c r="H113" s="200">
        <v>102</v>
      </c>
      <c r="I113" s="201"/>
      <c r="J113" s="202">
        <f>ROUND(I113*H113,2)</f>
        <v>0</v>
      </c>
      <c r="K113" s="198" t="s">
        <v>1</v>
      </c>
      <c r="L113" s="35"/>
      <c r="M113" s="203" t="s">
        <v>1</v>
      </c>
      <c r="N113" s="204" t="s">
        <v>46</v>
      </c>
      <c r="O113" s="59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AR113" s="15" t="s">
        <v>165</v>
      </c>
      <c r="AT113" s="15" t="s">
        <v>161</v>
      </c>
      <c r="AU113" s="15" t="s">
        <v>85</v>
      </c>
      <c r="AY113" s="15" t="s">
        <v>159</v>
      </c>
      <c r="BE113" s="102">
        <f>IF(N113="základní",J113,0)</f>
        <v>0</v>
      </c>
      <c r="BF113" s="102">
        <f>IF(N113="snížená",J113,0)</f>
        <v>0</v>
      </c>
      <c r="BG113" s="102">
        <f>IF(N113="zákl. přenesená",J113,0)</f>
        <v>0</v>
      </c>
      <c r="BH113" s="102">
        <f>IF(N113="sníž. přenesená",J113,0)</f>
        <v>0</v>
      </c>
      <c r="BI113" s="102">
        <f>IF(N113="nulová",J113,0)</f>
        <v>0</v>
      </c>
      <c r="BJ113" s="15" t="s">
        <v>83</v>
      </c>
      <c r="BK113" s="102">
        <f>ROUND(I113*H113,2)</f>
        <v>0</v>
      </c>
      <c r="BL113" s="15" t="s">
        <v>165</v>
      </c>
      <c r="BM113" s="15" t="s">
        <v>170</v>
      </c>
    </row>
    <row r="114" spans="2:65" s="1" customFormat="1" ht="16.5" customHeight="1">
      <c r="B114" s="33"/>
      <c r="C114" s="196" t="s">
        <v>171</v>
      </c>
      <c r="D114" s="196" t="s">
        <v>161</v>
      </c>
      <c r="E114" s="197" t="s">
        <v>172</v>
      </c>
      <c r="F114" s="198" t="s">
        <v>173</v>
      </c>
      <c r="G114" s="199" t="s">
        <v>164</v>
      </c>
      <c r="H114" s="200">
        <v>60</v>
      </c>
      <c r="I114" s="201"/>
      <c r="J114" s="202">
        <f>ROUND(I114*H114,2)</f>
        <v>0</v>
      </c>
      <c r="K114" s="198" t="s">
        <v>1</v>
      </c>
      <c r="L114" s="35"/>
      <c r="M114" s="203" t="s">
        <v>1</v>
      </c>
      <c r="N114" s="204" t="s">
        <v>46</v>
      </c>
      <c r="O114" s="59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AR114" s="15" t="s">
        <v>165</v>
      </c>
      <c r="AT114" s="15" t="s">
        <v>161</v>
      </c>
      <c r="AU114" s="15" t="s">
        <v>85</v>
      </c>
      <c r="AY114" s="15" t="s">
        <v>159</v>
      </c>
      <c r="BE114" s="102">
        <f>IF(N114="základní",J114,0)</f>
        <v>0</v>
      </c>
      <c r="BF114" s="102">
        <f>IF(N114="snížená",J114,0)</f>
        <v>0</v>
      </c>
      <c r="BG114" s="102">
        <f>IF(N114="zákl. přenesená",J114,0)</f>
        <v>0</v>
      </c>
      <c r="BH114" s="102">
        <f>IF(N114="sníž. přenesená",J114,0)</f>
        <v>0</v>
      </c>
      <c r="BI114" s="102">
        <f>IF(N114="nulová",J114,0)</f>
        <v>0</v>
      </c>
      <c r="BJ114" s="15" t="s">
        <v>83</v>
      </c>
      <c r="BK114" s="102">
        <f>ROUND(I114*H114,2)</f>
        <v>0</v>
      </c>
      <c r="BL114" s="15" t="s">
        <v>165</v>
      </c>
      <c r="BM114" s="15" t="s">
        <v>174</v>
      </c>
    </row>
    <row r="115" spans="2:63" s="10" customFormat="1" ht="22.9" customHeight="1">
      <c r="B115" s="180"/>
      <c r="C115" s="181"/>
      <c r="D115" s="182" t="s">
        <v>74</v>
      </c>
      <c r="E115" s="194" t="s">
        <v>171</v>
      </c>
      <c r="F115" s="194" t="s">
        <v>175</v>
      </c>
      <c r="G115" s="181"/>
      <c r="H115" s="181"/>
      <c r="I115" s="184"/>
      <c r="J115" s="195">
        <f>BK115</f>
        <v>0</v>
      </c>
      <c r="K115" s="181"/>
      <c r="L115" s="186"/>
      <c r="M115" s="187"/>
      <c r="N115" s="188"/>
      <c r="O115" s="188"/>
      <c r="P115" s="189">
        <f>P116</f>
        <v>0</v>
      </c>
      <c r="Q115" s="188"/>
      <c r="R115" s="189">
        <f>R116</f>
        <v>2.5452</v>
      </c>
      <c r="S115" s="188"/>
      <c r="T115" s="190">
        <f>T116</f>
        <v>0</v>
      </c>
      <c r="AR115" s="191" t="s">
        <v>83</v>
      </c>
      <c r="AT115" s="192" t="s">
        <v>74</v>
      </c>
      <c r="AU115" s="192" t="s">
        <v>83</v>
      </c>
      <c r="AY115" s="191" t="s">
        <v>159</v>
      </c>
      <c r="BK115" s="193">
        <f>BK116</f>
        <v>0</v>
      </c>
    </row>
    <row r="116" spans="2:65" s="1" customFormat="1" ht="16.5" customHeight="1">
      <c r="B116" s="33"/>
      <c r="C116" s="196" t="s">
        <v>165</v>
      </c>
      <c r="D116" s="196" t="s">
        <v>161</v>
      </c>
      <c r="E116" s="197" t="s">
        <v>176</v>
      </c>
      <c r="F116" s="198" t="s">
        <v>177</v>
      </c>
      <c r="G116" s="199" t="s">
        <v>169</v>
      </c>
      <c r="H116" s="200">
        <v>120</v>
      </c>
      <c r="I116" s="201"/>
      <c r="J116" s="202">
        <f>ROUND(I116*H116,2)</f>
        <v>0</v>
      </c>
      <c r="K116" s="198" t="s">
        <v>178</v>
      </c>
      <c r="L116" s="35"/>
      <c r="M116" s="203" t="s">
        <v>1</v>
      </c>
      <c r="N116" s="204" t="s">
        <v>46</v>
      </c>
      <c r="O116" s="59"/>
      <c r="P116" s="205">
        <f>O116*H116</f>
        <v>0</v>
      </c>
      <c r="Q116" s="205">
        <v>0.02121</v>
      </c>
      <c r="R116" s="205">
        <f>Q116*H116</f>
        <v>2.5452</v>
      </c>
      <c r="S116" s="205">
        <v>0</v>
      </c>
      <c r="T116" s="206">
        <f>S116*H116</f>
        <v>0</v>
      </c>
      <c r="AR116" s="15" t="s">
        <v>165</v>
      </c>
      <c r="AT116" s="15" t="s">
        <v>161</v>
      </c>
      <c r="AU116" s="15" t="s">
        <v>85</v>
      </c>
      <c r="AY116" s="15" t="s">
        <v>159</v>
      </c>
      <c r="BE116" s="102">
        <f>IF(N116="základní",J116,0)</f>
        <v>0</v>
      </c>
      <c r="BF116" s="102">
        <f>IF(N116="snížená",J116,0)</f>
        <v>0</v>
      </c>
      <c r="BG116" s="102">
        <f>IF(N116="zákl. přenesená",J116,0)</f>
        <v>0</v>
      </c>
      <c r="BH116" s="102">
        <f>IF(N116="sníž. přenesená",J116,0)</f>
        <v>0</v>
      </c>
      <c r="BI116" s="102">
        <f>IF(N116="nulová",J116,0)</f>
        <v>0</v>
      </c>
      <c r="BJ116" s="15" t="s">
        <v>83</v>
      </c>
      <c r="BK116" s="102">
        <f>ROUND(I116*H116,2)</f>
        <v>0</v>
      </c>
      <c r="BL116" s="15" t="s">
        <v>165</v>
      </c>
      <c r="BM116" s="15" t="s">
        <v>179</v>
      </c>
    </row>
    <row r="117" spans="2:63" s="10" customFormat="1" ht="22.9" customHeight="1">
      <c r="B117" s="180"/>
      <c r="C117" s="181"/>
      <c r="D117" s="182" t="s">
        <v>74</v>
      </c>
      <c r="E117" s="194" t="s">
        <v>180</v>
      </c>
      <c r="F117" s="194" t="s">
        <v>181</v>
      </c>
      <c r="G117" s="181"/>
      <c r="H117" s="181"/>
      <c r="I117" s="184"/>
      <c r="J117" s="195">
        <f>BK117</f>
        <v>0</v>
      </c>
      <c r="K117" s="181"/>
      <c r="L117" s="186"/>
      <c r="M117" s="187"/>
      <c r="N117" s="188"/>
      <c r="O117" s="188"/>
      <c r="P117" s="189">
        <f>SUM(P118:P122)</f>
        <v>0</v>
      </c>
      <c r="Q117" s="188"/>
      <c r="R117" s="189">
        <f>SUM(R118:R122)</f>
        <v>5.42136</v>
      </c>
      <c r="S117" s="188"/>
      <c r="T117" s="190">
        <f>SUM(T118:T122)</f>
        <v>0</v>
      </c>
      <c r="AR117" s="191" t="s">
        <v>83</v>
      </c>
      <c r="AT117" s="192" t="s">
        <v>74</v>
      </c>
      <c r="AU117" s="192" t="s">
        <v>83</v>
      </c>
      <c r="AY117" s="191" t="s">
        <v>159</v>
      </c>
      <c r="BK117" s="193">
        <f>SUM(BK118:BK122)</f>
        <v>0</v>
      </c>
    </row>
    <row r="118" spans="2:65" s="1" customFormat="1" ht="16.5" customHeight="1">
      <c r="B118" s="33"/>
      <c r="C118" s="196" t="s">
        <v>182</v>
      </c>
      <c r="D118" s="196" t="s">
        <v>161</v>
      </c>
      <c r="E118" s="197" t="s">
        <v>183</v>
      </c>
      <c r="F118" s="198" t="s">
        <v>184</v>
      </c>
      <c r="G118" s="199" t="s">
        <v>169</v>
      </c>
      <c r="H118" s="200">
        <v>120</v>
      </c>
      <c r="I118" s="201"/>
      <c r="J118" s="202">
        <f>ROUND(I118*H118,2)</f>
        <v>0</v>
      </c>
      <c r="K118" s="198" t="s">
        <v>178</v>
      </c>
      <c r="L118" s="35"/>
      <c r="M118" s="203" t="s">
        <v>1</v>
      </c>
      <c r="N118" s="204" t="s">
        <v>46</v>
      </c>
      <c r="O118" s="59"/>
      <c r="P118" s="205">
        <f>O118*H118</f>
        <v>0</v>
      </c>
      <c r="Q118" s="205">
        <v>0.00012</v>
      </c>
      <c r="R118" s="205">
        <f>Q118*H118</f>
        <v>0.0144</v>
      </c>
      <c r="S118" s="205">
        <v>0</v>
      </c>
      <c r="T118" s="206">
        <f>S118*H118</f>
        <v>0</v>
      </c>
      <c r="AR118" s="15" t="s">
        <v>165</v>
      </c>
      <c r="AT118" s="15" t="s">
        <v>161</v>
      </c>
      <c r="AU118" s="15" t="s">
        <v>85</v>
      </c>
      <c r="AY118" s="15" t="s">
        <v>159</v>
      </c>
      <c r="BE118" s="102">
        <f>IF(N118="základní",J118,0)</f>
        <v>0</v>
      </c>
      <c r="BF118" s="102">
        <f>IF(N118="snížená",J118,0)</f>
        <v>0</v>
      </c>
      <c r="BG118" s="102">
        <f>IF(N118="zákl. přenesená",J118,0)</f>
        <v>0</v>
      </c>
      <c r="BH118" s="102">
        <f>IF(N118="sníž. přenesená",J118,0)</f>
        <v>0</v>
      </c>
      <c r="BI118" s="102">
        <f>IF(N118="nulová",J118,0)</f>
        <v>0</v>
      </c>
      <c r="BJ118" s="15" t="s">
        <v>83</v>
      </c>
      <c r="BK118" s="102">
        <f>ROUND(I118*H118,2)</f>
        <v>0</v>
      </c>
      <c r="BL118" s="15" t="s">
        <v>165</v>
      </c>
      <c r="BM118" s="15" t="s">
        <v>185</v>
      </c>
    </row>
    <row r="119" spans="2:65" s="1" customFormat="1" ht="16.5" customHeight="1">
      <c r="B119" s="33"/>
      <c r="C119" s="196" t="s">
        <v>180</v>
      </c>
      <c r="D119" s="196" t="s">
        <v>161</v>
      </c>
      <c r="E119" s="197" t="s">
        <v>186</v>
      </c>
      <c r="F119" s="198" t="s">
        <v>187</v>
      </c>
      <c r="G119" s="199" t="s">
        <v>164</v>
      </c>
      <c r="H119" s="200">
        <v>1</v>
      </c>
      <c r="I119" s="201"/>
      <c r="J119" s="202">
        <f>ROUND(I119*H119,2)</f>
        <v>0</v>
      </c>
      <c r="K119" s="198" t="s">
        <v>178</v>
      </c>
      <c r="L119" s="35"/>
      <c r="M119" s="203" t="s">
        <v>1</v>
      </c>
      <c r="N119" s="204" t="s">
        <v>46</v>
      </c>
      <c r="O119" s="59"/>
      <c r="P119" s="205">
        <f>O119*H119</f>
        <v>0</v>
      </c>
      <c r="Q119" s="205">
        <v>0.00024</v>
      </c>
      <c r="R119" s="205">
        <f>Q119*H119</f>
        <v>0.00024</v>
      </c>
      <c r="S119" s="205">
        <v>0</v>
      </c>
      <c r="T119" s="206">
        <f>S119*H119</f>
        <v>0</v>
      </c>
      <c r="AR119" s="15" t="s">
        <v>165</v>
      </c>
      <c r="AT119" s="15" t="s">
        <v>161</v>
      </c>
      <c r="AU119" s="15" t="s">
        <v>85</v>
      </c>
      <c r="AY119" s="15" t="s">
        <v>159</v>
      </c>
      <c r="BE119" s="102">
        <f>IF(N119="základní",J119,0)</f>
        <v>0</v>
      </c>
      <c r="BF119" s="102">
        <f>IF(N119="snížená",J119,0)</f>
        <v>0</v>
      </c>
      <c r="BG119" s="102">
        <f>IF(N119="zákl. přenesená",J119,0)</f>
        <v>0</v>
      </c>
      <c r="BH119" s="102">
        <f>IF(N119="sníž. přenesená",J119,0)</f>
        <v>0</v>
      </c>
      <c r="BI119" s="102">
        <f>IF(N119="nulová",J119,0)</f>
        <v>0</v>
      </c>
      <c r="BJ119" s="15" t="s">
        <v>83</v>
      </c>
      <c r="BK119" s="102">
        <f>ROUND(I119*H119,2)</f>
        <v>0</v>
      </c>
      <c r="BL119" s="15" t="s">
        <v>165</v>
      </c>
      <c r="BM119" s="15" t="s">
        <v>188</v>
      </c>
    </row>
    <row r="120" spans="2:65" s="1" customFormat="1" ht="16.5" customHeight="1">
      <c r="B120" s="33"/>
      <c r="C120" s="196" t="s">
        <v>189</v>
      </c>
      <c r="D120" s="196" t="s">
        <v>161</v>
      </c>
      <c r="E120" s="197" t="s">
        <v>190</v>
      </c>
      <c r="F120" s="198" t="s">
        <v>191</v>
      </c>
      <c r="G120" s="199" t="s">
        <v>169</v>
      </c>
      <c r="H120" s="200">
        <v>120</v>
      </c>
      <c r="I120" s="201"/>
      <c r="J120" s="202">
        <f>ROUND(I120*H120,2)</f>
        <v>0</v>
      </c>
      <c r="K120" s="198" t="s">
        <v>1</v>
      </c>
      <c r="L120" s="35"/>
      <c r="M120" s="203" t="s">
        <v>1</v>
      </c>
      <c r="N120" s="204" t="s">
        <v>46</v>
      </c>
      <c r="O120" s="59"/>
      <c r="P120" s="205">
        <f>O120*H120</f>
        <v>0</v>
      </c>
      <c r="Q120" s="205">
        <v>0.02048</v>
      </c>
      <c r="R120" s="205">
        <f>Q120*H120</f>
        <v>2.4576000000000002</v>
      </c>
      <c r="S120" s="205">
        <v>0</v>
      </c>
      <c r="T120" s="206">
        <f>S120*H120</f>
        <v>0</v>
      </c>
      <c r="AR120" s="15" t="s">
        <v>165</v>
      </c>
      <c r="AT120" s="15" t="s">
        <v>161</v>
      </c>
      <c r="AU120" s="15" t="s">
        <v>85</v>
      </c>
      <c r="AY120" s="15" t="s">
        <v>159</v>
      </c>
      <c r="BE120" s="102">
        <f>IF(N120="základní",J120,0)</f>
        <v>0</v>
      </c>
      <c r="BF120" s="102">
        <f>IF(N120="snížená",J120,0)</f>
        <v>0</v>
      </c>
      <c r="BG120" s="102">
        <f>IF(N120="zákl. přenesená",J120,0)</f>
        <v>0</v>
      </c>
      <c r="BH120" s="102">
        <f>IF(N120="sníž. přenesená",J120,0)</f>
        <v>0</v>
      </c>
      <c r="BI120" s="102">
        <f>IF(N120="nulová",J120,0)</f>
        <v>0</v>
      </c>
      <c r="BJ120" s="15" t="s">
        <v>83</v>
      </c>
      <c r="BK120" s="102">
        <f>ROUND(I120*H120,2)</f>
        <v>0</v>
      </c>
      <c r="BL120" s="15" t="s">
        <v>165</v>
      </c>
      <c r="BM120" s="15" t="s">
        <v>192</v>
      </c>
    </row>
    <row r="121" spans="2:65" s="1" customFormat="1" ht="16.5" customHeight="1">
      <c r="B121" s="33"/>
      <c r="C121" s="196" t="s">
        <v>193</v>
      </c>
      <c r="D121" s="196" t="s">
        <v>161</v>
      </c>
      <c r="E121" s="197" t="s">
        <v>194</v>
      </c>
      <c r="F121" s="198" t="s">
        <v>195</v>
      </c>
      <c r="G121" s="199" t="s">
        <v>169</v>
      </c>
      <c r="H121" s="200">
        <v>144</v>
      </c>
      <c r="I121" s="201"/>
      <c r="J121" s="202">
        <f>ROUND(I121*H121,2)</f>
        <v>0</v>
      </c>
      <c r="K121" s="198" t="s">
        <v>1</v>
      </c>
      <c r="L121" s="35"/>
      <c r="M121" s="203" t="s">
        <v>1</v>
      </c>
      <c r="N121" s="204" t="s">
        <v>46</v>
      </c>
      <c r="O121" s="59"/>
      <c r="P121" s="205">
        <f>O121*H121</f>
        <v>0</v>
      </c>
      <c r="Q121" s="205">
        <v>0.02048</v>
      </c>
      <c r="R121" s="205">
        <f>Q121*H121</f>
        <v>2.94912</v>
      </c>
      <c r="S121" s="205">
        <v>0</v>
      </c>
      <c r="T121" s="206">
        <f>S121*H121</f>
        <v>0</v>
      </c>
      <c r="AR121" s="15" t="s">
        <v>165</v>
      </c>
      <c r="AT121" s="15" t="s">
        <v>161</v>
      </c>
      <c r="AU121" s="15" t="s">
        <v>85</v>
      </c>
      <c r="AY121" s="15" t="s">
        <v>159</v>
      </c>
      <c r="BE121" s="102">
        <f>IF(N121="základní",J121,0)</f>
        <v>0</v>
      </c>
      <c r="BF121" s="102">
        <f>IF(N121="snížená",J121,0)</f>
        <v>0</v>
      </c>
      <c r="BG121" s="102">
        <f>IF(N121="zákl. přenesená",J121,0)</f>
        <v>0</v>
      </c>
      <c r="BH121" s="102">
        <f>IF(N121="sníž. přenesená",J121,0)</f>
        <v>0</v>
      </c>
      <c r="BI121" s="102">
        <f>IF(N121="nulová",J121,0)</f>
        <v>0</v>
      </c>
      <c r="BJ121" s="15" t="s">
        <v>83</v>
      </c>
      <c r="BK121" s="102">
        <f>ROUND(I121*H121,2)</f>
        <v>0</v>
      </c>
      <c r="BL121" s="15" t="s">
        <v>165</v>
      </c>
      <c r="BM121" s="15" t="s">
        <v>196</v>
      </c>
    </row>
    <row r="122" spans="2:51" s="11" customFormat="1" ht="12">
      <c r="B122" s="207"/>
      <c r="C122" s="208"/>
      <c r="D122" s="209" t="s">
        <v>197</v>
      </c>
      <c r="E122" s="210" t="s">
        <v>1</v>
      </c>
      <c r="F122" s="211" t="s">
        <v>198</v>
      </c>
      <c r="G122" s="208"/>
      <c r="H122" s="212">
        <v>144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197</v>
      </c>
      <c r="AU122" s="218" t="s">
        <v>85</v>
      </c>
      <c r="AV122" s="11" t="s">
        <v>85</v>
      </c>
      <c r="AW122" s="11" t="s">
        <v>34</v>
      </c>
      <c r="AX122" s="11" t="s">
        <v>83</v>
      </c>
      <c r="AY122" s="218" t="s">
        <v>159</v>
      </c>
    </row>
    <row r="123" spans="2:63" s="10" customFormat="1" ht="22.9" customHeight="1">
      <c r="B123" s="180"/>
      <c r="C123" s="181"/>
      <c r="D123" s="182" t="s">
        <v>74</v>
      </c>
      <c r="E123" s="194" t="s">
        <v>199</v>
      </c>
      <c r="F123" s="194" t="s">
        <v>200</v>
      </c>
      <c r="G123" s="181"/>
      <c r="H123" s="181"/>
      <c r="I123" s="184"/>
      <c r="J123" s="195">
        <f>BK123</f>
        <v>0</v>
      </c>
      <c r="K123" s="181"/>
      <c r="L123" s="186"/>
      <c r="M123" s="187"/>
      <c r="N123" s="188"/>
      <c r="O123" s="188"/>
      <c r="P123" s="189">
        <f>P124+P130</f>
        <v>0</v>
      </c>
      <c r="Q123" s="188"/>
      <c r="R123" s="189">
        <f>R124+R130</f>
        <v>0.20928400000000003</v>
      </c>
      <c r="S123" s="188"/>
      <c r="T123" s="190">
        <f>T124+T130</f>
        <v>23.6516</v>
      </c>
      <c r="AR123" s="191" t="s">
        <v>83</v>
      </c>
      <c r="AT123" s="192" t="s">
        <v>74</v>
      </c>
      <c r="AU123" s="192" t="s">
        <v>83</v>
      </c>
      <c r="AY123" s="191" t="s">
        <v>159</v>
      </c>
      <c r="BK123" s="193">
        <f>BK124+BK130</f>
        <v>0</v>
      </c>
    </row>
    <row r="124" spans="2:63" s="10" customFormat="1" ht="20.85" customHeight="1">
      <c r="B124" s="180"/>
      <c r="C124" s="181"/>
      <c r="D124" s="182" t="s">
        <v>74</v>
      </c>
      <c r="E124" s="194" t="s">
        <v>201</v>
      </c>
      <c r="F124" s="194" t="s">
        <v>202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SUM(P125:P129)</f>
        <v>0</v>
      </c>
      <c r="Q124" s="188"/>
      <c r="R124" s="189">
        <f>SUM(R125:R129)</f>
        <v>0</v>
      </c>
      <c r="S124" s="188"/>
      <c r="T124" s="190">
        <f>SUM(T125:T129)</f>
        <v>0</v>
      </c>
      <c r="AR124" s="191" t="s">
        <v>83</v>
      </c>
      <c r="AT124" s="192" t="s">
        <v>74</v>
      </c>
      <c r="AU124" s="192" t="s">
        <v>85</v>
      </c>
      <c r="AY124" s="191" t="s">
        <v>159</v>
      </c>
      <c r="BK124" s="193">
        <f>SUM(BK125:BK129)</f>
        <v>0</v>
      </c>
    </row>
    <row r="125" spans="2:65" s="1" customFormat="1" ht="16.5" customHeight="1">
      <c r="B125" s="33"/>
      <c r="C125" s="196" t="s">
        <v>199</v>
      </c>
      <c r="D125" s="196" t="s">
        <v>161</v>
      </c>
      <c r="E125" s="197" t="s">
        <v>203</v>
      </c>
      <c r="F125" s="198" t="s">
        <v>204</v>
      </c>
      <c r="G125" s="199" t="s">
        <v>205</v>
      </c>
      <c r="H125" s="200">
        <v>60</v>
      </c>
      <c r="I125" s="201"/>
      <c r="J125" s="202">
        <f>ROUND(I125*H125,2)</f>
        <v>0</v>
      </c>
      <c r="K125" s="198" t="s">
        <v>178</v>
      </c>
      <c r="L125" s="35"/>
      <c r="M125" s="203" t="s">
        <v>1</v>
      </c>
      <c r="N125" s="204" t="s">
        <v>46</v>
      </c>
      <c r="O125" s="59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AR125" s="15" t="s">
        <v>165</v>
      </c>
      <c r="AT125" s="15" t="s">
        <v>161</v>
      </c>
      <c r="AU125" s="15" t="s">
        <v>171</v>
      </c>
      <c r="AY125" s="15" t="s">
        <v>159</v>
      </c>
      <c r="BE125" s="102">
        <f>IF(N125="základní",J125,0)</f>
        <v>0</v>
      </c>
      <c r="BF125" s="102">
        <f>IF(N125="snížená",J125,0)</f>
        <v>0</v>
      </c>
      <c r="BG125" s="102">
        <f>IF(N125="zákl. přenesená",J125,0)</f>
        <v>0</v>
      </c>
      <c r="BH125" s="102">
        <f>IF(N125="sníž. přenesená",J125,0)</f>
        <v>0</v>
      </c>
      <c r="BI125" s="102">
        <f>IF(N125="nulová",J125,0)</f>
        <v>0</v>
      </c>
      <c r="BJ125" s="15" t="s">
        <v>83</v>
      </c>
      <c r="BK125" s="102">
        <f>ROUND(I125*H125,2)</f>
        <v>0</v>
      </c>
      <c r="BL125" s="15" t="s">
        <v>165</v>
      </c>
      <c r="BM125" s="15" t="s">
        <v>206</v>
      </c>
    </row>
    <row r="126" spans="2:65" s="1" customFormat="1" ht="16.5" customHeight="1">
      <c r="B126" s="33"/>
      <c r="C126" s="196" t="s">
        <v>207</v>
      </c>
      <c r="D126" s="196" t="s">
        <v>161</v>
      </c>
      <c r="E126" s="197" t="s">
        <v>208</v>
      </c>
      <c r="F126" s="198" t="s">
        <v>209</v>
      </c>
      <c r="G126" s="199" t="s">
        <v>205</v>
      </c>
      <c r="H126" s="200">
        <v>30</v>
      </c>
      <c r="I126" s="201"/>
      <c r="J126" s="202">
        <f>ROUND(I126*H126,2)</f>
        <v>0</v>
      </c>
      <c r="K126" s="198" t="s">
        <v>178</v>
      </c>
      <c r="L126" s="35"/>
      <c r="M126" s="203" t="s">
        <v>1</v>
      </c>
      <c r="N126" s="204" t="s">
        <v>46</v>
      </c>
      <c r="O126" s="59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AR126" s="15" t="s">
        <v>165</v>
      </c>
      <c r="AT126" s="15" t="s">
        <v>161</v>
      </c>
      <c r="AU126" s="15" t="s">
        <v>171</v>
      </c>
      <c r="AY126" s="15" t="s">
        <v>159</v>
      </c>
      <c r="BE126" s="102">
        <f>IF(N126="základní",J126,0)</f>
        <v>0</v>
      </c>
      <c r="BF126" s="102">
        <f>IF(N126="snížená",J126,0)</f>
        <v>0</v>
      </c>
      <c r="BG126" s="102">
        <f>IF(N126="zákl. přenesená",J126,0)</f>
        <v>0</v>
      </c>
      <c r="BH126" s="102">
        <f>IF(N126="sníž. přenesená",J126,0)</f>
        <v>0</v>
      </c>
      <c r="BI126" s="102">
        <f>IF(N126="nulová",J126,0)</f>
        <v>0</v>
      </c>
      <c r="BJ126" s="15" t="s">
        <v>83</v>
      </c>
      <c r="BK126" s="102">
        <f>ROUND(I126*H126,2)</f>
        <v>0</v>
      </c>
      <c r="BL126" s="15" t="s">
        <v>165</v>
      </c>
      <c r="BM126" s="15" t="s">
        <v>210</v>
      </c>
    </row>
    <row r="127" spans="2:65" s="1" customFormat="1" ht="16.5" customHeight="1">
      <c r="B127" s="33"/>
      <c r="C127" s="196" t="s">
        <v>211</v>
      </c>
      <c r="D127" s="196" t="s">
        <v>161</v>
      </c>
      <c r="E127" s="197" t="s">
        <v>212</v>
      </c>
      <c r="F127" s="198" t="s">
        <v>213</v>
      </c>
      <c r="G127" s="199" t="s">
        <v>205</v>
      </c>
      <c r="H127" s="200">
        <v>60</v>
      </c>
      <c r="I127" s="201"/>
      <c r="J127" s="202">
        <f>ROUND(I127*H127,2)</f>
        <v>0</v>
      </c>
      <c r="K127" s="198" t="s">
        <v>178</v>
      </c>
      <c r="L127" s="35"/>
      <c r="M127" s="203" t="s">
        <v>1</v>
      </c>
      <c r="N127" s="204" t="s">
        <v>46</v>
      </c>
      <c r="O127" s="59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AR127" s="15" t="s">
        <v>165</v>
      </c>
      <c r="AT127" s="15" t="s">
        <v>161</v>
      </c>
      <c r="AU127" s="15" t="s">
        <v>171</v>
      </c>
      <c r="AY127" s="15" t="s">
        <v>159</v>
      </c>
      <c r="BE127" s="102">
        <f>IF(N127="základní",J127,0)</f>
        <v>0</v>
      </c>
      <c r="BF127" s="102">
        <f>IF(N127="snížená",J127,0)</f>
        <v>0</v>
      </c>
      <c r="BG127" s="102">
        <f>IF(N127="zákl. přenesená",J127,0)</f>
        <v>0</v>
      </c>
      <c r="BH127" s="102">
        <f>IF(N127="sníž. přenesená",J127,0)</f>
        <v>0</v>
      </c>
      <c r="BI127" s="102">
        <f>IF(N127="nulová",J127,0)</f>
        <v>0</v>
      </c>
      <c r="BJ127" s="15" t="s">
        <v>83</v>
      </c>
      <c r="BK127" s="102">
        <f>ROUND(I127*H127,2)</f>
        <v>0</v>
      </c>
      <c r="BL127" s="15" t="s">
        <v>165</v>
      </c>
      <c r="BM127" s="15" t="s">
        <v>214</v>
      </c>
    </row>
    <row r="128" spans="2:65" s="1" customFormat="1" ht="16.5" customHeight="1">
      <c r="B128" s="33"/>
      <c r="C128" s="196" t="s">
        <v>215</v>
      </c>
      <c r="D128" s="196" t="s">
        <v>161</v>
      </c>
      <c r="E128" s="197" t="s">
        <v>216</v>
      </c>
      <c r="F128" s="198" t="s">
        <v>217</v>
      </c>
      <c r="G128" s="199" t="s">
        <v>205</v>
      </c>
      <c r="H128" s="200">
        <v>30</v>
      </c>
      <c r="I128" s="201"/>
      <c r="J128" s="202">
        <f>ROUND(I128*H128,2)</f>
        <v>0</v>
      </c>
      <c r="K128" s="198" t="s">
        <v>178</v>
      </c>
      <c r="L128" s="35"/>
      <c r="M128" s="203" t="s">
        <v>1</v>
      </c>
      <c r="N128" s="204" t="s">
        <v>46</v>
      </c>
      <c r="O128" s="59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AR128" s="15" t="s">
        <v>165</v>
      </c>
      <c r="AT128" s="15" t="s">
        <v>161</v>
      </c>
      <c r="AU128" s="15" t="s">
        <v>171</v>
      </c>
      <c r="AY128" s="15" t="s">
        <v>159</v>
      </c>
      <c r="BE128" s="102">
        <f>IF(N128="základní",J128,0)</f>
        <v>0</v>
      </c>
      <c r="BF128" s="102">
        <f>IF(N128="snížená",J128,0)</f>
        <v>0</v>
      </c>
      <c r="BG128" s="102">
        <f>IF(N128="zákl. přenesená",J128,0)</f>
        <v>0</v>
      </c>
      <c r="BH128" s="102">
        <f>IF(N128="sníž. přenesená",J128,0)</f>
        <v>0</v>
      </c>
      <c r="BI128" s="102">
        <f>IF(N128="nulová",J128,0)</f>
        <v>0</v>
      </c>
      <c r="BJ128" s="15" t="s">
        <v>83</v>
      </c>
      <c r="BK128" s="102">
        <f>ROUND(I128*H128,2)</f>
        <v>0</v>
      </c>
      <c r="BL128" s="15" t="s">
        <v>165</v>
      </c>
      <c r="BM128" s="15" t="s">
        <v>218</v>
      </c>
    </row>
    <row r="129" spans="2:65" s="1" customFormat="1" ht="16.5" customHeight="1">
      <c r="B129" s="33"/>
      <c r="C129" s="196" t="s">
        <v>219</v>
      </c>
      <c r="D129" s="196" t="s">
        <v>161</v>
      </c>
      <c r="E129" s="197" t="s">
        <v>220</v>
      </c>
      <c r="F129" s="198" t="s">
        <v>221</v>
      </c>
      <c r="G129" s="199" t="s">
        <v>205</v>
      </c>
      <c r="H129" s="200">
        <v>60</v>
      </c>
      <c r="I129" s="201"/>
      <c r="J129" s="202">
        <f>ROUND(I129*H129,2)</f>
        <v>0</v>
      </c>
      <c r="K129" s="198" t="s">
        <v>178</v>
      </c>
      <c r="L129" s="35"/>
      <c r="M129" s="203" t="s">
        <v>1</v>
      </c>
      <c r="N129" s="204" t="s">
        <v>46</v>
      </c>
      <c r="O129" s="59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AR129" s="15" t="s">
        <v>165</v>
      </c>
      <c r="AT129" s="15" t="s">
        <v>161</v>
      </c>
      <c r="AU129" s="15" t="s">
        <v>171</v>
      </c>
      <c r="AY129" s="15" t="s">
        <v>159</v>
      </c>
      <c r="BE129" s="102">
        <f>IF(N129="základní",J129,0)</f>
        <v>0</v>
      </c>
      <c r="BF129" s="102">
        <f>IF(N129="snížená",J129,0)</f>
        <v>0</v>
      </c>
      <c r="BG129" s="102">
        <f>IF(N129="zákl. přenesená",J129,0)</f>
        <v>0</v>
      </c>
      <c r="BH129" s="102">
        <f>IF(N129="sníž. přenesená",J129,0)</f>
        <v>0</v>
      </c>
      <c r="BI129" s="102">
        <f>IF(N129="nulová",J129,0)</f>
        <v>0</v>
      </c>
      <c r="BJ129" s="15" t="s">
        <v>83</v>
      </c>
      <c r="BK129" s="102">
        <f>ROUND(I129*H129,2)</f>
        <v>0</v>
      </c>
      <c r="BL129" s="15" t="s">
        <v>165</v>
      </c>
      <c r="BM129" s="15" t="s">
        <v>222</v>
      </c>
    </row>
    <row r="130" spans="2:63" s="10" customFormat="1" ht="20.85" customHeight="1">
      <c r="B130" s="180"/>
      <c r="C130" s="181"/>
      <c r="D130" s="182" t="s">
        <v>74</v>
      </c>
      <c r="E130" s="194" t="s">
        <v>223</v>
      </c>
      <c r="F130" s="194" t="s">
        <v>224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SUM(P131:P148)</f>
        <v>0</v>
      </c>
      <c r="Q130" s="188"/>
      <c r="R130" s="189">
        <f>SUM(R131:R148)</f>
        <v>0.20928400000000003</v>
      </c>
      <c r="S130" s="188"/>
      <c r="T130" s="190">
        <f>SUM(T131:T148)</f>
        <v>23.6516</v>
      </c>
      <c r="AR130" s="191" t="s">
        <v>83</v>
      </c>
      <c r="AT130" s="192" t="s">
        <v>74</v>
      </c>
      <c r="AU130" s="192" t="s">
        <v>85</v>
      </c>
      <c r="AY130" s="191" t="s">
        <v>159</v>
      </c>
      <c r="BK130" s="193">
        <f>SUM(BK131:BK148)</f>
        <v>0</v>
      </c>
    </row>
    <row r="131" spans="2:65" s="1" customFormat="1" ht="16.5" customHeight="1">
      <c r="B131" s="33"/>
      <c r="C131" s="196" t="s">
        <v>225</v>
      </c>
      <c r="D131" s="196" t="s">
        <v>161</v>
      </c>
      <c r="E131" s="197" t="s">
        <v>226</v>
      </c>
      <c r="F131" s="198" t="s">
        <v>227</v>
      </c>
      <c r="G131" s="199" t="s">
        <v>164</v>
      </c>
      <c r="H131" s="200">
        <v>1</v>
      </c>
      <c r="I131" s="201"/>
      <c r="J131" s="202">
        <f>ROUND(I131*H131,2)</f>
        <v>0</v>
      </c>
      <c r="K131" s="198" t="s">
        <v>178</v>
      </c>
      <c r="L131" s="35"/>
      <c r="M131" s="203" t="s">
        <v>1</v>
      </c>
      <c r="N131" s="204" t="s">
        <v>46</v>
      </c>
      <c r="O131" s="59"/>
      <c r="P131" s="205">
        <f>O131*H131</f>
        <v>0</v>
      </c>
      <c r="Q131" s="205">
        <v>4E-05</v>
      </c>
      <c r="R131" s="205">
        <f>Q131*H131</f>
        <v>4E-05</v>
      </c>
      <c r="S131" s="205">
        <v>0</v>
      </c>
      <c r="T131" s="206">
        <f>S131*H131</f>
        <v>0</v>
      </c>
      <c r="AR131" s="15" t="s">
        <v>165</v>
      </c>
      <c r="AT131" s="15" t="s">
        <v>161</v>
      </c>
      <c r="AU131" s="15" t="s">
        <v>171</v>
      </c>
      <c r="AY131" s="15" t="s">
        <v>159</v>
      </c>
      <c r="BE131" s="102">
        <f>IF(N131="základní",J131,0)</f>
        <v>0</v>
      </c>
      <c r="BF131" s="102">
        <f>IF(N131="snížená",J131,0)</f>
        <v>0</v>
      </c>
      <c r="BG131" s="102">
        <f>IF(N131="zákl. přenesená",J131,0)</f>
        <v>0</v>
      </c>
      <c r="BH131" s="102">
        <f>IF(N131="sníž. přenesená",J131,0)</f>
        <v>0</v>
      </c>
      <c r="BI131" s="102">
        <f>IF(N131="nulová",J131,0)</f>
        <v>0</v>
      </c>
      <c r="BJ131" s="15" t="s">
        <v>83</v>
      </c>
      <c r="BK131" s="102">
        <f>ROUND(I131*H131,2)</f>
        <v>0</v>
      </c>
      <c r="BL131" s="15" t="s">
        <v>165</v>
      </c>
      <c r="BM131" s="15" t="s">
        <v>228</v>
      </c>
    </row>
    <row r="132" spans="2:51" s="12" customFormat="1" ht="12">
      <c r="B132" s="219"/>
      <c r="C132" s="220"/>
      <c r="D132" s="209" t="s">
        <v>197</v>
      </c>
      <c r="E132" s="221" t="s">
        <v>1</v>
      </c>
      <c r="F132" s="222" t="s">
        <v>229</v>
      </c>
      <c r="G132" s="220"/>
      <c r="H132" s="221" t="s">
        <v>1</v>
      </c>
      <c r="I132" s="223"/>
      <c r="J132" s="220"/>
      <c r="K132" s="220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197</v>
      </c>
      <c r="AU132" s="228" t="s">
        <v>171</v>
      </c>
      <c r="AV132" s="12" t="s">
        <v>83</v>
      </c>
      <c r="AW132" s="12" t="s">
        <v>34</v>
      </c>
      <c r="AX132" s="12" t="s">
        <v>75</v>
      </c>
      <c r="AY132" s="228" t="s">
        <v>159</v>
      </c>
    </row>
    <row r="133" spans="2:51" s="12" customFormat="1" ht="12">
      <c r="B133" s="219"/>
      <c r="C133" s="220"/>
      <c r="D133" s="209" t="s">
        <v>197</v>
      </c>
      <c r="E133" s="221" t="s">
        <v>1</v>
      </c>
      <c r="F133" s="222" t="s">
        <v>230</v>
      </c>
      <c r="G133" s="220"/>
      <c r="H133" s="221" t="s">
        <v>1</v>
      </c>
      <c r="I133" s="223"/>
      <c r="J133" s="220"/>
      <c r="K133" s="220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197</v>
      </c>
      <c r="AU133" s="228" t="s">
        <v>171</v>
      </c>
      <c r="AV133" s="12" t="s">
        <v>83</v>
      </c>
      <c r="AW133" s="12" t="s">
        <v>34</v>
      </c>
      <c r="AX133" s="12" t="s">
        <v>75</v>
      </c>
      <c r="AY133" s="228" t="s">
        <v>159</v>
      </c>
    </row>
    <row r="134" spans="2:51" s="12" customFormat="1" ht="12">
      <c r="B134" s="219"/>
      <c r="C134" s="220"/>
      <c r="D134" s="209" t="s">
        <v>197</v>
      </c>
      <c r="E134" s="221" t="s">
        <v>1</v>
      </c>
      <c r="F134" s="222" t="s">
        <v>231</v>
      </c>
      <c r="G134" s="220"/>
      <c r="H134" s="221" t="s">
        <v>1</v>
      </c>
      <c r="I134" s="223"/>
      <c r="J134" s="220"/>
      <c r="K134" s="220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197</v>
      </c>
      <c r="AU134" s="228" t="s">
        <v>171</v>
      </c>
      <c r="AV134" s="12" t="s">
        <v>83</v>
      </c>
      <c r="AW134" s="12" t="s">
        <v>34</v>
      </c>
      <c r="AX134" s="12" t="s">
        <v>75</v>
      </c>
      <c r="AY134" s="228" t="s">
        <v>159</v>
      </c>
    </row>
    <row r="135" spans="2:51" s="11" customFormat="1" ht="12">
      <c r="B135" s="207"/>
      <c r="C135" s="208"/>
      <c r="D135" s="209" t="s">
        <v>197</v>
      </c>
      <c r="E135" s="210" t="s">
        <v>1</v>
      </c>
      <c r="F135" s="211" t="s">
        <v>83</v>
      </c>
      <c r="G135" s="208"/>
      <c r="H135" s="212">
        <v>1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197</v>
      </c>
      <c r="AU135" s="218" t="s">
        <v>171</v>
      </c>
      <c r="AV135" s="11" t="s">
        <v>85</v>
      </c>
      <c r="AW135" s="11" t="s">
        <v>34</v>
      </c>
      <c r="AX135" s="11" t="s">
        <v>83</v>
      </c>
      <c r="AY135" s="218" t="s">
        <v>159</v>
      </c>
    </row>
    <row r="136" spans="2:65" s="1" customFormat="1" ht="16.5" customHeight="1">
      <c r="B136" s="33"/>
      <c r="C136" s="196" t="s">
        <v>8</v>
      </c>
      <c r="D136" s="196" t="s">
        <v>161</v>
      </c>
      <c r="E136" s="197" t="s">
        <v>232</v>
      </c>
      <c r="F136" s="198" t="s">
        <v>233</v>
      </c>
      <c r="G136" s="199" t="s">
        <v>234</v>
      </c>
      <c r="H136" s="200">
        <v>12</v>
      </c>
      <c r="I136" s="201"/>
      <c r="J136" s="202">
        <f>ROUND(I136*H136,2)</f>
        <v>0</v>
      </c>
      <c r="K136" s="198" t="s">
        <v>235</v>
      </c>
      <c r="L136" s="35"/>
      <c r="M136" s="203" t="s">
        <v>1</v>
      </c>
      <c r="N136" s="204" t="s">
        <v>46</v>
      </c>
      <c r="O136" s="59"/>
      <c r="P136" s="205">
        <f>O136*H136</f>
        <v>0</v>
      </c>
      <c r="Q136" s="205">
        <v>0.00034</v>
      </c>
      <c r="R136" s="205">
        <f>Q136*H136</f>
        <v>0.00408</v>
      </c>
      <c r="S136" s="205">
        <v>0.004</v>
      </c>
      <c r="T136" s="206">
        <f>S136*H136</f>
        <v>0.048</v>
      </c>
      <c r="AR136" s="15" t="s">
        <v>165</v>
      </c>
      <c r="AT136" s="15" t="s">
        <v>161</v>
      </c>
      <c r="AU136" s="15" t="s">
        <v>171</v>
      </c>
      <c r="AY136" s="15" t="s">
        <v>159</v>
      </c>
      <c r="BE136" s="102">
        <f>IF(N136="základní",J136,0)</f>
        <v>0</v>
      </c>
      <c r="BF136" s="102">
        <f>IF(N136="snížená",J136,0)</f>
        <v>0</v>
      </c>
      <c r="BG136" s="102">
        <f>IF(N136="zákl. přenesená",J136,0)</f>
        <v>0</v>
      </c>
      <c r="BH136" s="102">
        <f>IF(N136="sníž. přenesená",J136,0)</f>
        <v>0</v>
      </c>
      <c r="BI136" s="102">
        <f>IF(N136="nulová",J136,0)</f>
        <v>0</v>
      </c>
      <c r="BJ136" s="15" t="s">
        <v>83</v>
      </c>
      <c r="BK136" s="102">
        <f>ROUND(I136*H136,2)</f>
        <v>0</v>
      </c>
      <c r="BL136" s="15" t="s">
        <v>165</v>
      </c>
      <c r="BM136" s="15" t="s">
        <v>236</v>
      </c>
    </row>
    <row r="137" spans="2:51" s="12" customFormat="1" ht="12">
      <c r="B137" s="219"/>
      <c r="C137" s="220"/>
      <c r="D137" s="209" t="s">
        <v>197</v>
      </c>
      <c r="E137" s="221" t="s">
        <v>1</v>
      </c>
      <c r="F137" s="222" t="s">
        <v>237</v>
      </c>
      <c r="G137" s="220"/>
      <c r="H137" s="221" t="s">
        <v>1</v>
      </c>
      <c r="I137" s="223"/>
      <c r="J137" s="220"/>
      <c r="K137" s="220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197</v>
      </c>
      <c r="AU137" s="228" t="s">
        <v>171</v>
      </c>
      <c r="AV137" s="12" t="s">
        <v>83</v>
      </c>
      <c r="AW137" s="12" t="s">
        <v>34</v>
      </c>
      <c r="AX137" s="12" t="s">
        <v>75</v>
      </c>
      <c r="AY137" s="228" t="s">
        <v>159</v>
      </c>
    </row>
    <row r="138" spans="2:51" s="11" customFormat="1" ht="12">
      <c r="B138" s="207"/>
      <c r="C138" s="208"/>
      <c r="D138" s="209" t="s">
        <v>197</v>
      </c>
      <c r="E138" s="210" t="s">
        <v>1</v>
      </c>
      <c r="F138" s="211" t="s">
        <v>238</v>
      </c>
      <c r="G138" s="208"/>
      <c r="H138" s="212">
        <v>9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197</v>
      </c>
      <c r="AU138" s="218" t="s">
        <v>171</v>
      </c>
      <c r="AV138" s="11" t="s">
        <v>85</v>
      </c>
      <c r="AW138" s="11" t="s">
        <v>34</v>
      </c>
      <c r="AX138" s="11" t="s">
        <v>75</v>
      </c>
      <c r="AY138" s="218" t="s">
        <v>159</v>
      </c>
    </row>
    <row r="139" spans="2:51" s="11" customFormat="1" ht="12">
      <c r="B139" s="207"/>
      <c r="C139" s="208"/>
      <c r="D139" s="209" t="s">
        <v>197</v>
      </c>
      <c r="E139" s="210" t="s">
        <v>1</v>
      </c>
      <c r="F139" s="211" t="s">
        <v>239</v>
      </c>
      <c r="G139" s="208"/>
      <c r="H139" s="212">
        <v>3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197</v>
      </c>
      <c r="AU139" s="218" t="s">
        <v>171</v>
      </c>
      <c r="AV139" s="11" t="s">
        <v>85</v>
      </c>
      <c r="AW139" s="11" t="s">
        <v>34</v>
      </c>
      <c r="AX139" s="11" t="s">
        <v>75</v>
      </c>
      <c r="AY139" s="218" t="s">
        <v>159</v>
      </c>
    </row>
    <row r="140" spans="2:51" s="13" customFormat="1" ht="12">
      <c r="B140" s="229"/>
      <c r="C140" s="230"/>
      <c r="D140" s="209" t="s">
        <v>197</v>
      </c>
      <c r="E140" s="231" t="s">
        <v>1</v>
      </c>
      <c r="F140" s="232" t="s">
        <v>240</v>
      </c>
      <c r="G140" s="230"/>
      <c r="H140" s="233">
        <v>12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197</v>
      </c>
      <c r="AU140" s="239" t="s">
        <v>171</v>
      </c>
      <c r="AV140" s="13" t="s">
        <v>165</v>
      </c>
      <c r="AW140" s="13" t="s">
        <v>34</v>
      </c>
      <c r="AX140" s="13" t="s">
        <v>83</v>
      </c>
      <c r="AY140" s="239" t="s">
        <v>159</v>
      </c>
    </row>
    <row r="141" spans="2:65" s="1" customFormat="1" ht="16.5" customHeight="1">
      <c r="B141" s="33"/>
      <c r="C141" s="196" t="s">
        <v>241</v>
      </c>
      <c r="D141" s="196" t="s">
        <v>161</v>
      </c>
      <c r="E141" s="197" t="s">
        <v>242</v>
      </c>
      <c r="F141" s="198" t="s">
        <v>243</v>
      </c>
      <c r="G141" s="199" t="s">
        <v>234</v>
      </c>
      <c r="H141" s="200">
        <v>49.2</v>
      </c>
      <c r="I141" s="201"/>
      <c r="J141" s="202">
        <f>ROUND(I141*H141,2)</f>
        <v>0</v>
      </c>
      <c r="K141" s="198" t="s">
        <v>235</v>
      </c>
      <c r="L141" s="35"/>
      <c r="M141" s="203" t="s">
        <v>1</v>
      </c>
      <c r="N141" s="204" t="s">
        <v>46</v>
      </c>
      <c r="O141" s="59"/>
      <c r="P141" s="205">
        <f>O141*H141</f>
        <v>0</v>
      </c>
      <c r="Q141" s="205">
        <v>0.00417</v>
      </c>
      <c r="R141" s="205">
        <f>Q141*H141</f>
        <v>0.205164</v>
      </c>
      <c r="S141" s="205">
        <v>0.283</v>
      </c>
      <c r="T141" s="206">
        <f>S141*H141</f>
        <v>13.923599999999999</v>
      </c>
      <c r="AR141" s="15" t="s">
        <v>165</v>
      </c>
      <c r="AT141" s="15" t="s">
        <v>161</v>
      </c>
      <c r="AU141" s="15" t="s">
        <v>171</v>
      </c>
      <c r="AY141" s="15" t="s">
        <v>159</v>
      </c>
      <c r="BE141" s="102">
        <f>IF(N141="základní",J141,0)</f>
        <v>0</v>
      </c>
      <c r="BF141" s="102">
        <f>IF(N141="snížená",J141,0)</f>
        <v>0</v>
      </c>
      <c r="BG141" s="102">
        <f>IF(N141="zákl. přenesená",J141,0)</f>
        <v>0</v>
      </c>
      <c r="BH141" s="102">
        <f>IF(N141="sníž. přenesená",J141,0)</f>
        <v>0</v>
      </c>
      <c r="BI141" s="102">
        <f>IF(N141="nulová",J141,0)</f>
        <v>0</v>
      </c>
      <c r="BJ141" s="15" t="s">
        <v>83</v>
      </c>
      <c r="BK141" s="102">
        <f>ROUND(I141*H141,2)</f>
        <v>0</v>
      </c>
      <c r="BL141" s="15" t="s">
        <v>165</v>
      </c>
      <c r="BM141" s="15" t="s">
        <v>244</v>
      </c>
    </row>
    <row r="142" spans="2:51" s="11" customFormat="1" ht="12">
      <c r="B142" s="207"/>
      <c r="C142" s="208"/>
      <c r="D142" s="209" t="s">
        <v>197</v>
      </c>
      <c r="E142" s="210" t="s">
        <v>1</v>
      </c>
      <c r="F142" s="211" t="s">
        <v>245</v>
      </c>
      <c r="G142" s="208"/>
      <c r="H142" s="212">
        <v>4.8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197</v>
      </c>
      <c r="AU142" s="218" t="s">
        <v>171</v>
      </c>
      <c r="AV142" s="11" t="s">
        <v>85</v>
      </c>
      <c r="AW142" s="11" t="s">
        <v>34</v>
      </c>
      <c r="AX142" s="11" t="s">
        <v>75</v>
      </c>
      <c r="AY142" s="218" t="s">
        <v>159</v>
      </c>
    </row>
    <row r="143" spans="2:51" s="11" customFormat="1" ht="12">
      <c r="B143" s="207"/>
      <c r="C143" s="208"/>
      <c r="D143" s="209" t="s">
        <v>197</v>
      </c>
      <c r="E143" s="210" t="s">
        <v>1</v>
      </c>
      <c r="F143" s="211" t="s">
        <v>246</v>
      </c>
      <c r="G143" s="208"/>
      <c r="H143" s="212">
        <v>44.4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197</v>
      </c>
      <c r="AU143" s="218" t="s">
        <v>171</v>
      </c>
      <c r="AV143" s="11" t="s">
        <v>85</v>
      </c>
      <c r="AW143" s="11" t="s">
        <v>34</v>
      </c>
      <c r="AX143" s="11" t="s">
        <v>75</v>
      </c>
      <c r="AY143" s="218" t="s">
        <v>159</v>
      </c>
    </row>
    <row r="144" spans="2:51" s="13" customFormat="1" ht="12">
      <c r="B144" s="229"/>
      <c r="C144" s="230"/>
      <c r="D144" s="209" t="s">
        <v>197</v>
      </c>
      <c r="E144" s="231" t="s">
        <v>1</v>
      </c>
      <c r="F144" s="232" t="s">
        <v>240</v>
      </c>
      <c r="G144" s="230"/>
      <c r="H144" s="233">
        <v>49.2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197</v>
      </c>
      <c r="AU144" s="239" t="s">
        <v>171</v>
      </c>
      <c r="AV144" s="13" t="s">
        <v>165</v>
      </c>
      <c r="AW144" s="13" t="s">
        <v>34</v>
      </c>
      <c r="AX144" s="13" t="s">
        <v>83</v>
      </c>
      <c r="AY144" s="239" t="s">
        <v>159</v>
      </c>
    </row>
    <row r="145" spans="2:65" s="1" customFormat="1" ht="16.5" customHeight="1">
      <c r="B145" s="33"/>
      <c r="C145" s="196" t="s">
        <v>247</v>
      </c>
      <c r="D145" s="196" t="s">
        <v>161</v>
      </c>
      <c r="E145" s="197" t="s">
        <v>248</v>
      </c>
      <c r="F145" s="198" t="s">
        <v>249</v>
      </c>
      <c r="G145" s="199" t="s">
        <v>205</v>
      </c>
      <c r="H145" s="200">
        <v>32</v>
      </c>
      <c r="I145" s="201"/>
      <c r="J145" s="202">
        <f>ROUND(I145*H145,2)</f>
        <v>0</v>
      </c>
      <c r="K145" s="198" t="s">
        <v>178</v>
      </c>
      <c r="L145" s="35"/>
      <c r="M145" s="203" t="s">
        <v>1</v>
      </c>
      <c r="N145" s="204" t="s">
        <v>46</v>
      </c>
      <c r="O145" s="59"/>
      <c r="P145" s="205">
        <f>O145*H145</f>
        <v>0</v>
      </c>
      <c r="Q145" s="205">
        <v>0</v>
      </c>
      <c r="R145" s="205">
        <f>Q145*H145</f>
        <v>0</v>
      </c>
      <c r="S145" s="205">
        <v>0.025</v>
      </c>
      <c r="T145" s="206">
        <f>S145*H145</f>
        <v>0.8</v>
      </c>
      <c r="AR145" s="15" t="s">
        <v>165</v>
      </c>
      <c r="AT145" s="15" t="s">
        <v>161</v>
      </c>
      <c r="AU145" s="15" t="s">
        <v>171</v>
      </c>
      <c r="AY145" s="15" t="s">
        <v>159</v>
      </c>
      <c r="BE145" s="102">
        <f>IF(N145="základní",J145,0)</f>
        <v>0</v>
      </c>
      <c r="BF145" s="102">
        <f>IF(N145="snížená",J145,0)</f>
        <v>0</v>
      </c>
      <c r="BG145" s="102">
        <f>IF(N145="zákl. přenesená",J145,0)</f>
        <v>0</v>
      </c>
      <c r="BH145" s="102">
        <f>IF(N145="sníž. přenesená",J145,0)</f>
        <v>0</v>
      </c>
      <c r="BI145" s="102">
        <f>IF(N145="nulová",J145,0)</f>
        <v>0</v>
      </c>
      <c r="BJ145" s="15" t="s">
        <v>83</v>
      </c>
      <c r="BK145" s="102">
        <f>ROUND(I145*H145,2)</f>
        <v>0</v>
      </c>
      <c r="BL145" s="15" t="s">
        <v>165</v>
      </c>
      <c r="BM145" s="15" t="s">
        <v>250</v>
      </c>
    </row>
    <row r="146" spans="2:51" s="11" customFormat="1" ht="12">
      <c r="B146" s="207"/>
      <c r="C146" s="208"/>
      <c r="D146" s="209" t="s">
        <v>197</v>
      </c>
      <c r="E146" s="210" t="s">
        <v>1</v>
      </c>
      <c r="F146" s="211" t="s">
        <v>251</v>
      </c>
      <c r="G146" s="208"/>
      <c r="H146" s="212">
        <v>32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197</v>
      </c>
      <c r="AU146" s="218" t="s">
        <v>171</v>
      </c>
      <c r="AV146" s="11" t="s">
        <v>85</v>
      </c>
      <c r="AW146" s="11" t="s">
        <v>34</v>
      </c>
      <c r="AX146" s="11" t="s">
        <v>75</v>
      </c>
      <c r="AY146" s="218" t="s">
        <v>159</v>
      </c>
    </row>
    <row r="147" spans="2:51" s="13" customFormat="1" ht="12">
      <c r="B147" s="229"/>
      <c r="C147" s="230"/>
      <c r="D147" s="209" t="s">
        <v>197</v>
      </c>
      <c r="E147" s="231" t="s">
        <v>252</v>
      </c>
      <c r="F147" s="232" t="s">
        <v>240</v>
      </c>
      <c r="G147" s="230"/>
      <c r="H147" s="233">
        <v>32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197</v>
      </c>
      <c r="AU147" s="239" t="s">
        <v>171</v>
      </c>
      <c r="AV147" s="13" t="s">
        <v>165</v>
      </c>
      <c r="AW147" s="13" t="s">
        <v>34</v>
      </c>
      <c r="AX147" s="13" t="s">
        <v>83</v>
      </c>
      <c r="AY147" s="239" t="s">
        <v>159</v>
      </c>
    </row>
    <row r="148" spans="2:65" s="1" customFormat="1" ht="16.5" customHeight="1">
      <c r="B148" s="33"/>
      <c r="C148" s="196" t="s">
        <v>253</v>
      </c>
      <c r="D148" s="196" t="s">
        <v>161</v>
      </c>
      <c r="E148" s="197" t="s">
        <v>254</v>
      </c>
      <c r="F148" s="198" t="s">
        <v>255</v>
      </c>
      <c r="G148" s="199" t="s">
        <v>205</v>
      </c>
      <c r="H148" s="200">
        <v>120</v>
      </c>
      <c r="I148" s="201"/>
      <c r="J148" s="202">
        <f>ROUND(I148*H148,2)</f>
        <v>0</v>
      </c>
      <c r="K148" s="198" t="s">
        <v>1</v>
      </c>
      <c r="L148" s="35"/>
      <c r="M148" s="203" t="s">
        <v>1</v>
      </c>
      <c r="N148" s="204" t="s">
        <v>46</v>
      </c>
      <c r="O148" s="59"/>
      <c r="P148" s="205">
        <f>O148*H148</f>
        <v>0</v>
      </c>
      <c r="Q148" s="205">
        <v>0</v>
      </c>
      <c r="R148" s="205">
        <f>Q148*H148</f>
        <v>0</v>
      </c>
      <c r="S148" s="205">
        <v>0.074</v>
      </c>
      <c r="T148" s="206">
        <f>S148*H148</f>
        <v>8.879999999999999</v>
      </c>
      <c r="AR148" s="15" t="s">
        <v>165</v>
      </c>
      <c r="AT148" s="15" t="s">
        <v>161</v>
      </c>
      <c r="AU148" s="15" t="s">
        <v>171</v>
      </c>
      <c r="AY148" s="15" t="s">
        <v>159</v>
      </c>
      <c r="BE148" s="102">
        <f>IF(N148="základní",J148,0)</f>
        <v>0</v>
      </c>
      <c r="BF148" s="102">
        <f>IF(N148="snížená",J148,0)</f>
        <v>0</v>
      </c>
      <c r="BG148" s="102">
        <f>IF(N148="zákl. přenesená",J148,0)</f>
        <v>0</v>
      </c>
      <c r="BH148" s="102">
        <f>IF(N148="sníž. přenesená",J148,0)</f>
        <v>0</v>
      </c>
      <c r="BI148" s="102">
        <f>IF(N148="nulová",J148,0)</f>
        <v>0</v>
      </c>
      <c r="BJ148" s="15" t="s">
        <v>83</v>
      </c>
      <c r="BK148" s="102">
        <f>ROUND(I148*H148,2)</f>
        <v>0</v>
      </c>
      <c r="BL148" s="15" t="s">
        <v>165</v>
      </c>
      <c r="BM148" s="15" t="s">
        <v>256</v>
      </c>
    </row>
    <row r="149" spans="2:63" s="10" customFormat="1" ht="22.9" customHeight="1">
      <c r="B149" s="180"/>
      <c r="C149" s="181"/>
      <c r="D149" s="182" t="s">
        <v>74</v>
      </c>
      <c r="E149" s="194" t="s">
        <v>257</v>
      </c>
      <c r="F149" s="194" t="s">
        <v>258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SUM(P150:P155)</f>
        <v>0</v>
      </c>
      <c r="Q149" s="188"/>
      <c r="R149" s="189">
        <f>SUM(R150:R155)</f>
        <v>0</v>
      </c>
      <c r="S149" s="188"/>
      <c r="T149" s="190">
        <f>SUM(T150:T155)</f>
        <v>0</v>
      </c>
      <c r="AR149" s="191" t="s">
        <v>83</v>
      </c>
      <c r="AT149" s="192" t="s">
        <v>74</v>
      </c>
      <c r="AU149" s="192" t="s">
        <v>83</v>
      </c>
      <c r="AY149" s="191" t="s">
        <v>159</v>
      </c>
      <c r="BK149" s="193">
        <f>SUM(BK150:BK155)</f>
        <v>0</v>
      </c>
    </row>
    <row r="150" spans="2:65" s="1" customFormat="1" ht="16.5" customHeight="1">
      <c r="B150" s="33"/>
      <c r="C150" s="196" t="s">
        <v>259</v>
      </c>
      <c r="D150" s="196" t="s">
        <v>161</v>
      </c>
      <c r="E150" s="197" t="s">
        <v>260</v>
      </c>
      <c r="F150" s="198" t="s">
        <v>261</v>
      </c>
      <c r="G150" s="199" t="s">
        <v>262</v>
      </c>
      <c r="H150" s="200">
        <v>23.652</v>
      </c>
      <c r="I150" s="201"/>
      <c r="J150" s="202">
        <f>ROUND(I150*H150,2)</f>
        <v>0</v>
      </c>
      <c r="K150" s="198" t="s">
        <v>178</v>
      </c>
      <c r="L150" s="35"/>
      <c r="M150" s="203" t="s">
        <v>1</v>
      </c>
      <c r="N150" s="204" t="s">
        <v>46</v>
      </c>
      <c r="O150" s="59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AR150" s="15" t="s">
        <v>165</v>
      </c>
      <c r="AT150" s="15" t="s">
        <v>161</v>
      </c>
      <c r="AU150" s="15" t="s">
        <v>85</v>
      </c>
      <c r="AY150" s="15" t="s">
        <v>159</v>
      </c>
      <c r="BE150" s="102">
        <f>IF(N150="základní",J150,0)</f>
        <v>0</v>
      </c>
      <c r="BF150" s="102">
        <f>IF(N150="snížená",J150,0)</f>
        <v>0</v>
      </c>
      <c r="BG150" s="102">
        <f>IF(N150="zákl. přenesená",J150,0)</f>
        <v>0</v>
      </c>
      <c r="BH150" s="102">
        <f>IF(N150="sníž. přenesená",J150,0)</f>
        <v>0</v>
      </c>
      <c r="BI150" s="102">
        <f>IF(N150="nulová",J150,0)</f>
        <v>0</v>
      </c>
      <c r="BJ150" s="15" t="s">
        <v>83</v>
      </c>
      <c r="BK150" s="102">
        <f>ROUND(I150*H150,2)</f>
        <v>0</v>
      </c>
      <c r="BL150" s="15" t="s">
        <v>165</v>
      </c>
      <c r="BM150" s="15" t="s">
        <v>263</v>
      </c>
    </row>
    <row r="151" spans="2:65" s="1" customFormat="1" ht="16.5" customHeight="1">
      <c r="B151" s="33"/>
      <c r="C151" s="196" t="s">
        <v>264</v>
      </c>
      <c r="D151" s="196" t="s">
        <v>161</v>
      </c>
      <c r="E151" s="197" t="s">
        <v>265</v>
      </c>
      <c r="F151" s="198" t="s">
        <v>266</v>
      </c>
      <c r="G151" s="199" t="s">
        <v>262</v>
      </c>
      <c r="H151" s="200">
        <v>23.652</v>
      </c>
      <c r="I151" s="201"/>
      <c r="J151" s="202">
        <f>ROUND(I151*H151,2)</f>
        <v>0</v>
      </c>
      <c r="K151" s="198" t="s">
        <v>178</v>
      </c>
      <c r="L151" s="35"/>
      <c r="M151" s="203" t="s">
        <v>1</v>
      </c>
      <c r="N151" s="204" t="s">
        <v>46</v>
      </c>
      <c r="O151" s="59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AR151" s="15" t="s">
        <v>165</v>
      </c>
      <c r="AT151" s="15" t="s">
        <v>161</v>
      </c>
      <c r="AU151" s="15" t="s">
        <v>85</v>
      </c>
      <c r="AY151" s="15" t="s">
        <v>159</v>
      </c>
      <c r="BE151" s="102">
        <f>IF(N151="základní",J151,0)</f>
        <v>0</v>
      </c>
      <c r="BF151" s="102">
        <f>IF(N151="snížená",J151,0)</f>
        <v>0</v>
      </c>
      <c r="BG151" s="102">
        <f>IF(N151="zákl. přenesená",J151,0)</f>
        <v>0</v>
      </c>
      <c r="BH151" s="102">
        <f>IF(N151="sníž. přenesená",J151,0)</f>
        <v>0</v>
      </c>
      <c r="BI151" s="102">
        <f>IF(N151="nulová",J151,0)</f>
        <v>0</v>
      </c>
      <c r="BJ151" s="15" t="s">
        <v>83</v>
      </c>
      <c r="BK151" s="102">
        <f>ROUND(I151*H151,2)</f>
        <v>0</v>
      </c>
      <c r="BL151" s="15" t="s">
        <v>165</v>
      </c>
      <c r="BM151" s="15" t="s">
        <v>267</v>
      </c>
    </row>
    <row r="152" spans="2:65" s="1" customFormat="1" ht="16.5" customHeight="1">
      <c r="B152" s="33"/>
      <c r="C152" s="196" t="s">
        <v>7</v>
      </c>
      <c r="D152" s="196" t="s">
        <v>161</v>
      </c>
      <c r="E152" s="197" t="s">
        <v>268</v>
      </c>
      <c r="F152" s="198" t="s">
        <v>269</v>
      </c>
      <c r="G152" s="199" t="s">
        <v>262</v>
      </c>
      <c r="H152" s="200">
        <v>23.652</v>
      </c>
      <c r="I152" s="201"/>
      <c r="J152" s="202">
        <f>ROUND(I152*H152,2)</f>
        <v>0</v>
      </c>
      <c r="K152" s="198" t="s">
        <v>178</v>
      </c>
      <c r="L152" s="35"/>
      <c r="M152" s="203" t="s">
        <v>1</v>
      </c>
      <c r="N152" s="204" t="s">
        <v>46</v>
      </c>
      <c r="O152" s="59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AR152" s="15" t="s">
        <v>165</v>
      </c>
      <c r="AT152" s="15" t="s">
        <v>161</v>
      </c>
      <c r="AU152" s="15" t="s">
        <v>85</v>
      </c>
      <c r="AY152" s="15" t="s">
        <v>159</v>
      </c>
      <c r="BE152" s="102">
        <f>IF(N152="základní",J152,0)</f>
        <v>0</v>
      </c>
      <c r="BF152" s="102">
        <f>IF(N152="snížená",J152,0)</f>
        <v>0</v>
      </c>
      <c r="BG152" s="102">
        <f>IF(N152="zákl. přenesená",J152,0)</f>
        <v>0</v>
      </c>
      <c r="BH152" s="102">
        <f>IF(N152="sníž. přenesená",J152,0)</f>
        <v>0</v>
      </c>
      <c r="BI152" s="102">
        <f>IF(N152="nulová",J152,0)</f>
        <v>0</v>
      </c>
      <c r="BJ152" s="15" t="s">
        <v>83</v>
      </c>
      <c r="BK152" s="102">
        <f>ROUND(I152*H152,2)</f>
        <v>0</v>
      </c>
      <c r="BL152" s="15" t="s">
        <v>165</v>
      </c>
      <c r="BM152" s="15" t="s">
        <v>270</v>
      </c>
    </row>
    <row r="153" spans="2:65" s="1" customFormat="1" ht="16.5" customHeight="1">
      <c r="B153" s="33"/>
      <c r="C153" s="196" t="s">
        <v>271</v>
      </c>
      <c r="D153" s="196" t="s">
        <v>161</v>
      </c>
      <c r="E153" s="197" t="s">
        <v>272</v>
      </c>
      <c r="F153" s="198" t="s">
        <v>273</v>
      </c>
      <c r="G153" s="199" t="s">
        <v>262</v>
      </c>
      <c r="H153" s="200">
        <v>591.3</v>
      </c>
      <c r="I153" s="201"/>
      <c r="J153" s="202">
        <f>ROUND(I153*H153,2)</f>
        <v>0</v>
      </c>
      <c r="K153" s="198" t="s">
        <v>178</v>
      </c>
      <c r="L153" s="35"/>
      <c r="M153" s="203" t="s">
        <v>1</v>
      </c>
      <c r="N153" s="204" t="s">
        <v>46</v>
      </c>
      <c r="O153" s="59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AR153" s="15" t="s">
        <v>165</v>
      </c>
      <c r="AT153" s="15" t="s">
        <v>161</v>
      </c>
      <c r="AU153" s="15" t="s">
        <v>85</v>
      </c>
      <c r="AY153" s="15" t="s">
        <v>159</v>
      </c>
      <c r="BE153" s="102">
        <f>IF(N153="základní",J153,0)</f>
        <v>0</v>
      </c>
      <c r="BF153" s="102">
        <f>IF(N153="snížená",J153,0)</f>
        <v>0</v>
      </c>
      <c r="BG153" s="102">
        <f>IF(N153="zákl. přenesená",J153,0)</f>
        <v>0</v>
      </c>
      <c r="BH153" s="102">
        <f>IF(N153="sníž. přenesená",J153,0)</f>
        <v>0</v>
      </c>
      <c r="BI153" s="102">
        <f>IF(N153="nulová",J153,0)</f>
        <v>0</v>
      </c>
      <c r="BJ153" s="15" t="s">
        <v>83</v>
      </c>
      <c r="BK153" s="102">
        <f>ROUND(I153*H153,2)</f>
        <v>0</v>
      </c>
      <c r="BL153" s="15" t="s">
        <v>165</v>
      </c>
      <c r="BM153" s="15" t="s">
        <v>274</v>
      </c>
    </row>
    <row r="154" spans="2:51" s="11" customFormat="1" ht="12">
      <c r="B154" s="207"/>
      <c r="C154" s="208"/>
      <c r="D154" s="209" t="s">
        <v>197</v>
      </c>
      <c r="E154" s="208"/>
      <c r="F154" s="211" t="s">
        <v>275</v>
      </c>
      <c r="G154" s="208"/>
      <c r="H154" s="212">
        <v>591.3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197</v>
      </c>
      <c r="AU154" s="218" t="s">
        <v>85</v>
      </c>
      <c r="AV154" s="11" t="s">
        <v>85</v>
      </c>
      <c r="AW154" s="11" t="s">
        <v>4</v>
      </c>
      <c r="AX154" s="11" t="s">
        <v>83</v>
      </c>
      <c r="AY154" s="218" t="s">
        <v>159</v>
      </c>
    </row>
    <row r="155" spans="2:65" s="1" customFormat="1" ht="16.5" customHeight="1">
      <c r="B155" s="33"/>
      <c r="C155" s="196" t="s">
        <v>276</v>
      </c>
      <c r="D155" s="196" t="s">
        <v>161</v>
      </c>
      <c r="E155" s="197" t="s">
        <v>277</v>
      </c>
      <c r="F155" s="198" t="s">
        <v>278</v>
      </c>
      <c r="G155" s="199" t="s">
        <v>262</v>
      </c>
      <c r="H155" s="200">
        <v>23.652</v>
      </c>
      <c r="I155" s="201"/>
      <c r="J155" s="202">
        <f>ROUND(I155*H155,2)</f>
        <v>0</v>
      </c>
      <c r="K155" s="198" t="s">
        <v>178</v>
      </c>
      <c r="L155" s="35"/>
      <c r="M155" s="203" t="s">
        <v>1</v>
      </c>
      <c r="N155" s="204" t="s">
        <v>46</v>
      </c>
      <c r="O155" s="59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AR155" s="15" t="s">
        <v>165</v>
      </c>
      <c r="AT155" s="15" t="s">
        <v>161</v>
      </c>
      <c r="AU155" s="15" t="s">
        <v>85</v>
      </c>
      <c r="AY155" s="15" t="s">
        <v>159</v>
      </c>
      <c r="BE155" s="102">
        <f>IF(N155="základní",J155,0)</f>
        <v>0</v>
      </c>
      <c r="BF155" s="102">
        <f>IF(N155="snížená",J155,0)</f>
        <v>0</v>
      </c>
      <c r="BG155" s="102">
        <f>IF(N155="zákl. přenesená",J155,0)</f>
        <v>0</v>
      </c>
      <c r="BH155" s="102">
        <f>IF(N155="sníž. přenesená",J155,0)</f>
        <v>0</v>
      </c>
      <c r="BI155" s="102">
        <f>IF(N155="nulová",J155,0)</f>
        <v>0</v>
      </c>
      <c r="BJ155" s="15" t="s">
        <v>83</v>
      </c>
      <c r="BK155" s="102">
        <f>ROUND(I155*H155,2)</f>
        <v>0</v>
      </c>
      <c r="BL155" s="15" t="s">
        <v>165</v>
      </c>
      <c r="BM155" s="15" t="s">
        <v>279</v>
      </c>
    </row>
    <row r="156" spans="2:63" s="10" customFormat="1" ht="22.9" customHeight="1">
      <c r="B156" s="180"/>
      <c r="C156" s="181"/>
      <c r="D156" s="182" t="s">
        <v>74</v>
      </c>
      <c r="E156" s="194" t="s">
        <v>280</v>
      </c>
      <c r="F156" s="194" t="s">
        <v>281</v>
      </c>
      <c r="G156" s="181"/>
      <c r="H156" s="181"/>
      <c r="I156" s="184"/>
      <c r="J156" s="195">
        <f>BK156</f>
        <v>0</v>
      </c>
      <c r="K156" s="181"/>
      <c r="L156" s="186"/>
      <c r="M156" s="187"/>
      <c r="N156" s="188"/>
      <c r="O156" s="188"/>
      <c r="P156" s="189">
        <f>SUM(P157:P158)</f>
        <v>0</v>
      </c>
      <c r="Q156" s="188"/>
      <c r="R156" s="189">
        <f>SUM(R157:R158)</f>
        <v>0</v>
      </c>
      <c r="S156" s="188"/>
      <c r="T156" s="190">
        <f>SUM(T157:T158)</f>
        <v>0</v>
      </c>
      <c r="AR156" s="191" t="s">
        <v>83</v>
      </c>
      <c r="AT156" s="192" t="s">
        <v>74</v>
      </c>
      <c r="AU156" s="192" t="s">
        <v>83</v>
      </c>
      <c r="AY156" s="191" t="s">
        <v>159</v>
      </c>
      <c r="BK156" s="193">
        <f>SUM(BK157:BK158)</f>
        <v>0</v>
      </c>
    </row>
    <row r="157" spans="2:65" s="1" customFormat="1" ht="16.5" customHeight="1">
      <c r="B157" s="33"/>
      <c r="C157" s="196" t="s">
        <v>282</v>
      </c>
      <c r="D157" s="196" t="s">
        <v>161</v>
      </c>
      <c r="E157" s="197" t="s">
        <v>283</v>
      </c>
      <c r="F157" s="198" t="s">
        <v>284</v>
      </c>
      <c r="G157" s="199" t="s">
        <v>262</v>
      </c>
      <c r="H157" s="200">
        <v>8.211</v>
      </c>
      <c r="I157" s="201"/>
      <c r="J157" s="202">
        <f>ROUND(I157*H157,2)</f>
        <v>0</v>
      </c>
      <c r="K157" s="198" t="s">
        <v>1</v>
      </c>
      <c r="L157" s="35"/>
      <c r="M157" s="203" t="s">
        <v>1</v>
      </c>
      <c r="N157" s="204" t="s">
        <v>46</v>
      </c>
      <c r="O157" s="59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AR157" s="15" t="s">
        <v>165</v>
      </c>
      <c r="AT157" s="15" t="s">
        <v>161</v>
      </c>
      <c r="AU157" s="15" t="s">
        <v>85</v>
      </c>
      <c r="AY157" s="15" t="s">
        <v>159</v>
      </c>
      <c r="BE157" s="102">
        <f>IF(N157="základní",J157,0)</f>
        <v>0</v>
      </c>
      <c r="BF157" s="102">
        <f>IF(N157="snížená",J157,0)</f>
        <v>0</v>
      </c>
      <c r="BG157" s="102">
        <f>IF(N157="zákl. přenesená",J157,0)</f>
        <v>0</v>
      </c>
      <c r="BH157" s="102">
        <f>IF(N157="sníž. přenesená",J157,0)</f>
        <v>0</v>
      </c>
      <c r="BI157" s="102">
        <f>IF(N157="nulová",J157,0)</f>
        <v>0</v>
      </c>
      <c r="BJ157" s="15" t="s">
        <v>83</v>
      </c>
      <c r="BK157" s="102">
        <f>ROUND(I157*H157,2)</f>
        <v>0</v>
      </c>
      <c r="BL157" s="15" t="s">
        <v>165</v>
      </c>
      <c r="BM157" s="15" t="s">
        <v>285</v>
      </c>
    </row>
    <row r="158" spans="2:65" s="1" customFormat="1" ht="16.5" customHeight="1">
      <c r="B158" s="33"/>
      <c r="C158" s="196" t="s">
        <v>286</v>
      </c>
      <c r="D158" s="196" t="s">
        <v>161</v>
      </c>
      <c r="E158" s="197" t="s">
        <v>287</v>
      </c>
      <c r="F158" s="198" t="s">
        <v>288</v>
      </c>
      <c r="G158" s="199" t="s">
        <v>262</v>
      </c>
      <c r="H158" s="200">
        <v>8.211</v>
      </c>
      <c r="I158" s="201"/>
      <c r="J158" s="202">
        <f>ROUND(I158*H158,2)</f>
        <v>0</v>
      </c>
      <c r="K158" s="198" t="s">
        <v>178</v>
      </c>
      <c r="L158" s="35"/>
      <c r="M158" s="203" t="s">
        <v>1</v>
      </c>
      <c r="N158" s="204" t="s">
        <v>46</v>
      </c>
      <c r="O158" s="59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AR158" s="15" t="s">
        <v>165</v>
      </c>
      <c r="AT158" s="15" t="s">
        <v>161</v>
      </c>
      <c r="AU158" s="15" t="s">
        <v>85</v>
      </c>
      <c r="AY158" s="15" t="s">
        <v>159</v>
      </c>
      <c r="BE158" s="102">
        <f>IF(N158="základní",J158,0)</f>
        <v>0</v>
      </c>
      <c r="BF158" s="102">
        <f>IF(N158="snížená",J158,0)</f>
        <v>0</v>
      </c>
      <c r="BG158" s="102">
        <f>IF(N158="zákl. přenesená",J158,0)</f>
        <v>0</v>
      </c>
      <c r="BH158" s="102">
        <f>IF(N158="sníž. přenesená",J158,0)</f>
        <v>0</v>
      </c>
      <c r="BI158" s="102">
        <f>IF(N158="nulová",J158,0)</f>
        <v>0</v>
      </c>
      <c r="BJ158" s="15" t="s">
        <v>83</v>
      </c>
      <c r="BK158" s="102">
        <f>ROUND(I158*H158,2)</f>
        <v>0</v>
      </c>
      <c r="BL158" s="15" t="s">
        <v>165</v>
      </c>
      <c r="BM158" s="15" t="s">
        <v>289</v>
      </c>
    </row>
    <row r="159" spans="2:63" s="10" customFormat="1" ht="25.9" customHeight="1">
      <c r="B159" s="180"/>
      <c r="C159" s="181"/>
      <c r="D159" s="182" t="s">
        <v>74</v>
      </c>
      <c r="E159" s="183" t="s">
        <v>290</v>
      </c>
      <c r="F159" s="183" t="s">
        <v>291</v>
      </c>
      <c r="G159" s="181"/>
      <c r="H159" s="181"/>
      <c r="I159" s="184"/>
      <c r="J159" s="185">
        <f>BK159</f>
        <v>0</v>
      </c>
      <c r="K159" s="181"/>
      <c r="L159" s="186"/>
      <c r="M159" s="187"/>
      <c r="N159" s="188"/>
      <c r="O159" s="188"/>
      <c r="P159" s="189">
        <f>P160+P162+P164+P166+P176+P187+P193+P208</f>
        <v>0</v>
      </c>
      <c r="Q159" s="188"/>
      <c r="R159" s="189">
        <f>R160+R162+R164+R166+R176+R187+R193+R208</f>
        <v>8.717101300000001</v>
      </c>
      <c r="S159" s="188"/>
      <c r="T159" s="190">
        <f>T160+T162+T164+T166+T176+T187+T193+T208</f>
        <v>0</v>
      </c>
      <c r="AR159" s="191" t="s">
        <v>85</v>
      </c>
      <c r="AT159" s="192" t="s">
        <v>74</v>
      </c>
      <c r="AU159" s="192" t="s">
        <v>75</v>
      </c>
      <c r="AY159" s="191" t="s">
        <v>159</v>
      </c>
      <c r="BK159" s="193">
        <f>BK160+BK162+BK164+BK166+BK176+BK187+BK193+BK208</f>
        <v>0</v>
      </c>
    </row>
    <row r="160" spans="2:63" s="10" customFormat="1" ht="22.9" customHeight="1">
      <c r="B160" s="180"/>
      <c r="C160" s="181"/>
      <c r="D160" s="182" t="s">
        <v>74</v>
      </c>
      <c r="E160" s="194" t="s">
        <v>292</v>
      </c>
      <c r="F160" s="194" t="s">
        <v>293</v>
      </c>
      <c r="G160" s="181"/>
      <c r="H160" s="181"/>
      <c r="I160" s="184"/>
      <c r="J160" s="195">
        <f>BK160</f>
        <v>0</v>
      </c>
      <c r="K160" s="181"/>
      <c r="L160" s="186"/>
      <c r="M160" s="187"/>
      <c r="N160" s="188"/>
      <c r="O160" s="188"/>
      <c r="P160" s="189">
        <f>P161</f>
        <v>0</v>
      </c>
      <c r="Q160" s="188"/>
      <c r="R160" s="189">
        <f>R161</f>
        <v>0.0016</v>
      </c>
      <c r="S160" s="188"/>
      <c r="T160" s="190">
        <f>T161</f>
        <v>0</v>
      </c>
      <c r="AR160" s="191" t="s">
        <v>85</v>
      </c>
      <c r="AT160" s="192" t="s">
        <v>74</v>
      </c>
      <c r="AU160" s="192" t="s">
        <v>83</v>
      </c>
      <c r="AY160" s="191" t="s">
        <v>159</v>
      </c>
      <c r="BK160" s="193">
        <f>BK161</f>
        <v>0</v>
      </c>
    </row>
    <row r="161" spans="2:65" s="1" customFormat="1" ht="16.5" customHeight="1">
      <c r="B161" s="33"/>
      <c r="C161" s="196" t="s">
        <v>294</v>
      </c>
      <c r="D161" s="196" t="s">
        <v>161</v>
      </c>
      <c r="E161" s="197" t="s">
        <v>295</v>
      </c>
      <c r="F161" s="198" t="s">
        <v>296</v>
      </c>
      <c r="G161" s="199" t="s">
        <v>169</v>
      </c>
      <c r="H161" s="200">
        <v>4</v>
      </c>
      <c r="I161" s="201"/>
      <c r="J161" s="202">
        <f>ROUND(I161*H161,2)</f>
        <v>0</v>
      </c>
      <c r="K161" s="198" t="s">
        <v>235</v>
      </c>
      <c r="L161" s="35"/>
      <c r="M161" s="203" t="s">
        <v>1</v>
      </c>
      <c r="N161" s="204" t="s">
        <v>46</v>
      </c>
      <c r="O161" s="59"/>
      <c r="P161" s="205">
        <f>O161*H161</f>
        <v>0</v>
      </c>
      <c r="Q161" s="205">
        <v>0.0004</v>
      </c>
      <c r="R161" s="205">
        <f>Q161*H161</f>
        <v>0.0016</v>
      </c>
      <c r="S161" s="205">
        <v>0</v>
      </c>
      <c r="T161" s="206">
        <f>S161*H161</f>
        <v>0</v>
      </c>
      <c r="AR161" s="15" t="s">
        <v>241</v>
      </c>
      <c r="AT161" s="15" t="s">
        <v>161</v>
      </c>
      <c r="AU161" s="15" t="s">
        <v>85</v>
      </c>
      <c r="AY161" s="15" t="s">
        <v>159</v>
      </c>
      <c r="BE161" s="102">
        <f>IF(N161="základní",J161,0)</f>
        <v>0</v>
      </c>
      <c r="BF161" s="102">
        <f>IF(N161="snížená",J161,0)</f>
        <v>0</v>
      </c>
      <c r="BG161" s="102">
        <f>IF(N161="zákl. přenesená",J161,0)</f>
        <v>0</v>
      </c>
      <c r="BH161" s="102">
        <f>IF(N161="sníž. přenesená",J161,0)</f>
        <v>0</v>
      </c>
      <c r="BI161" s="102">
        <f>IF(N161="nulová",J161,0)</f>
        <v>0</v>
      </c>
      <c r="BJ161" s="15" t="s">
        <v>83</v>
      </c>
      <c r="BK161" s="102">
        <f>ROUND(I161*H161,2)</f>
        <v>0</v>
      </c>
      <c r="BL161" s="15" t="s">
        <v>241</v>
      </c>
      <c r="BM161" s="15" t="s">
        <v>297</v>
      </c>
    </row>
    <row r="162" spans="2:63" s="10" customFormat="1" ht="22.9" customHeight="1">
      <c r="B162" s="180"/>
      <c r="C162" s="181"/>
      <c r="D162" s="182" t="s">
        <v>74</v>
      </c>
      <c r="E162" s="194" t="s">
        <v>298</v>
      </c>
      <c r="F162" s="194" t="s">
        <v>299</v>
      </c>
      <c r="G162" s="181"/>
      <c r="H162" s="181"/>
      <c r="I162" s="184"/>
      <c r="J162" s="195">
        <f>BK162</f>
        <v>0</v>
      </c>
      <c r="K162" s="181"/>
      <c r="L162" s="186"/>
      <c r="M162" s="187"/>
      <c r="N162" s="188"/>
      <c r="O162" s="188"/>
      <c r="P162" s="189">
        <f>P163</f>
        <v>0</v>
      </c>
      <c r="Q162" s="188"/>
      <c r="R162" s="189">
        <f>R163</f>
        <v>0</v>
      </c>
      <c r="S162" s="188"/>
      <c r="T162" s="190">
        <f>T163</f>
        <v>0</v>
      </c>
      <c r="AR162" s="191" t="s">
        <v>85</v>
      </c>
      <c r="AT162" s="192" t="s">
        <v>74</v>
      </c>
      <c r="AU162" s="192" t="s">
        <v>83</v>
      </c>
      <c r="AY162" s="191" t="s">
        <v>159</v>
      </c>
      <c r="BK162" s="193">
        <f>BK163</f>
        <v>0</v>
      </c>
    </row>
    <row r="163" spans="2:65" s="1" customFormat="1" ht="16.5" customHeight="1">
      <c r="B163" s="33"/>
      <c r="C163" s="196" t="s">
        <v>300</v>
      </c>
      <c r="D163" s="196" t="s">
        <v>161</v>
      </c>
      <c r="E163" s="197" t="s">
        <v>301</v>
      </c>
      <c r="F163" s="198" t="s">
        <v>302</v>
      </c>
      <c r="G163" s="199" t="s">
        <v>164</v>
      </c>
      <c r="H163" s="200">
        <v>4</v>
      </c>
      <c r="I163" s="201"/>
      <c r="J163" s="202">
        <f>ROUND(I163*H163,2)</f>
        <v>0</v>
      </c>
      <c r="K163" s="198" t="s">
        <v>235</v>
      </c>
      <c r="L163" s="35"/>
      <c r="M163" s="203" t="s">
        <v>1</v>
      </c>
      <c r="N163" s="204" t="s">
        <v>46</v>
      </c>
      <c r="O163" s="59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AR163" s="15" t="s">
        <v>241</v>
      </c>
      <c r="AT163" s="15" t="s">
        <v>161</v>
      </c>
      <c r="AU163" s="15" t="s">
        <v>85</v>
      </c>
      <c r="AY163" s="15" t="s">
        <v>159</v>
      </c>
      <c r="BE163" s="102">
        <f>IF(N163="základní",J163,0)</f>
        <v>0</v>
      </c>
      <c r="BF163" s="102">
        <f>IF(N163="snížená",J163,0)</f>
        <v>0</v>
      </c>
      <c r="BG163" s="102">
        <f>IF(N163="zákl. přenesená",J163,0)</f>
        <v>0</v>
      </c>
      <c r="BH163" s="102">
        <f>IF(N163="sníž. přenesená",J163,0)</f>
        <v>0</v>
      </c>
      <c r="BI163" s="102">
        <f>IF(N163="nulová",J163,0)</f>
        <v>0</v>
      </c>
      <c r="BJ163" s="15" t="s">
        <v>83</v>
      </c>
      <c r="BK163" s="102">
        <f>ROUND(I163*H163,2)</f>
        <v>0</v>
      </c>
      <c r="BL163" s="15" t="s">
        <v>241</v>
      </c>
      <c r="BM163" s="15" t="s">
        <v>303</v>
      </c>
    </row>
    <row r="164" spans="2:63" s="10" customFormat="1" ht="22.9" customHeight="1">
      <c r="B164" s="180"/>
      <c r="C164" s="181"/>
      <c r="D164" s="182" t="s">
        <v>74</v>
      </c>
      <c r="E164" s="194" t="s">
        <v>304</v>
      </c>
      <c r="F164" s="194" t="s">
        <v>305</v>
      </c>
      <c r="G164" s="181"/>
      <c r="H164" s="181"/>
      <c r="I164" s="184"/>
      <c r="J164" s="195">
        <f>BK164</f>
        <v>0</v>
      </c>
      <c r="K164" s="181"/>
      <c r="L164" s="186"/>
      <c r="M164" s="187"/>
      <c r="N164" s="188"/>
      <c r="O164" s="188"/>
      <c r="P164" s="189">
        <f>P165</f>
        <v>0</v>
      </c>
      <c r="Q164" s="188"/>
      <c r="R164" s="189">
        <f>R165</f>
        <v>0</v>
      </c>
      <c r="S164" s="188"/>
      <c r="T164" s="190">
        <f>T165</f>
        <v>0</v>
      </c>
      <c r="AR164" s="191" t="s">
        <v>85</v>
      </c>
      <c r="AT164" s="192" t="s">
        <v>74</v>
      </c>
      <c r="AU164" s="192" t="s">
        <v>83</v>
      </c>
      <c r="AY164" s="191" t="s">
        <v>159</v>
      </c>
      <c r="BK164" s="193">
        <f>BK165</f>
        <v>0</v>
      </c>
    </row>
    <row r="165" spans="2:65" s="1" customFormat="1" ht="16.5" customHeight="1">
      <c r="B165" s="33"/>
      <c r="C165" s="196" t="s">
        <v>306</v>
      </c>
      <c r="D165" s="196" t="s">
        <v>161</v>
      </c>
      <c r="E165" s="197" t="s">
        <v>307</v>
      </c>
      <c r="F165" s="198" t="s">
        <v>308</v>
      </c>
      <c r="G165" s="199" t="s">
        <v>205</v>
      </c>
      <c r="H165" s="200">
        <v>4</v>
      </c>
      <c r="I165" s="201"/>
      <c r="J165" s="202">
        <f>ROUND(I165*H165,2)</f>
        <v>0</v>
      </c>
      <c r="K165" s="198" t="s">
        <v>178</v>
      </c>
      <c r="L165" s="35"/>
      <c r="M165" s="203" t="s">
        <v>1</v>
      </c>
      <c r="N165" s="204" t="s">
        <v>46</v>
      </c>
      <c r="O165" s="59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AR165" s="15" t="s">
        <v>241</v>
      </c>
      <c r="AT165" s="15" t="s">
        <v>161</v>
      </c>
      <c r="AU165" s="15" t="s">
        <v>85</v>
      </c>
      <c r="AY165" s="15" t="s">
        <v>159</v>
      </c>
      <c r="BE165" s="102">
        <f>IF(N165="základní",J165,0)</f>
        <v>0</v>
      </c>
      <c r="BF165" s="102">
        <f>IF(N165="snížená",J165,0)</f>
        <v>0</v>
      </c>
      <c r="BG165" s="102">
        <f>IF(N165="zákl. přenesená",J165,0)</f>
        <v>0</v>
      </c>
      <c r="BH165" s="102">
        <f>IF(N165="sníž. přenesená",J165,0)</f>
        <v>0</v>
      </c>
      <c r="BI165" s="102">
        <f>IF(N165="nulová",J165,0)</f>
        <v>0</v>
      </c>
      <c r="BJ165" s="15" t="s">
        <v>83</v>
      </c>
      <c r="BK165" s="102">
        <f>ROUND(I165*H165,2)</f>
        <v>0</v>
      </c>
      <c r="BL165" s="15" t="s">
        <v>241</v>
      </c>
      <c r="BM165" s="15" t="s">
        <v>309</v>
      </c>
    </row>
    <row r="166" spans="2:63" s="10" customFormat="1" ht="22.9" customHeight="1">
      <c r="B166" s="180"/>
      <c r="C166" s="181"/>
      <c r="D166" s="182" t="s">
        <v>74</v>
      </c>
      <c r="E166" s="194" t="s">
        <v>310</v>
      </c>
      <c r="F166" s="194" t="s">
        <v>311</v>
      </c>
      <c r="G166" s="181"/>
      <c r="H166" s="181"/>
      <c r="I166" s="184"/>
      <c r="J166" s="195">
        <f>BK166</f>
        <v>0</v>
      </c>
      <c r="K166" s="181"/>
      <c r="L166" s="186"/>
      <c r="M166" s="187"/>
      <c r="N166" s="188"/>
      <c r="O166" s="188"/>
      <c r="P166" s="189">
        <f>SUM(P167:P175)</f>
        <v>0</v>
      </c>
      <c r="Q166" s="188"/>
      <c r="R166" s="189">
        <f>SUM(R167:R175)</f>
        <v>0.03536</v>
      </c>
      <c r="S166" s="188"/>
      <c r="T166" s="190">
        <f>SUM(T167:T175)</f>
        <v>0</v>
      </c>
      <c r="AR166" s="191" t="s">
        <v>85</v>
      </c>
      <c r="AT166" s="192" t="s">
        <v>74</v>
      </c>
      <c r="AU166" s="192" t="s">
        <v>83</v>
      </c>
      <c r="AY166" s="191" t="s">
        <v>159</v>
      </c>
      <c r="BK166" s="193">
        <f>SUM(BK167:BK175)</f>
        <v>0</v>
      </c>
    </row>
    <row r="167" spans="2:65" s="1" customFormat="1" ht="16.5" customHeight="1">
      <c r="B167" s="33"/>
      <c r="C167" s="196" t="s">
        <v>312</v>
      </c>
      <c r="D167" s="196" t="s">
        <v>161</v>
      </c>
      <c r="E167" s="197" t="s">
        <v>313</v>
      </c>
      <c r="F167" s="198" t="s">
        <v>314</v>
      </c>
      <c r="G167" s="199" t="s">
        <v>164</v>
      </c>
      <c r="H167" s="200">
        <v>1</v>
      </c>
      <c r="I167" s="201"/>
      <c r="J167" s="202">
        <f>ROUND(I167*H167,2)</f>
        <v>0</v>
      </c>
      <c r="K167" s="198" t="s">
        <v>1</v>
      </c>
      <c r="L167" s="35"/>
      <c r="M167" s="203" t="s">
        <v>1</v>
      </c>
      <c r="N167" s="204" t="s">
        <v>46</v>
      </c>
      <c r="O167" s="59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AR167" s="15" t="s">
        <v>241</v>
      </c>
      <c r="AT167" s="15" t="s">
        <v>161</v>
      </c>
      <c r="AU167" s="15" t="s">
        <v>85</v>
      </c>
      <c r="AY167" s="15" t="s">
        <v>159</v>
      </c>
      <c r="BE167" s="102">
        <f>IF(N167="základní",J167,0)</f>
        <v>0</v>
      </c>
      <c r="BF167" s="102">
        <f>IF(N167="snížená",J167,0)</f>
        <v>0</v>
      </c>
      <c r="BG167" s="102">
        <f>IF(N167="zákl. přenesená",J167,0)</f>
        <v>0</v>
      </c>
      <c r="BH167" s="102">
        <f>IF(N167="sníž. přenesená",J167,0)</f>
        <v>0</v>
      </c>
      <c r="BI167" s="102">
        <f>IF(N167="nulová",J167,0)</f>
        <v>0</v>
      </c>
      <c r="BJ167" s="15" t="s">
        <v>83</v>
      </c>
      <c r="BK167" s="102">
        <f>ROUND(I167*H167,2)</f>
        <v>0</v>
      </c>
      <c r="BL167" s="15" t="s">
        <v>241</v>
      </c>
      <c r="BM167" s="15" t="s">
        <v>315</v>
      </c>
    </row>
    <row r="168" spans="2:51" s="12" customFormat="1" ht="12">
      <c r="B168" s="219"/>
      <c r="C168" s="220"/>
      <c r="D168" s="209" t="s">
        <v>197</v>
      </c>
      <c r="E168" s="221" t="s">
        <v>1</v>
      </c>
      <c r="F168" s="222" t="s">
        <v>316</v>
      </c>
      <c r="G168" s="220"/>
      <c r="H168" s="221" t="s">
        <v>1</v>
      </c>
      <c r="I168" s="223"/>
      <c r="J168" s="220"/>
      <c r="K168" s="220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197</v>
      </c>
      <c r="AU168" s="228" t="s">
        <v>85</v>
      </c>
      <c r="AV168" s="12" t="s">
        <v>83</v>
      </c>
      <c r="AW168" s="12" t="s">
        <v>34</v>
      </c>
      <c r="AX168" s="12" t="s">
        <v>75</v>
      </c>
      <c r="AY168" s="228" t="s">
        <v>159</v>
      </c>
    </row>
    <row r="169" spans="2:51" s="12" customFormat="1" ht="12">
      <c r="B169" s="219"/>
      <c r="C169" s="220"/>
      <c r="D169" s="209" t="s">
        <v>197</v>
      </c>
      <c r="E169" s="221" t="s">
        <v>1</v>
      </c>
      <c r="F169" s="222" t="s">
        <v>317</v>
      </c>
      <c r="G169" s="220"/>
      <c r="H169" s="221" t="s">
        <v>1</v>
      </c>
      <c r="I169" s="223"/>
      <c r="J169" s="220"/>
      <c r="K169" s="220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197</v>
      </c>
      <c r="AU169" s="228" t="s">
        <v>85</v>
      </c>
      <c r="AV169" s="12" t="s">
        <v>83</v>
      </c>
      <c r="AW169" s="12" t="s">
        <v>34</v>
      </c>
      <c r="AX169" s="12" t="s">
        <v>75</v>
      </c>
      <c r="AY169" s="228" t="s">
        <v>159</v>
      </c>
    </row>
    <row r="170" spans="2:51" s="12" customFormat="1" ht="12">
      <c r="B170" s="219"/>
      <c r="C170" s="220"/>
      <c r="D170" s="209" t="s">
        <v>197</v>
      </c>
      <c r="E170" s="221" t="s">
        <v>1</v>
      </c>
      <c r="F170" s="222" t="s">
        <v>318</v>
      </c>
      <c r="G170" s="220"/>
      <c r="H170" s="221" t="s">
        <v>1</v>
      </c>
      <c r="I170" s="223"/>
      <c r="J170" s="220"/>
      <c r="K170" s="220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197</v>
      </c>
      <c r="AU170" s="228" t="s">
        <v>85</v>
      </c>
      <c r="AV170" s="12" t="s">
        <v>83</v>
      </c>
      <c r="AW170" s="12" t="s">
        <v>34</v>
      </c>
      <c r="AX170" s="12" t="s">
        <v>75</v>
      </c>
      <c r="AY170" s="228" t="s">
        <v>159</v>
      </c>
    </row>
    <row r="171" spans="2:51" s="12" customFormat="1" ht="12">
      <c r="B171" s="219"/>
      <c r="C171" s="220"/>
      <c r="D171" s="209" t="s">
        <v>197</v>
      </c>
      <c r="E171" s="221" t="s">
        <v>1</v>
      </c>
      <c r="F171" s="222" t="s">
        <v>319</v>
      </c>
      <c r="G171" s="220"/>
      <c r="H171" s="221" t="s">
        <v>1</v>
      </c>
      <c r="I171" s="223"/>
      <c r="J171" s="220"/>
      <c r="K171" s="220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197</v>
      </c>
      <c r="AU171" s="228" t="s">
        <v>85</v>
      </c>
      <c r="AV171" s="12" t="s">
        <v>83</v>
      </c>
      <c r="AW171" s="12" t="s">
        <v>34</v>
      </c>
      <c r="AX171" s="12" t="s">
        <v>75</v>
      </c>
      <c r="AY171" s="228" t="s">
        <v>159</v>
      </c>
    </row>
    <row r="172" spans="2:51" s="11" customFormat="1" ht="12">
      <c r="B172" s="207"/>
      <c r="C172" s="208"/>
      <c r="D172" s="209" t="s">
        <v>197</v>
      </c>
      <c r="E172" s="210" t="s">
        <v>1</v>
      </c>
      <c r="F172" s="211" t="s">
        <v>83</v>
      </c>
      <c r="G172" s="208"/>
      <c r="H172" s="212">
        <v>1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197</v>
      </c>
      <c r="AU172" s="218" t="s">
        <v>85</v>
      </c>
      <c r="AV172" s="11" t="s">
        <v>85</v>
      </c>
      <c r="AW172" s="11" t="s">
        <v>34</v>
      </c>
      <c r="AX172" s="11" t="s">
        <v>83</v>
      </c>
      <c r="AY172" s="218" t="s">
        <v>159</v>
      </c>
    </row>
    <row r="173" spans="2:65" s="1" customFormat="1" ht="16.5" customHeight="1">
      <c r="B173" s="33"/>
      <c r="C173" s="196" t="s">
        <v>320</v>
      </c>
      <c r="D173" s="196" t="s">
        <v>161</v>
      </c>
      <c r="E173" s="197" t="s">
        <v>321</v>
      </c>
      <c r="F173" s="198" t="s">
        <v>322</v>
      </c>
      <c r="G173" s="199" t="s">
        <v>205</v>
      </c>
      <c r="H173" s="200">
        <v>16</v>
      </c>
      <c r="I173" s="201"/>
      <c r="J173" s="202">
        <f>ROUND(I173*H173,2)</f>
        <v>0</v>
      </c>
      <c r="K173" s="198" t="s">
        <v>178</v>
      </c>
      <c r="L173" s="35"/>
      <c r="M173" s="203" t="s">
        <v>1</v>
      </c>
      <c r="N173" s="204" t="s">
        <v>46</v>
      </c>
      <c r="O173" s="59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AR173" s="15" t="s">
        <v>241</v>
      </c>
      <c r="AT173" s="15" t="s">
        <v>161</v>
      </c>
      <c r="AU173" s="15" t="s">
        <v>85</v>
      </c>
      <c r="AY173" s="15" t="s">
        <v>159</v>
      </c>
      <c r="BE173" s="102">
        <f>IF(N173="základní",J173,0)</f>
        <v>0</v>
      </c>
      <c r="BF173" s="102">
        <f>IF(N173="snížená",J173,0)</f>
        <v>0</v>
      </c>
      <c r="BG173" s="102">
        <f>IF(N173="zákl. přenesená",J173,0)</f>
        <v>0</v>
      </c>
      <c r="BH173" s="102">
        <f>IF(N173="sníž. přenesená",J173,0)</f>
        <v>0</v>
      </c>
      <c r="BI173" s="102">
        <f>IF(N173="nulová",J173,0)</f>
        <v>0</v>
      </c>
      <c r="BJ173" s="15" t="s">
        <v>83</v>
      </c>
      <c r="BK173" s="102">
        <f>ROUND(I173*H173,2)</f>
        <v>0</v>
      </c>
      <c r="BL173" s="15" t="s">
        <v>241</v>
      </c>
      <c r="BM173" s="15" t="s">
        <v>323</v>
      </c>
    </row>
    <row r="174" spans="2:65" s="1" customFormat="1" ht="16.5" customHeight="1">
      <c r="B174" s="33"/>
      <c r="C174" s="240" t="s">
        <v>324</v>
      </c>
      <c r="D174" s="240" t="s">
        <v>325</v>
      </c>
      <c r="E174" s="241" t="s">
        <v>326</v>
      </c>
      <c r="F174" s="242" t="s">
        <v>327</v>
      </c>
      <c r="G174" s="243" t="s">
        <v>205</v>
      </c>
      <c r="H174" s="244">
        <v>16</v>
      </c>
      <c r="I174" s="245"/>
      <c r="J174" s="246">
        <f>ROUND(I174*H174,2)</f>
        <v>0</v>
      </c>
      <c r="K174" s="242" t="s">
        <v>235</v>
      </c>
      <c r="L174" s="247"/>
      <c r="M174" s="248" t="s">
        <v>1</v>
      </c>
      <c r="N174" s="249" t="s">
        <v>46</v>
      </c>
      <c r="O174" s="59"/>
      <c r="P174" s="205">
        <f>O174*H174</f>
        <v>0</v>
      </c>
      <c r="Q174" s="205">
        <v>0.00221</v>
      </c>
      <c r="R174" s="205">
        <f>Q174*H174</f>
        <v>0.03536</v>
      </c>
      <c r="S174" s="205">
        <v>0</v>
      </c>
      <c r="T174" s="206">
        <f>S174*H174</f>
        <v>0</v>
      </c>
      <c r="AR174" s="15" t="s">
        <v>193</v>
      </c>
      <c r="AT174" s="15" t="s">
        <v>325</v>
      </c>
      <c r="AU174" s="15" t="s">
        <v>85</v>
      </c>
      <c r="AY174" s="15" t="s">
        <v>159</v>
      </c>
      <c r="BE174" s="102">
        <f>IF(N174="základní",J174,0)</f>
        <v>0</v>
      </c>
      <c r="BF174" s="102">
        <f>IF(N174="snížená",J174,0)</f>
        <v>0</v>
      </c>
      <c r="BG174" s="102">
        <f>IF(N174="zákl. přenesená",J174,0)</f>
        <v>0</v>
      </c>
      <c r="BH174" s="102">
        <f>IF(N174="sníž. přenesená",J174,0)</f>
        <v>0</v>
      </c>
      <c r="BI174" s="102">
        <f>IF(N174="nulová",J174,0)</f>
        <v>0</v>
      </c>
      <c r="BJ174" s="15" t="s">
        <v>83</v>
      </c>
      <c r="BK174" s="102">
        <f>ROUND(I174*H174,2)</f>
        <v>0</v>
      </c>
      <c r="BL174" s="15" t="s">
        <v>165</v>
      </c>
      <c r="BM174" s="15" t="s">
        <v>328</v>
      </c>
    </row>
    <row r="175" spans="2:65" s="1" customFormat="1" ht="16.5" customHeight="1">
      <c r="B175" s="33"/>
      <c r="C175" s="240" t="s">
        <v>329</v>
      </c>
      <c r="D175" s="240" t="s">
        <v>325</v>
      </c>
      <c r="E175" s="241" t="s">
        <v>330</v>
      </c>
      <c r="F175" s="242" t="s">
        <v>331</v>
      </c>
      <c r="G175" s="243" t="s">
        <v>205</v>
      </c>
      <c r="H175" s="244">
        <v>60</v>
      </c>
      <c r="I175" s="245"/>
      <c r="J175" s="246">
        <f>ROUND(I175*H175,2)</f>
        <v>0</v>
      </c>
      <c r="K175" s="242" t="s">
        <v>1</v>
      </c>
      <c r="L175" s="247"/>
      <c r="M175" s="248" t="s">
        <v>1</v>
      </c>
      <c r="N175" s="249" t="s">
        <v>46</v>
      </c>
      <c r="O175" s="59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AR175" s="15" t="s">
        <v>193</v>
      </c>
      <c r="AT175" s="15" t="s">
        <v>325</v>
      </c>
      <c r="AU175" s="15" t="s">
        <v>85</v>
      </c>
      <c r="AY175" s="15" t="s">
        <v>159</v>
      </c>
      <c r="BE175" s="102">
        <f>IF(N175="základní",J175,0)</f>
        <v>0</v>
      </c>
      <c r="BF175" s="102">
        <f>IF(N175="snížená",J175,0)</f>
        <v>0</v>
      </c>
      <c r="BG175" s="102">
        <f>IF(N175="zákl. přenesená",J175,0)</f>
        <v>0</v>
      </c>
      <c r="BH175" s="102">
        <f>IF(N175="sníž. přenesená",J175,0)</f>
        <v>0</v>
      </c>
      <c r="BI175" s="102">
        <f>IF(N175="nulová",J175,0)</f>
        <v>0</v>
      </c>
      <c r="BJ175" s="15" t="s">
        <v>83</v>
      </c>
      <c r="BK175" s="102">
        <f>ROUND(I175*H175,2)</f>
        <v>0</v>
      </c>
      <c r="BL175" s="15" t="s">
        <v>165</v>
      </c>
      <c r="BM175" s="15" t="s">
        <v>332</v>
      </c>
    </row>
    <row r="176" spans="2:63" s="10" customFormat="1" ht="22.9" customHeight="1">
      <c r="B176" s="180"/>
      <c r="C176" s="181"/>
      <c r="D176" s="182" t="s">
        <v>74</v>
      </c>
      <c r="E176" s="194" t="s">
        <v>333</v>
      </c>
      <c r="F176" s="194" t="s">
        <v>334</v>
      </c>
      <c r="G176" s="181"/>
      <c r="H176" s="181"/>
      <c r="I176" s="184"/>
      <c r="J176" s="195">
        <f>BK176</f>
        <v>0</v>
      </c>
      <c r="K176" s="181"/>
      <c r="L176" s="186"/>
      <c r="M176" s="187"/>
      <c r="N176" s="188"/>
      <c r="O176" s="188"/>
      <c r="P176" s="189">
        <f>SUM(P177:P186)</f>
        <v>0</v>
      </c>
      <c r="Q176" s="188"/>
      <c r="R176" s="189">
        <f>SUM(R177:R186)</f>
        <v>8.1063126</v>
      </c>
      <c r="S176" s="188"/>
      <c r="T176" s="190">
        <f>SUM(T177:T186)</f>
        <v>0</v>
      </c>
      <c r="AR176" s="191" t="s">
        <v>85</v>
      </c>
      <c r="AT176" s="192" t="s">
        <v>74</v>
      </c>
      <c r="AU176" s="192" t="s">
        <v>83</v>
      </c>
      <c r="AY176" s="191" t="s">
        <v>159</v>
      </c>
      <c r="BK176" s="193">
        <f>SUM(BK177:BK186)</f>
        <v>0</v>
      </c>
    </row>
    <row r="177" spans="2:65" s="1" customFormat="1" ht="16.5" customHeight="1">
      <c r="B177" s="33"/>
      <c r="C177" s="196" t="s">
        <v>335</v>
      </c>
      <c r="D177" s="196" t="s">
        <v>161</v>
      </c>
      <c r="E177" s="197" t="s">
        <v>336</v>
      </c>
      <c r="F177" s="198" t="s">
        <v>337</v>
      </c>
      <c r="G177" s="199" t="s">
        <v>106</v>
      </c>
      <c r="H177" s="200">
        <v>448.63</v>
      </c>
      <c r="I177" s="201"/>
      <c r="J177" s="202">
        <f>ROUND(I177*H177,2)</f>
        <v>0</v>
      </c>
      <c r="K177" s="198" t="s">
        <v>178</v>
      </c>
      <c r="L177" s="35"/>
      <c r="M177" s="203" t="s">
        <v>1</v>
      </c>
      <c r="N177" s="204" t="s">
        <v>46</v>
      </c>
      <c r="O177" s="59"/>
      <c r="P177" s="205">
        <f>O177*H177</f>
        <v>0</v>
      </c>
      <c r="Q177" s="205">
        <v>0.01802</v>
      </c>
      <c r="R177" s="205">
        <f>Q177*H177</f>
        <v>8.0843126</v>
      </c>
      <c r="S177" s="205">
        <v>0</v>
      </c>
      <c r="T177" s="206">
        <f>S177*H177</f>
        <v>0</v>
      </c>
      <c r="AR177" s="15" t="s">
        <v>241</v>
      </c>
      <c r="AT177" s="15" t="s">
        <v>161</v>
      </c>
      <c r="AU177" s="15" t="s">
        <v>85</v>
      </c>
      <c r="AY177" s="15" t="s">
        <v>159</v>
      </c>
      <c r="BE177" s="102">
        <f>IF(N177="základní",J177,0)</f>
        <v>0</v>
      </c>
      <c r="BF177" s="102">
        <f>IF(N177="snížená",J177,0)</f>
        <v>0</v>
      </c>
      <c r="BG177" s="102">
        <f>IF(N177="zákl. přenesená",J177,0)</f>
        <v>0</v>
      </c>
      <c r="BH177" s="102">
        <f>IF(N177="sníž. přenesená",J177,0)</f>
        <v>0</v>
      </c>
      <c r="BI177" s="102">
        <f>IF(N177="nulová",J177,0)</f>
        <v>0</v>
      </c>
      <c r="BJ177" s="15" t="s">
        <v>83</v>
      </c>
      <c r="BK177" s="102">
        <f>ROUND(I177*H177,2)</f>
        <v>0</v>
      </c>
      <c r="BL177" s="15" t="s">
        <v>241</v>
      </c>
      <c r="BM177" s="15" t="s">
        <v>338</v>
      </c>
    </row>
    <row r="178" spans="2:51" s="12" customFormat="1" ht="12">
      <c r="B178" s="219"/>
      <c r="C178" s="220"/>
      <c r="D178" s="209" t="s">
        <v>197</v>
      </c>
      <c r="E178" s="221" t="s">
        <v>1</v>
      </c>
      <c r="F178" s="222" t="s">
        <v>339</v>
      </c>
      <c r="G178" s="220"/>
      <c r="H178" s="221" t="s">
        <v>1</v>
      </c>
      <c r="I178" s="223"/>
      <c r="J178" s="220"/>
      <c r="K178" s="220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197</v>
      </c>
      <c r="AU178" s="228" t="s">
        <v>85</v>
      </c>
      <c r="AV178" s="12" t="s">
        <v>83</v>
      </c>
      <c r="AW178" s="12" t="s">
        <v>34</v>
      </c>
      <c r="AX178" s="12" t="s">
        <v>75</v>
      </c>
      <c r="AY178" s="228" t="s">
        <v>159</v>
      </c>
    </row>
    <row r="179" spans="2:51" s="12" customFormat="1" ht="12">
      <c r="B179" s="219"/>
      <c r="C179" s="220"/>
      <c r="D179" s="209" t="s">
        <v>197</v>
      </c>
      <c r="E179" s="221" t="s">
        <v>1</v>
      </c>
      <c r="F179" s="222" t="s">
        <v>340</v>
      </c>
      <c r="G179" s="220"/>
      <c r="H179" s="221" t="s">
        <v>1</v>
      </c>
      <c r="I179" s="223"/>
      <c r="J179" s="220"/>
      <c r="K179" s="220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197</v>
      </c>
      <c r="AU179" s="228" t="s">
        <v>85</v>
      </c>
      <c r="AV179" s="12" t="s">
        <v>83</v>
      </c>
      <c r="AW179" s="12" t="s">
        <v>34</v>
      </c>
      <c r="AX179" s="12" t="s">
        <v>75</v>
      </c>
      <c r="AY179" s="228" t="s">
        <v>159</v>
      </c>
    </row>
    <row r="180" spans="2:51" s="12" customFormat="1" ht="12">
      <c r="B180" s="219"/>
      <c r="C180" s="220"/>
      <c r="D180" s="209" t="s">
        <v>197</v>
      </c>
      <c r="E180" s="221" t="s">
        <v>1</v>
      </c>
      <c r="F180" s="222" t="s">
        <v>341</v>
      </c>
      <c r="G180" s="220"/>
      <c r="H180" s="221" t="s">
        <v>1</v>
      </c>
      <c r="I180" s="223"/>
      <c r="J180" s="220"/>
      <c r="K180" s="220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197</v>
      </c>
      <c r="AU180" s="228" t="s">
        <v>85</v>
      </c>
      <c r="AV180" s="12" t="s">
        <v>83</v>
      </c>
      <c r="AW180" s="12" t="s">
        <v>34</v>
      </c>
      <c r="AX180" s="12" t="s">
        <v>75</v>
      </c>
      <c r="AY180" s="228" t="s">
        <v>159</v>
      </c>
    </row>
    <row r="181" spans="2:51" s="12" customFormat="1" ht="12">
      <c r="B181" s="219"/>
      <c r="C181" s="220"/>
      <c r="D181" s="209" t="s">
        <v>197</v>
      </c>
      <c r="E181" s="221" t="s">
        <v>1</v>
      </c>
      <c r="F181" s="222" t="s">
        <v>342</v>
      </c>
      <c r="G181" s="220"/>
      <c r="H181" s="221" t="s">
        <v>1</v>
      </c>
      <c r="I181" s="223"/>
      <c r="J181" s="220"/>
      <c r="K181" s="220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197</v>
      </c>
      <c r="AU181" s="228" t="s">
        <v>85</v>
      </c>
      <c r="AV181" s="12" t="s">
        <v>83</v>
      </c>
      <c r="AW181" s="12" t="s">
        <v>4</v>
      </c>
      <c r="AX181" s="12" t="s">
        <v>75</v>
      </c>
      <c r="AY181" s="228" t="s">
        <v>159</v>
      </c>
    </row>
    <row r="182" spans="2:51" s="11" customFormat="1" ht="12">
      <c r="B182" s="207"/>
      <c r="C182" s="208"/>
      <c r="D182" s="209" t="s">
        <v>197</v>
      </c>
      <c r="E182" s="210" t="s">
        <v>104</v>
      </c>
      <c r="F182" s="211" t="s">
        <v>343</v>
      </c>
      <c r="G182" s="208"/>
      <c r="H182" s="212">
        <v>448.63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197</v>
      </c>
      <c r="AU182" s="218" t="s">
        <v>85</v>
      </c>
      <c r="AV182" s="11" t="s">
        <v>85</v>
      </c>
      <c r="AW182" s="11" t="s">
        <v>34</v>
      </c>
      <c r="AX182" s="11" t="s">
        <v>83</v>
      </c>
      <c r="AY182" s="218" t="s">
        <v>159</v>
      </c>
    </row>
    <row r="183" spans="2:65" s="1" customFormat="1" ht="16.5" customHeight="1">
      <c r="B183" s="33"/>
      <c r="C183" s="196" t="s">
        <v>344</v>
      </c>
      <c r="D183" s="196" t="s">
        <v>161</v>
      </c>
      <c r="E183" s="197" t="s">
        <v>345</v>
      </c>
      <c r="F183" s="198" t="s">
        <v>346</v>
      </c>
      <c r="G183" s="199" t="s">
        <v>234</v>
      </c>
      <c r="H183" s="200">
        <v>550</v>
      </c>
      <c r="I183" s="201"/>
      <c r="J183" s="202">
        <f>ROUND(I183*H183,2)</f>
        <v>0</v>
      </c>
      <c r="K183" s="198" t="s">
        <v>235</v>
      </c>
      <c r="L183" s="35"/>
      <c r="M183" s="203" t="s">
        <v>1</v>
      </c>
      <c r="N183" s="204" t="s">
        <v>46</v>
      </c>
      <c r="O183" s="59"/>
      <c r="P183" s="205">
        <f>O183*H183</f>
        <v>0</v>
      </c>
      <c r="Q183" s="205">
        <v>4E-05</v>
      </c>
      <c r="R183" s="205">
        <f>Q183*H183</f>
        <v>0.022000000000000002</v>
      </c>
      <c r="S183" s="205">
        <v>0</v>
      </c>
      <c r="T183" s="206">
        <f>S183*H183</f>
        <v>0</v>
      </c>
      <c r="AR183" s="15" t="s">
        <v>241</v>
      </c>
      <c r="AT183" s="15" t="s">
        <v>161</v>
      </c>
      <c r="AU183" s="15" t="s">
        <v>85</v>
      </c>
      <c r="AY183" s="15" t="s">
        <v>159</v>
      </c>
      <c r="BE183" s="102">
        <f>IF(N183="základní",J183,0)</f>
        <v>0</v>
      </c>
      <c r="BF183" s="102">
        <f>IF(N183="snížená",J183,0)</f>
        <v>0</v>
      </c>
      <c r="BG183" s="102">
        <f>IF(N183="zákl. přenesená",J183,0)</f>
        <v>0</v>
      </c>
      <c r="BH183" s="102">
        <f>IF(N183="sníž. přenesená",J183,0)</f>
        <v>0</v>
      </c>
      <c r="BI183" s="102">
        <f>IF(N183="nulová",J183,0)</f>
        <v>0</v>
      </c>
      <c r="BJ183" s="15" t="s">
        <v>83</v>
      </c>
      <c r="BK183" s="102">
        <f>ROUND(I183*H183,2)</f>
        <v>0</v>
      </c>
      <c r="BL183" s="15" t="s">
        <v>241</v>
      </c>
      <c r="BM183" s="15" t="s">
        <v>347</v>
      </c>
    </row>
    <row r="184" spans="2:65" s="1" customFormat="1" ht="16.5" customHeight="1">
      <c r="B184" s="33"/>
      <c r="C184" s="196" t="s">
        <v>348</v>
      </c>
      <c r="D184" s="196" t="s">
        <v>161</v>
      </c>
      <c r="E184" s="197" t="s">
        <v>349</v>
      </c>
      <c r="F184" s="198" t="s">
        <v>350</v>
      </c>
      <c r="G184" s="199" t="s">
        <v>262</v>
      </c>
      <c r="H184" s="200">
        <v>8.106</v>
      </c>
      <c r="I184" s="201"/>
      <c r="J184" s="202">
        <f>ROUND(I184*H184,2)</f>
        <v>0</v>
      </c>
      <c r="K184" s="198" t="s">
        <v>178</v>
      </c>
      <c r="L184" s="35"/>
      <c r="M184" s="203" t="s">
        <v>1</v>
      </c>
      <c r="N184" s="204" t="s">
        <v>46</v>
      </c>
      <c r="O184" s="59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AR184" s="15" t="s">
        <v>241</v>
      </c>
      <c r="AT184" s="15" t="s">
        <v>161</v>
      </c>
      <c r="AU184" s="15" t="s">
        <v>85</v>
      </c>
      <c r="AY184" s="15" t="s">
        <v>159</v>
      </c>
      <c r="BE184" s="102">
        <f>IF(N184="základní",J184,0)</f>
        <v>0</v>
      </c>
      <c r="BF184" s="102">
        <f>IF(N184="snížená",J184,0)</f>
        <v>0</v>
      </c>
      <c r="BG184" s="102">
        <f>IF(N184="zákl. přenesená",J184,0)</f>
        <v>0</v>
      </c>
      <c r="BH184" s="102">
        <f>IF(N184="sníž. přenesená",J184,0)</f>
        <v>0</v>
      </c>
      <c r="BI184" s="102">
        <f>IF(N184="nulová",J184,0)</f>
        <v>0</v>
      </c>
      <c r="BJ184" s="15" t="s">
        <v>83</v>
      </c>
      <c r="BK184" s="102">
        <f>ROUND(I184*H184,2)</f>
        <v>0</v>
      </c>
      <c r="BL184" s="15" t="s">
        <v>241</v>
      </c>
      <c r="BM184" s="15" t="s">
        <v>351</v>
      </c>
    </row>
    <row r="185" spans="2:65" s="1" customFormat="1" ht="16.5" customHeight="1">
      <c r="B185" s="33"/>
      <c r="C185" s="196" t="s">
        <v>352</v>
      </c>
      <c r="D185" s="196" t="s">
        <v>161</v>
      </c>
      <c r="E185" s="197" t="s">
        <v>353</v>
      </c>
      <c r="F185" s="198" t="s">
        <v>354</v>
      </c>
      <c r="G185" s="199" t="s">
        <v>262</v>
      </c>
      <c r="H185" s="200">
        <v>8.106</v>
      </c>
      <c r="I185" s="201"/>
      <c r="J185" s="202">
        <f>ROUND(I185*H185,2)</f>
        <v>0</v>
      </c>
      <c r="K185" s="198" t="s">
        <v>178</v>
      </c>
      <c r="L185" s="35"/>
      <c r="M185" s="203" t="s">
        <v>1</v>
      </c>
      <c r="N185" s="204" t="s">
        <v>46</v>
      </c>
      <c r="O185" s="59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AR185" s="15" t="s">
        <v>241</v>
      </c>
      <c r="AT185" s="15" t="s">
        <v>161</v>
      </c>
      <c r="AU185" s="15" t="s">
        <v>85</v>
      </c>
      <c r="AY185" s="15" t="s">
        <v>159</v>
      </c>
      <c r="BE185" s="102">
        <f>IF(N185="základní",J185,0)</f>
        <v>0</v>
      </c>
      <c r="BF185" s="102">
        <f>IF(N185="snížená",J185,0)</f>
        <v>0</v>
      </c>
      <c r="BG185" s="102">
        <f>IF(N185="zákl. přenesená",J185,0)</f>
        <v>0</v>
      </c>
      <c r="BH185" s="102">
        <f>IF(N185="sníž. přenesená",J185,0)</f>
        <v>0</v>
      </c>
      <c r="BI185" s="102">
        <f>IF(N185="nulová",J185,0)</f>
        <v>0</v>
      </c>
      <c r="BJ185" s="15" t="s">
        <v>83</v>
      </c>
      <c r="BK185" s="102">
        <f>ROUND(I185*H185,2)</f>
        <v>0</v>
      </c>
      <c r="BL185" s="15" t="s">
        <v>241</v>
      </c>
      <c r="BM185" s="15" t="s">
        <v>355</v>
      </c>
    </row>
    <row r="186" spans="2:65" s="1" customFormat="1" ht="16.5" customHeight="1">
      <c r="B186" s="33"/>
      <c r="C186" s="196" t="s">
        <v>356</v>
      </c>
      <c r="D186" s="196" t="s">
        <v>161</v>
      </c>
      <c r="E186" s="197" t="s">
        <v>357</v>
      </c>
      <c r="F186" s="198" t="s">
        <v>358</v>
      </c>
      <c r="G186" s="199" t="s">
        <v>262</v>
      </c>
      <c r="H186" s="200">
        <v>8.106</v>
      </c>
      <c r="I186" s="201"/>
      <c r="J186" s="202">
        <f>ROUND(I186*H186,2)</f>
        <v>0</v>
      </c>
      <c r="K186" s="198" t="s">
        <v>178</v>
      </c>
      <c r="L186" s="35"/>
      <c r="M186" s="203" t="s">
        <v>1</v>
      </c>
      <c r="N186" s="204" t="s">
        <v>46</v>
      </c>
      <c r="O186" s="59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AR186" s="15" t="s">
        <v>241</v>
      </c>
      <c r="AT186" s="15" t="s">
        <v>161</v>
      </c>
      <c r="AU186" s="15" t="s">
        <v>85</v>
      </c>
      <c r="AY186" s="15" t="s">
        <v>159</v>
      </c>
      <c r="BE186" s="102">
        <f>IF(N186="základní",J186,0)</f>
        <v>0</v>
      </c>
      <c r="BF186" s="102">
        <f>IF(N186="snížená",J186,0)</f>
        <v>0</v>
      </c>
      <c r="BG186" s="102">
        <f>IF(N186="zákl. přenesená",J186,0)</f>
        <v>0</v>
      </c>
      <c r="BH186" s="102">
        <f>IF(N186="sníž. přenesená",J186,0)</f>
        <v>0</v>
      </c>
      <c r="BI186" s="102">
        <f>IF(N186="nulová",J186,0)</f>
        <v>0</v>
      </c>
      <c r="BJ186" s="15" t="s">
        <v>83</v>
      </c>
      <c r="BK186" s="102">
        <f>ROUND(I186*H186,2)</f>
        <v>0</v>
      </c>
      <c r="BL186" s="15" t="s">
        <v>241</v>
      </c>
      <c r="BM186" s="15" t="s">
        <v>359</v>
      </c>
    </row>
    <row r="187" spans="2:63" s="10" customFormat="1" ht="22.9" customHeight="1">
      <c r="B187" s="180"/>
      <c r="C187" s="181"/>
      <c r="D187" s="182" t="s">
        <v>74</v>
      </c>
      <c r="E187" s="194" t="s">
        <v>360</v>
      </c>
      <c r="F187" s="194" t="s">
        <v>361</v>
      </c>
      <c r="G187" s="181"/>
      <c r="H187" s="181"/>
      <c r="I187" s="184"/>
      <c r="J187" s="195">
        <f>BK187</f>
        <v>0</v>
      </c>
      <c r="K187" s="181"/>
      <c r="L187" s="186"/>
      <c r="M187" s="187"/>
      <c r="N187" s="188"/>
      <c r="O187" s="188"/>
      <c r="P187" s="189">
        <f>SUM(P188:P192)</f>
        <v>0</v>
      </c>
      <c r="Q187" s="188"/>
      <c r="R187" s="189">
        <f>SUM(R188:R192)</f>
        <v>0.354</v>
      </c>
      <c r="S187" s="188"/>
      <c r="T187" s="190">
        <f>SUM(T188:T192)</f>
        <v>0</v>
      </c>
      <c r="AR187" s="191" t="s">
        <v>85</v>
      </c>
      <c r="AT187" s="192" t="s">
        <v>74</v>
      </c>
      <c r="AU187" s="192" t="s">
        <v>83</v>
      </c>
      <c r="AY187" s="191" t="s">
        <v>159</v>
      </c>
      <c r="BK187" s="193">
        <f>SUM(BK188:BK192)</f>
        <v>0</v>
      </c>
    </row>
    <row r="188" spans="2:65" s="1" customFormat="1" ht="16.5" customHeight="1">
      <c r="B188" s="33"/>
      <c r="C188" s="196" t="s">
        <v>362</v>
      </c>
      <c r="D188" s="196" t="s">
        <v>161</v>
      </c>
      <c r="E188" s="197" t="s">
        <v>363</v>
      </c>
      <c r="F188" s="198" t="s">
        <v>364</v>
      </c>
      <c r="G188" s="199" t="s">
        <v>205</v>
      </c>
      <c r="H188" s="200">
        <v>71</v>
      </c>
      <c r="I188" s="201"/>
      <c r="J188" s="202">
        <f>ROUND(I188*H188,2)</f>
        <v>0</v>
      </c>
      <c r="K188" s="198" t="s">
        <v>235</v>
      </c>
      <c r="L188" s="35"/>
      <c r="M188" s="203" t="s">
        <v>1</v>
      </c>
      <c r="N188" s="204" t="s">
        <v>46</v>
      </c>
      <c r="O188" s="59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AR188" s="15" t="s">
        <v>241</v>
      </c>
      <c r="AT188" s="15" t="s">
        <v>161</v>
      </c>
      <c r="AU188" s="15" t="s">
        <v>85</v>
      </c>
      <c r="AY188" s="15" t="s">
        <v>159</v>
      </c>
      <c r="BE188" s="102">
        <f>IF(N188="základní",J188,0)</f>
        <v>0</v>
      </c>
      <c r="BF188" s="102">
        <f>IF(N188="snížená",J188,0)</f>
        <v>0</v>
      </c>
      <c r="BG188" s="102">
        <f>IF(N188="zákl. přenesená",J188,0)</f>
        <v>0</v>
      </c>
      <c r="BH188" s="102">
        <f>IF(N188="sníž. přenesená",J188,0)</f>
        <v>0</v>
      </c>
      <c r="BI188" s="102">
        <f>IF(N188="nulová",J188,0)</f>
        <v>0</v>
      </c>
      <c r="BJ188" s="15" t="s">
        <v>83</v>
      </c>
      <c r="BK188" s="102">
        <f>ROUND(I188*H188,2)</f>
        <v>0</v>
      </c>
      <c r="BL188" s="15" t="s">
        <v>241</v>
      </c>
      <c r="BM188" s="15" t="s">
        <v>365</v>
      </c>
    </row>
    <row r="189" spans="2:51" s="11" customFormat="1" ht="12">
      <c r="B189" s="207"/>
      <c r="C189" s="208"/>
      <c r="D189" s="209" t="s">
        <v>197</v>
      </c>
      <c r="E189" s="210" t="s">
        <v>1</v>
      </c>
      <c r="F189" s="211" t="s">
        <v>366</v>
      </c>
      <c r="G189" s="208"/>
      <c r="H189" s="212">
        <v>71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197</v>
      </c>
      <c r="AU189" s="218" t="s">
        <v>85</v>
      </c>
      <c r="AV189" s="11" t="s">
        <v>85</v>
      </c>
      <c r="AW189" s="11" t="s">
        <v>34</v>
      </c>
      <c r="AX189" s="11" t="s">
        <v>83</v>
      </c>
      <c r="AY189" s="218" t="s">
        <v>159</v>
      </c>
    </row>
    <row r="190" spans="2:65" s="1" customFormat="1" ht="16.5" customHeight="1">
      <c r="B190" s="33"/>
      <c r="C190" s="240" t="s">
        <v>367</v>
      </c>
      <c r="D190" s="240" t="s">
        <v>325</v>
      </c>
      <c r="E190" s="241" t="s">
        <v>368</v>
      </c>
      <c r="F190" s="242" t="s">
        <v>369</v>
      </c>
      <c r="G190" s="243" t="s">
        <v>234</v>
      </c>
      <c r="H190" s="244">
        <v>35.4</v>
      </c>
      <c r="I190" s="245"/>
      <c r="J190" s="246">
        <f>ROUND(I190*H190,2)</f>
        <v>0</v>
      </c>
      <c r="K190" s="242" t="s">
        <v>235</v>
      </c>
      <c r="L190" s="247"/>
      <c r="M190" s="248" t="s">
        <v>1</v>
      </c>
      <c r="N190" s="249" t="s">
        <v>46</v>
      </c>
      <c r="O190" s="59"/>
      <c r="P190" s="205">
        <f>O190*H190</f>
        <v>0</v>
      </c>
      <c r="Q190" s="205">
        <v>0.01</v>
      </c>
      <c r="R190" s="205">
        <f>Q190*H190</f>
        <v>0.354</v>
      </c>
      <c r="S190" s="205">
        <v>0</v>
      </c>
      <c r="T190" s="206">
        <f>S190*H190</f>
        <v>0</v>
      </c>
      <c r="AR190" s="15" t="s">
        <v>329</v>
      </c>
      <c r="AT190" s="15" t="s">
        <v>325</v>
      </c>
      <c r="AU190" s="15" t="s">
        <v>85</v>
      </c>
      <c r="AY190" s="15" t="s">
        <v>159</v>
      </c>
      <c r="BE190" s="102">
        <f>IF(N190="základní",J190,0)</f>
        <v>0</v>
      </c>
      <c r="BF190" s="102">
        <f>IF(N190="snížená",J190,0)</f>
        <v>0</v>
      </c>
      <c r="BG190" s="102">
        <f>IF(N190="zákl. přenesená",J190,0)</f>
        <v>0</v>
      </c>
      <c r="BH190" s="102">
        <f>IF(N190="sníž. přenesená",J190,0)</f>
        <v>0</v>
      </c>
      <c r="BI190" s="102">
        <f>IF(N190="nulová",J190,0)</f>
        <v>0</v>
      </c>
      <c r="BJ190" s="15" t="s">
        <v>83</v>
      </c>
      <c r="BK190" s="102">
        <f>ROUND(I190*H190,2)</f>
        <v>0</v>
      </c>
      <c r="BL190" s="15" t="s">
        <v>241</v>
      </c>
      <c r="BM190" s="15" t="s">
        <v>370</v>
      </c>
    </row>
    <row r="191" spans="2:51" s="11" customFormat="1" ht="12">
      <c r="B191" s="207"/>
      <c r="C191" s="208"/>
      <c r="D191" s="209" t="s">
        <v>197</v>
      </c>
      <c r="E191" s="210" t="s">
        <v>1</v>
      </c>
      <c r="F191" s="211" t="s">
        <v>371</v>
      </c>
      <c r="G191" s="208"/>
      <c r="H191" s="212">
        <v>35.4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197</v>
      </c>
      <c r="AU191" s="218" t="s">
        <v>85</v>
      </c>
      <c r="AV191" s="11" t="s">
        <v>85</v>
      </c>
      <c r="AW191" s="11" t="s">
        <v>34</v>
      </c>
      <c r="AX191" s="11" t="s">
        <v>83</v>
      </c>
      <c r="AY191" s="218" t="s">
        <v>159</v>
      </c>
    </row>
    <row r="192" spans="2:65" s="1" customFormat="1" ht="16.5" customHeight="1">
      <c r="B192" s="33"/>
      <c r="C192" s="196" t="s">
        <v>372</v>
      </c>
      <c r="D192" s="196" t="s">
        <v>161</v>
      </c>
      <c r="E192" s="197" t="s">
        <v>373</v>
      </c>
      <c r="F192" s="198" t="s">
        <v>374</v>
      </c>
      <c r="G192" s="199" t="s">
        <v>262</v>
      </c>
      <c r="H192" s="200">
        <v>0.354</v>
      </c>
      <c r="I192" s="201"/>
      <c r="J192" s="202">
        <f>ROUND(I192*H192,2)</f>
        <v>0</v>
      </c>
      <c r="K192" s="198" t="s">
        <v>235</v>
      </c>
      <c r="L192" s="35"/>
      <c r="M192" s="203" t="s">
        <v>1</v>
      </c>
      <c r="N192" s="204" t="s">
        <v>46</v>
      </c>
      <c r="O192" s="59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AR192" s="15" t="s">
        <v>241</v>
      </c>
      <c r="AT192" s="15" t="s">
        <v>161</v>
      </c>
      <c r="AU192" s="15" t="s">
        <v>85</v>
      </c>
      <c r="AY192" s="15" t="s">
        <v>159</v>
      </c>
      <c r="BE192" s="102">
        <f>IF(N192="základní",J192,0)</f>
        <v>0</v>
      </c>
      <c r="BF192" s="102">
        <f>IF(N192="snížená",J192,0)</f>
        <v>0</v>
      </c>
      <c r="BG192" s="102">
        <f>IF(N192="zákl. přenesená",J192,0)</f>
        <v>0</v>
      </c>
      <c r="BH192" s="102">
        <f>IF(N192="sníž. přenesená",J192,0)</f>
        <v>0</v>
      </c>
      <c r="BI192" s="102">
        <f>IF(N192="nulová",J192,0)</f>
        <v>0</v>
      </c>
      <c r="BJ192" s="15" t="s">
        <v>83</v>
      </c>
      <c r="BK192" s="102">
        <f>ROUND(I192*H192,2)</f>
        <v>0</v>
      </c>
      <c r="BL192" s="15" t="s">
        <v>241</v>
      </c>
      <c r="BM192" s="15" t="s">
        <v>375</v>
      </c>
    </row>
    <row r="193" spans="2:63" s="10" customFormat="1" ht="22.9" customHeight="1">
      <c r="B193" s="180"/>
      <c r="C193" s="181"/>
      <c r="D193" s="182" t="s">
        <v>74</v>
      </c>
      <c r="E193" s="194" t="s">
        <v>376</v>
      </c>
      <c r="F193" s="194" t="s">
        <v>377</v>
      </c>
      <c r="G193" s="181"/>
      <c r="H193" s="181"/>
      <c r="I193" s="184"/>
      <c r="J193" s="195">
        <f>BK193</f>
        <v>0</v>
      </c>
      <c r="K193" s="181"/>
      <c r="L193" s="186"/>
      <c r="M193" s="187"/>
      <c r="N193" s="188"/>
      <c r="O193" s="188"/>
      <c r="P193" s="189">
        <f>SUM(P194:P207)</f>
        <v>0</v>
      </c>
      <c r="Q193" s="188"/>
      <c r="R193" s="189">
        <f>SUM(R194:R207)</f>
        <v>0.2198287</v>
      </c>
      <c r="S193" s="188"/>
      <c r="T193" s="190">
        <f>SUM(T194:T207)</f>
        <v>0</v>
      </c>
      <c r="AR193" s="191" t="s">
        <v>85</v>
      </c>
      <c r="AT193" s="192" t="s">
        <v>74</v>
      </c>
      <c r="AU193" s="192" t="s">
        <v>83</v>
      </c>
      <c r="AY193" s="191" t="s">
        <v>159</v>
      </c>
      <c r="BK193" s="193">
        <f>SUM(BK194:BK207)</f>
        <v>0</v>
      </c>
    </row>
    <row r="194" spans="2:65" s="1" customFormat="1" ht="16.5" customHeight="1">
      <c r="B194" s="33"/>
      <c r="C194" s="196" t="s">
        <v>378</v>
      </c>
      <c r="D194" s="196" t="s">
        <v>161</v>
      </c>
      <c r="E194" s="197" t="s">
        <v>379</v>
      </c>
      <c r="F194" s="198" t="s">
        <v>380</v>
      </c>
      <c r="G194" s="199" t="s">
        <v>106</v>
      </c>
      <c r="H194" s="200">
        <v>16000</v>
      </c>
      <c r="I194" s="201"/>
      <c r="J194" s="202">
        <f>ROUND(I194*H194,2)</f>
        <v>0</v>
      </c>
      <c r="K194" s="198" t="s">
        <v>178</v>
      </c>
      <c r="L194" s="35"/>
      <c r="M194" s="203" t="s">
        <v>1</v>
      </c>
      <c r="N194" s="204" t="s">
        <v>46</v>
      </c>
      <c r="O194" s="59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AR194" s="15" t="s">
        <v>241</v>
      </c>
      <c r="AT194" s="15" t="s">
        <v>161</v>
      </c>
      <c r="AU194" s="15" t="s">
        <v>85</v>
      </c>
      <c r="AY194" s="15" t="s">
        <v>159</v>
      </c>
      <c r="BE194" s="102">
        <f>IF(N194="základní",J194,0)</f>
        <v>0</v>
      </c>
      <c r="BF194" s="102">
        <f>IF(N194="snížená",J194,0)</f>
        <v>0</v>
      </c>
      <c r="BG194" s="102">
        <f>IF(N194="zákl. přenesená",J194,0)</f>
        <v>0</v>
      </c>
      <c r="BH194" s="102">
        <f>IF(N194="sníž. přenesená",J194,0)</f>
        <v>0</v>
      </c>
      <c r="BI194" s="102">
        <f>IF(N194="nulová",J194,0)</f>
        <v>0</v>
      </c>
      <c r="BJ194" s="15" t="s">
        <v>83</v>
      </c>
      <c r="BK194" s="102">
        <f>ROUND(I194*H194,2)</f>
        <v>0</v>
      </c>
      <c r="BL194" s="15" t="s">
        <v>241</v>
      </c>
      <c r="BM194" s="15" t="s">
        <v>381</v>
      </c>
    </row>
    <row r="195" spans="2:51" s="12" customFormat="1" ht="12">
      <c r="B195" s="219"/>
      <c r="C195" s="220"/>
      <c r="D195" s="209" t="s">
        <v>197</v>
      </c>
      <c r="E195" s="221" t="s">
        <v>1</v>
      </c>
      <c r="F195" s="222" t="s">
        <v>382</v>
      </c>
      <c r="G195" s="220"/>
      <c r="H195" s="221" t="s">
        <v>1</v>
      </c>
      <c r="I195" s="223"/>
      <c r="J195" s="220"/>
      <c r="K195" s="220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197</v>
      </c>
      <c r="AU195" s="228" t="s">
        <v>85</v>
      </c>
      <c r="AV195" s="12" t="s">
        <v>83</v>
      </c>
      <c r="AW195" s="12" t="s">
        <v>34</v>
      </c>
      <c r="AX195" s="12" t="s">
        <v>75</v>
      </c>
      <c r="AY195" s="228" t="s">
        <v>159</v>
      </c>
    </row>
    <row r="196" spans="2:51" s="12" customFormat="1" ht="12">
      <c r="B196" s="219"/>
      <c r="C196" s="220"/>
      <c r="D196" s="209" t="s">
        <v>197</v>
      </c>
      <c r="E196" s="221" t="s">
        <v>1</v>
      </c>
      <c r="F196" s="222" t="s">
        <v>383</v>
      </c>
      <c r="G196" s="220"/>
      <c r="H196" s="221" t="s">
        <v>1</v>
      </c>
      <c r="I196" s="223"/>
      <c r="J196" s="220"/>
      <c r="K196" s="220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197</v>
      </c>
      <c r="AU196" s="228" t="s">
        <v>85</v>
      </c>
      <c r="AV196" s="12" t="s">
        <v>83</v>
      </c>
      <c r="AW196" s="12" t="s">
        <v>34</v>
      </c>
      <c r="AX196" s="12" t="s">
        <v>75</v>
      </c>
      <c r="AY196" s="228" t="s">
        <v>159</v>
      </c>
    </row>
    <row r="197" spans="2:51" s="11" customFormat="1" ht="12">
      <c r="B197" s="207"/>
      <c r="C197" s="208"/>
      <c r="D197" s="209" t="s">
        <v>197</v>
      </c>
      <c r="E197" s="210" t="s">
        <v>384</v>
      </c>
      <c r="F197" s="211" t="s">
        <v>385</v>
      </c>
      <c r="G197" s="208"/>
      <c r="H197" s="212">
        <v>16000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197</v>
      </c>
      <c r="AU197" s="218" t="s">
        <v>85</v>
      </c>
      <c r="AV197" s="11" t="s">
        <v>85</v>
      </c>
      <c r="AW197" s="11" t="s">
        <v>34</v>
      </c>
      <c r="AX197" s="11" t="s">
        <v>83</v>
      </c>
      <c r="AY197" s="218" t="s">
        <v>159</v>
      </c>
    </row>
    <row r="198" spans="2:65" s="1" customFormat="1" ht="16.5" customHeight="1">
      <c r="B198" s="33"/>
      <c r="C198" s="196" t="s">
        <v>386</v>
      </c>
      <c r="D198" s="196" t="s">
        <v>161</v>
      </c>
      <c r="E198" s="197" t="s">
        <v>387</v>
      </c>
      <c r="F198" s="198" t="s">
        <v>388</v>
      </c>
      <c r="G198" s="199" t="s">
        <v>234</v>
      </c>
      <c r="H198" s="200">
        <v>550</v>
      </c>
      <c r="I198" s="201"/>
      <c r="J198" s="202">
        <f>ROUND(I198*H198,2)</f>
        <v>0</v>
      </c>
      <c r="K198" s="198" t="s">
        <v>235</v>
      </c>
      <c r="L198" s="35"/>
      <c r="M198" s="203" t="s">
        <v>1</v>
      </c>
      <c r="N198" s="204" t="s">
        <v>46</v>
      </c>
      <c r="O198" s="59"/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AR198" s="15" t="s">
        <v>241</v>
      </c>
      <c r="AT198" s="15" t="s">
        <v>161</v>
      </c>
      <c r="AU198" s="15" t="s">
        <v>85</v>
      </c>
      <c r="AY198" s="15" t="s">
        <v>159</v>
      </c>
      <c r="BE198" s="102">
        <f>IF(N198="základní",J198,0)</f>
        <v>0</v>
      </c>
      <c r="BF198" s="102">
        <f>IF(N198="snížená",J198,0)</f>
        <v>0</v>
      </c>
      <c r="BG198" s="102">
        <f>IF(N198="zákl. přenesená",J198,0)</f>
        <v>0</v>
      </c>
      <c r="BH198" s="102">
        <f>IF(N198="sníž. přenesená",J198,0)</f>
        <v>0</v>
      </c>
      <c r="BI198" s="102">
        <f>IF(N198="nulová",J198,0)</f>
        <v>0</v>
      </c>
      <c r="BJ198" s="15" t="s">
        <v>83</v>
      </c>
      <c r="BK198" s="102">
        <f>ROUND(I198*H198,2)</f>
        <v>0</v>
      </c>
      <c r="BL198" s="15" t="s">
        <v>241</v>
      </c>
      <c r="BM198" s="15" t="s">
        <v>389</v>
      </c>
    </row>
    <row r="199" spans="2:51" s="11" customFormat="1" ht="12">
      <c r="B199" s="207"/>
      <c r="C199" s="208"/>
      <c r="D199" s="209" t="s">
        <v>197</v>
      </c>
      <c r="E199" s="210" t="s">
        <v>1</v>
      </c>
      <c r="F199" s="211" t="s">
        <v>390</v>
      </c>
      <c r="G199" s="208"/>
      <c r="H199" s="212">
        <v>550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197</v>
      </c>
      <c r="AU199" s="218" t="s">
        <v>85</v>
      </c>
      <c r="AV199" s="11" t="s">
        <v>85</v>
      </c>
      <c r="AW199" s="11" t="s">
        <v>34</v>
      </c>
      <c r="AX199" s="11" t="s">
        <v>83</v>
      </c>
      <c r="AY199" s="218" t="s">
        <v>159</v>
      </c>
    </row>
    <row r="200" spans="2:65" s="1" customFormat="1" ht="16.5" customHeight="1">
      <c r="B200" s="33"/>
      <c r="C200" s="240" t="s">
        <v>391</v>
      </c>
      <c r="D200" s="240" t="s">
        <v>325</v>
      </c>
      <c r="E200" s="241" t="s">
        <v>392</v>
      </c>
      <c r="F200" s="242" t="s">
        <v>393</v>
      </c>
      <c r="G200" s="243" t="s">
        <v>234</v>
      </c>
      <c r="H200" s="244">
        <v>577.5</v>
      </c>
      <c r="I200" s="245"/>
      <c r="J200" s="246">
        <f>ROUND(I200*H200,2)</f>
        <v>0</v>
      </c>
      <c r="K200" s="242" t="s">
        <v>235</v>
      </c>
      <c r="L200" s="247"/>
      <c r="M200" s="248" t="s">
        <v>1</v>
      </c>
      <c r="N200" s="249" t="s">
        <v>46</v>
      </c>
      <c r="O200" s="59"/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AR200" s="15" t="s">
        <v>329</v>
      </c>
      <c r="AT200" s="15" t="s">
        <v>325</v>
      </c>
      <c r="AU200" s="15" t="s">
        <v>85</v>
      </c>
      <c r="AY200" s="15" t="s">
        <v>159</v>
      </c>
      <c r="BE200" s="102">
        <f>IF(N200="základní",J200,0)</f>
        <v>0</v>
      </c>
      <c r="BF200" s="102">
        <f>IF(N200="snížená",J200,0)</f>
        <v>0</v>
      </c>
      <c r="BG200" s="102">
        <f>IF(N200="zákl. přenesená",J200,0)</f>
        <v>0</v>
      </c>
      <c r="BH200" s="102">
        <f>IF(N200="sníž. přenesená",J200,0)</f>
        <v>0</v>
      </c>
      <c r="BI200" s="102">
        <f>IF(N200="nulová",J200,0)</f>
        <v>0</v>
      </c>
      <c r="BJ200" s="15" t="s">
        <v>83</v>
      </c>
      <c r="BK200" s="102">
        <f>ROUND(I200*H200,2)</f>
        <v>0</v>
      </c>
      <c r="BL200" s="15" t="s">
        <v>241</v>
      </c>
      <c r="BM200" s="15" t="s">
        <v>394</v>
      </c>
    </row>
    <row r="201" spans="2:51" s="11" customFormat="1" ht="12">
      <c r="B201" s="207"/>
      <c r="C201" s="208"/>
      <c r="D201" s="209" t="s">
        <v>197</v>
      </c>
      <c r="E201" s="208"/>
      <c r="F201" s="211" t="s">
        <v>395</v>
      </c>
      <c r="G201" s="208"/>
      <c r="H201" s="212">
        <v>577.5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197</v>
      </c>
      <c r="AU201" s="218" t="s">
        <v>85</v>
      </c>
      <c r="AV201" s="11" t="s">
        <v>85</v>
      </c>
      <c r="AW201" s="11" t="s">
        <v>4</v>
      </c>
      <c r="AX201" s="11" t="s">
        <v>83</v>
      </c>
      <c r="AY201" s="218" t="s">
        <v>159</v>
      </c>
    </row>
    <row r="202" spans="2:65" s="1" customFormat="1" ht="16.5" customHeight="1">
      <c r="B202" s="33"/>
      <c r="C202" s="196" t="s">
        <v>396</v>
      </c>
      <c r="D202" s="196" t="s">
        <v>161</v>
      </c>
      <c r="E202" s="197" t="s">
        <v>397</v>
      </c>
      <c r="F202" s="198" t="s">
        <v>398</v>
      </c>
      <c r="G202" s="199" t="s">
        <v>106</v>
      </c>
      <c r="H202" s="200">
        <v>448.63</v>
      </c>
      <c r="I202" s="201"/>
      <c r="J202" s="202">
        <f>ROUND(I202*H202,2)</f>
        <v>0</v>
      </c>
      <c r="K202" s="198" t="s">
        <v>178</v>
      </c>
      <c r="L202" s="35"/>
      <c r="M202" s="203" t="s">
        <v>1</v>
      </c>
      <c r="N202" s="204" t="s">
        <v>46</v>
      </c>
      <c r="O202" s="59"/>
      <c r="P202" s="205">
        <f>O202*H202</f>
        <v>0</v>
      </c>
      <c r="Q202" s="205">
        <v>0.0002</v>
      </c>
      <c r="R202" s="205">
        <f>Q202*H202</f>
        <v>0.089726</v>
      </c>
      <c r="S202" s="205">
        <v>0</v>
      </c>
      <c r="T202" s="206">
        <f>S202*H202</f>
        <v>0</v>
      </c>
      <c r="AR202" s="15" t="s">
        <v>241</v>
      </c>
      <c r="AT202" s="15" t="s">
        <v>161</v>
      </c>
      <c r="AU202" s="15" t="s">
        <v>85</v>
      </c>
      <c r="AY202" s="15" t="s">
        <v>159</v>
      </c>
      <c r="BE202" s="102">
        <f>IF(N202="základní",J202,0)</f>
        <v>0</v>
      </c>
      <c r="BF202" s="102">
        <f>IF(N202="snížená",J202,0)</f>
        <v>0</v>
      </c>
      <c r="BG202" s="102">
        <f>IF(N202="zákl. přenesená",J202,0)</f>
        <v>0</v>
      </c>
      <c r="BH202" s="102">
        <f>IF(N202="sníž. přenesená",J202,0)</f>
        <v>0</v>
      </c>
      <c r="BI202" s="102">
        <f>IF(N202="nulová",J202,0)</f>
        <v>0</v>
      </c>
      <c r="BJ202" s="15" t="s">
        <v>83</v>
      </c>
      <c r="BK202" s="102">
        <f>ROUND(I202*H202,2)</f>
        <v>0</v>
      </c>
      <c r="BL202" s="15" t="s">
        <v>241</v>
      </c>
      <c r="BM202" s="15" t="s">
        <v>399</v>
      </c>
    </row>
    <row r="203" spans="2:51" s="12" customFormat="1" ht="12">
      <c r="B203" s="219"/>
      <c r="C203" s="220"/>
      <c r="D203" s="209" t="s">
        <v>197</v>
      </c>
      <c r="E203" s="221" t="s">
        <v>1</v>
      </c>
      <c r="F203" s="222" t="s">
        <v>400</v>
      </c>
      <c r="G203" s="220"/>
      <c r="H203" s="221" t="s">
        <v>1</v>
      </c>
      <c r="I203" s="223"/>
      <c r="J203" s="220"/>
      <c r="K203" s="220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197</v>
      </c>
      <c r="AU203" s="228" t="s">
        <v>85</v>
      </c>
      <c r="AV203" s="12" t="s">
        <v>83</v>
      </c>
      <c r="AW203" s="12" t="s">
        <v>34</v>
      </c>
      <c r="AX203" s="12" t="s">
        <v>75</v>
      </c>
      <c r="AY203" s="228" t="s">
        <v>159</v>
      </c>
    </row>
    <row r="204" spans="2:51" s="11" customFormat="1" ht="12">
      <c r="B204" s="207"/>
      <c r="C204" s="208"/>
      <c r="D204" s="209" t="s">
        <v>197</v>
      </c>
      <c r="E204" s="210" t="s">
        <v>1</v>
      </c>
      <c r="F204" s="211" t="s">
        <v>401</v>
      </c>
      <c r="G204" s="208"/>
      <c r="H204" s="212">
        <v>448.63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197</v>
      </c>
      <c r="AU204" s="218" t="s">
        <v>85</v>
      </c>
      <c r="AV204" s="11" t="s">
        <v>85</v>
      </c>
      <c r="AW204" s="11" t="s">
        <v>34</v>
      </c>
      <c r="AX204" s="11" t="s">
        <v>83</v>
      </c>
      <c r="AY204" s="218" t="s">
        <v>159</v>
      </c>
    </row>
    <row r="205" spans="2:65" s="1" customFormat="1" ht="22.5" customHeight="1">
      <c r="B205" s="33"/>
      <c r="C205" s="196" t="s">
        <v>402</v>
      </c>
      <c r="D205" s="196" t="s">
        <v>161</v>
      </c>
      <c r="E205" s="197" t="s">
        <v>403</v>
      </c>
      <c r="F205" s="198" t="s">
        <v>404</v>
      </c>
      <c r="G205" s="199" t="s">
        <v>106</v>
      </c>
      <c r="H205" s="200">
        <v>448.63</v>
      </c>
      <c r="I205" s="201"/>
      <c r="J205" s="202">
        <f>ROUND(I205*H205,2)</f>
        <v>0</v>
      </c>
      <c r="K205" s="198" t="s">
        <v>178</v>
      </c>
      <c r="L205" s="35"/>
      <c r="M205" s="203" t="s">
        <v>1</v>
      </c>
      <c r="N205" s="204" t="s">
        <v>46</v>
      </c>
      <c r="O205" s="59"/>
      <c r="P205" s="205">
        <f>O205*H205</f>
        <v>0</v>
      </c>
      <c r="Q205" s="205">
        <v>0.00029</v>
      </c>
      <c r="R205" s="205">
        <f>Q205*H205</f>
        <v>0.1301027</v>
      </c>
      <c r="S205" s="205">
        <v>0</v>
      </c>
      <c r="T205" s="206">
        <f>S205*H205</f>
        <v>0</v>
      </c>
      <c r="AR205" s="15" t="s">
        <v>241</v>
      </c>
      <c r="AT205" s="15" t="s">
        <v>161</v>
      </c>
      <c r="AU205" s="15" t="s">
        <v>85</v>
      </c>
      <c r="AY205" s="15" t="s">
        <v>159</v>
      </c>
      <c r="BE205" s="102">
        <f>IF(N205="základní",J205,0)</f>
        <v>0</v>
      </c>
      <c r="BF205" s="102">
        <f>IF(N205="snížená",J205,0)</f>
        <v>0</v>
      </c>
      <c r="BG205" s="102">
        <f>IF(N205="zákl. přenesená",J205,0)</f>
        <v>0</v>
      </c>
      <c r="BH205" s="102">
        <f>IF(N205="sníž. přenesená",J205,0)</f>
        <v>0</v>
      </c>
      <c r="BI205" s="102">
        <f>IF(N205="nulová",J205,0)</f>
        <v>0</v>
      </c>
      <c r="BJ205" s="15" t="s">
        <v>83</v>
      </c>
      <c r="BK205" s="102">
        <f>ROUND(I205*H205,2)</f>
        <v>0</v>
      </c>
      <c r="BL205" s="15" t="s">
        <v>241</v>
      </c>
      <c r="BM205" s="15" t="s">
        <v>405</v>
      </c>
    </row>
    <row r="206" spans="2:51" s="12" customFormat="1" ht="12">
      <c r="B206" s="219"/>
      <c r="C206" s="220"/>
      <c r="D206" s="209" t="s">
        <v>197</v>
      </c>
      <c r="E206" s="221" t="s">
        <v>1</v>
      </c>
      <c r="F206" s="222" t="s">
        <v>406</v>
      </c>
      <c r="G206" s="220"/>
      <c r="H206" s="221" t="s">
        <v>1</v>
      </c>
      <c r="I206" s="223"/>
      <c r="J206" s="220"/>
      <c r="K206" s="220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197</v>
      </c>
      <c r="AU206" s="228" t="s">
        <v>85</v>
      </c>
      <c r="AV206" s="12" t="s">
        <v>83</v>
      </c>
      <c r="AW206" s="12" t="s">
        <v>34</v>
      </c>
      <c r="AX206" s="12" t="s">
        <v>75</v>
      </c>
      <c r="AY206" s="228" t="s">
        <v>159</v>
      </c>
    </row>
    <row r="207" spans="2:51" s="11" customFormat="1" ht="12">
      <c r="B207" s="207"/>
      <c r="C207" s="208"/>
      <c r="D207" s="209" t="s">
        <v>197</v>
      </c>
      <c r="E207" s="210" t="s">
        <v>1</v>
      </c>
      <c r="F207" s="211" t="s">
        <v>401</v>
      </c>
      <c r="G207" s="208"/>
      <c r="H207" s="212">
        <v>448.63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197</v>
      </c>
      <c r="AU207" s="218" t="s">
        <v>85</v>
      </c>
      <c r="AV207" s="11" t="s">
        <v>85</v>
      </c>
      <c r="AW207" s="11" t="s">
        <v>34</v>
      </c>
      <c r="AX207" s="11" t="s">
        <v>83</v>
      </c>
      <c r="AY207" s="218" t="s">
        <v>159</v>
      </c>
    </row>
    <row r="208" spans="2:63" s="10" customFormat="1" ht="22.9" customHeight="1">
      <c r="B208" s="180"/>
      <c r="C208" s="181"/>
      <c r="D208" s="182" t="s">
        <v>74</v>
      </c>
      <c r="E208" s="194" t="s">
        <v>407</v>
      </c>
      <c r="F208" s="194" t="s">
        <v>408</v>
      </c>
      <c r="G208" s="181"/>
      <c r="H208" s="181"/>
      <c r="I208" s="184"/>
      <c r="J208" s="195">
        <f>BK208</f>
        <v>0</v>
      </c>
      <c r="K208" s="181"/>
      <c r="L208" s="186"/>
      <c r="M208" s="187"/>
      <c r="N208" s="188"/>
      <c r="O208" s="188"/>
      <c r="P208" s="189">
        <f>SUM(P209:P215)</f>
        <v>0</v>
      </c>
      <c r="Q208" s="188"/>
      <c r="R208" s="189">
        <f>SUM(R209:R215)</f>
        <v>0</v>
      </c>
      <c r="S208" s="188"/>
      <c r="T208" s="190">
        <f>SUM(T209:T215)</f>
        <v>0</v>
      </c>
      <c r="AR208" s="191" t="s">
        <v>85</v>
      </c>
      <c r="AT208" s="192" t="s">
        <v>74</v>
      </c>
      <c r="AU208" s="192" t="s">
        <v>83</v>
      </c>
      <c r="AY208" s="191" t="s">
        <v>159</v>
      </c>
      <c r="BK208" s="193">
        <f>SUM(BK209:BK215)</f>
        <v>0</v>
      </c>
    </row>
    <row r="209" spans="2:65" s="1" customFormat="1" ht="16.5" customHeight="1">
      <c r="B209" s="33"/>
      <c r="C209" s="196" t="s">
        <v>409</v>
      </c>
      <c r="D209" s="196" t="s">
        <v>161</v>
      </c>
      <c r="E209" s="197" t="s">
        <v>410</v>
      </c>
      <c r="F209" s="198" t="s">
        <v>411</v>
      </c>
      <c r="G209" s="199" t="s">
        <v>106</v>
      </c>
      <c r="H209" s="200">
        <v>2594.88</v>
      </c>
      <c r="I209" s="201"/>
      <c r="J209" s="202">
        <f>ROUND(I209*H209,2)</f>
        <v>0</v>
      </c>
      <c r="K209" s="198" t="s">
        <v>235</v>
      </c>
      <c r="L209" s="35"/>
      <c r="M209" s="203" t="s">
        <v>1</v>
      </c>
      <c r="N209" s="204" t="s">
        <v>46</v>
      </c>
      <c r="O209" s="59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6">
        <f>S209*H209</f>
        <v>0</v>
      </c>
      <c r="AR209" s="15" t="s">
        <v>241</v>
      </c>
      <c r="AT209" s="15" t="s">
        <v>161</v>
      </c>
      <c r="AU209" s="15" t="s">
        <v>85</v>
      </c>
      <c r="AY209" s="15" t="s">
        <v>159</v>
      </c>
      <c r="BE209" s="102">
        <f>IF(N209="základní",J209,0)</f>
        <v>0</v>
      </c>
      <c r="BF209" s="102">
        <f>IF(N209="snížená",J209,0)</f>
        <v>0</v>
      </c>
      <c r="BG209" s="102">
        <f>IF(N209="zákl. přenesená",J209,0)</f>
        <v>0</v>
      </c>
      <c r="BH209" s="102">
        <f>IF(N209="sníž. přenesená",J209,0)</f>
        <v>0</v>
      </c>
      <c r="BI209" s="102">
        <f>IF(N209="nulová",J209,0)</f>
        <v>0</v>
      </c>
      <c r="BJ209" s="15" t="s">
        <v>83</v>
      </c>
      <c r="BK209" s="102">
        <f>ROUND(I209*H209,2)</f>
        <v>0</v>
      </c>
      <c r="BL209" s="15" t="s">
        <v>241</v>
      </c>
      <c r="BM209" s="15" t="s">
        <v>412</v>
      </c>
    </row>
    <row r="210" spans="2:51" s="12" customFormat="1" ht="12">
      <c r="B210" s="219"/>
      <c r="C210" s="220"/>
      <c r="D210" s="209" t="s">
        <v>197</v>
      </c>
      <c r="E210" s="221" t="s">
        <v>1</v>
      </c>
      <c r="F210" s="222" t="s">
        <v>413</v>
      </c>
      <c r="G210" s="220"/>
      <c r="H210" s="221" t="s">
        <v>1</v>
      </c>
      <c r="I210" s="223"/>
      <c r="J210" s="220"/>
      <c r="K210" s="220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197</v>
      </c>
      <c r="AU210" s="228" t="s">
        <v>85</v>
      </c>
      <c r="AV210" s="12" t="s">
        <v>83</v>
      </c>
      <c r="AW210" s="12" t="s">
        <v>34</v>
      </c>
      <c r="AX210" s="12" t="s">
        <v>75</v>
      </c>
      <c r="AY210" s="228" t="s">
        <v>159</v>
      </c>
    </row>
    <row r="211" spans="2:51" s="12" customFormat="1" ht="12">
      <c r="B211" s="219"/>
      <c r="C211" s="220"/>
      <c r="D211" s="209" t="s">
        <v>197</v>
      </c>
      <c r="E211" s="221" t="s">
        <v>1</v>
      </c>
      <c r="F211" s="222" t="s">
        <v>414</v>
      </c>
      <c r="G211" s="220"/>
      <c r="H211" s="221" t="s">
        <v>1</v>
      </c>
      <c r="I211" s="223"/>
      <c r="J211" s="220"/>
      <c r="K211" s="220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197</v>
      </c>
      <c r="AU211" s="228" t="s">
        <v>85</v>
      </c>
      <c r="AV211" s="12" t="s">
        <v>83</v>
      </c>
      <c r="AW211" s="12" t="s">
        <v>34</v>
      </c>
      <c r="AX211" s="12" t="s">
        <v>75</v>
      </c>
      <c r="AY211" s="228" t="s">
        <v>159</v>
      </c>
    </row>
    <row r="212" spans="2:51" s="12" customFormat="1" ht="12">
      <c r="B212" s="219"/>
      <c r="C212" s="220"/>
      <c r="D212" s="209" t="s">
        <v>197</v>
      </c>
      <c r="E212" s="221" t="s">
        <v>1</v>
      </c>
      <c r="F212" s="222" t="s">
        <v>415</v>
      </c>
      <c r="G212" s="220"/>
      <c r="H212" s="221" t="s">
        <v>1</v>
      </c>
      <c r="I212" s="223"/>
      <c r="J212" s="220"/>
      <c r="K212" s="220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197</v>
      </c>
      <c r="AU212" s="228" t="s">
        <v>85</v>
      </c>
      <c r="AV212" s="12" t="s">
        <v>83</v>
      </c>
      <c r="AW212" s="12" t="s">
        <v>34</v>
      </c>
      <c r="AX212" s="12" t="s">
        <v>75</v>
      </c>
      <c r="AY212" s="228" t="s">
        <v>159</v>
      </c>
    </row>
    <row r="213" spans="2:51" s="12" customFormat="1" ht="12">
      <c r="B213" s="219"/>
      <c r="C213" s="220"/>
      <c r="D213" s="209" t="s">
        <v>197</v>
      </c>
      <c r="E213" s="221" t="s">
        <v>1</v>
      </c>
      <c r="F213" s="222" t="s">
        <v>416</v>
      </c>
      <c r="G213" s="220"/>
      <c r="H213" s="221" t="s">
        <v>1</v>
      </c>
      <c r="I213" s="223"/>
      <c r="J213" s="220"/>
      <c r="K213" s="220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197</v>
      </c>
      <c r="AU213" s="228" t="s">
        <v>85</v>
      </c>
      <c r="AV213" s="12" t="s">
        <v>83</v>
      </c>
      <c r="AW213" s="12" t="s">
        <v>34</v>
      </c>
      <c r="AX213" s="12" t="s">
        <v>75</v>
      </c>
      <c r="AY213" s="228" t="s">
        <v>159</v>
      </c>
    </row>
    <row r="214" spans="2:51" s="12" customFormat="1" ht="12">
      <c r="B214" s="219"/>
      <c r="C214" s="220"/>
      <c r="D214" s="209" t="s">
        <v>197</v>
      </c>
      <c r="E214" s="221" t="s">
        <v>1</v>
      </c>
      <c r="F214" s="222" t="s">
        <v>417</v>
      </c>
      <c r="G214" s="220"/>
      <c r="H214" s="221" t="s">
        <v>1</v>
      </c>
      <c r="I214" s="223"/>
      <c r="J214" s="220"/>
      <c r="K214" s="220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197</v>
      </c>
      <c r="AU214" s="228" t="s">
        <v>85</v>
      </c>
      <c r="AV214" s="12" t="s">
        <v>83</v>
      </c>
      <c r="AW214" s="12" t="s">
        <v>34</v>
      </c>
      <c r="AX214" s="12" t="s">
        <v>75</v>
      </c>
      <c r="AY214" s="228" t="s">
        <v>159</v>
      </c>
    </row>
    <row r="215" spans="2:51" s="11" customFormat="1" ht="12">
      <c r="B215" s="207"/>
      <c r="C215" s="208"/>
      <c r="D215" s="209" t="s">
        <v>197</v>
      </c>
      <c r="E215" s="210" t="s">
        <v>1</v>
      </c>
      <c r="F215" s="211" t="s">
        <v>418</v>
      </c>
      <c r="G215" s="208"/>
      <c r="H215" s="212">
        <v>2594.88</v>
      </c>
      <c r="I215" s="213"/>
      <c r="J215" s="208"/>
      <c r="K215" s="208"/>
      <c r="L215" s="214"/>
      <c r="M215" s="250"/>
      <c r="N215" s="251"/>
      <c r="O215" s="251"/>
      <c r="P215" s="251"/>
      <c r="Q215" s="251"/>
      <c r="R215" s="251"/>
      <c r="S215" s="251"/>
      <c r="T215" s="252"/>
      <c r="AT215" s="218" t="s">
        <v>197</v>
      </c>
      <c r="AU215" s="218" t="s">
        <v>85</v>
      </c>
      <c r="AV215" s="11" t="s">
        <v>85</v>
      </c>
      <c r="AW215" s="11" t="s">
        <v>34</v>
      </c>
      <c r="AX215" s="11" t="s">
        <v>83</v>
      </c>
      <c r="AY215" s="218" t="s">
        <v>159</v>
      </c>
    </row>
    <row r="216" spans="2:12" s="1" customFormat="1" ht="6.95" customHeight="1">
      <c r="B216" s="45"/>
      <c r="C216" s="46"/>
      <c r="D216" s="46"/>
      <c r="E216" s="46"/>
      <c r="F216" s="46"/>
      <c r="G216" s="46"/>
      <c r="H216" s="46"/>
      <c r="I216" s="141"/>
      <c r="J216" s="46"/>
      <c r="K216" s="46"/>
      <c r="L216" s="35"/>
    </row>
  </sheetData>
  <sheetProtection sheet="1" objects="1" scenarios="1" formatColumns="0" formatRows="0" autoFilter="0"/>
  <autoFilter ref="C108:K215"/>
  <mergeCells count="14">
    <mergeCell ref="D87:F87"/>
    <mergeCell ref="E99:H99"/>
    <mergeCell ref="E101:H101"/>
    <mergeCell ref="L2:V2"/>
    <mergeCell ref="E52:H52"/>
    <mergeCell ref="D83:F83"/>
    <mergeCell ref="D84:F84"/>
    <mergeCell ref="D85:F85"/>
    <mergeCell ref="D86:F86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2"/>
  <sheetViews>
    <sheetView showGridLines="0" workbookViewId="0" topLeftCell="A100">
      <selection activeCell="F117" sqref="F1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88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</row>
    <row r="4" spans="2:46" ht="24.95" customHeight="1">
      <c r="B4" s="18"/>
      <c r="D4" s="114" t="s">
        <v>108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Gen.Janouška 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109</v>
      </c>
      <c r="I8" s="116"/>
      <c r="L8" s="35"/>
    </row>
    <row r="9" spans="2:12" s="1" customFormat="1" ht="36.95" customHeight="1">
      <c r="B9" s="35"/>
      <c r="E9" s="308" t="s">
        <v>419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111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J65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ROUND((SUM(BE65:BE72)+SUM(BE92:BE151)),2)</f>
        <v>0</v>
      </c>
      <c r="I35" s="130">
        <v>0.21</v>
      </c>
      <c r="J35" s="129">
        <f>ROUND(((SUM(BE65:BE72)+SUM(BE92:BE151))*I35),2)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ROUND((SUM(BF65:BF72)+SUM(BF92:BF151)),2)</f>
        <v>0</v>
      </c>
      <c r="I36" s="130">
        <v>0.15</v>
      </c>
      <c r="J36" s="129">
        <f>ROUND(((SUM(BF65:BF72)+SUM(BF92:BF151))*I36),2)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ROUND((SUM(BG65:BG72)+SUM(BG92:BG151)),2)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ROUND((SUM(BH65:BH72)+SUM(BH92:BH151)),2)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ROUND((SUM(BI65:BI72)+SUM(BI92:BI151)),2)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112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Gen.Janouška 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109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22/2018/DVz - Vzduchotechnika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Gen.Janouška 1006,Praha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113</v>
      </c>
      <c r="D59" s="107"/>
      <c r="E59" s="107"/>
      <c r="F59" s="107"/>
      <c r="G59" s="107"/>
      <c r="H59" s="107"/>
      <c r="I59" s="146"/>
      <c r="J59" s="147" t="s">
        <v>114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115</v>
      </c>
      <c r="D61" s="34"/>
      <c r="E61" s="34"/>
      <c r="F61" s="34"/>
      <c r="G61" s="34"/>
      <c r="H61" s="34"/>
      <c r="I61" s="116"/>
      <c r="J61" s="72">
        <f>J92</f>
        <v>0</v>
      </c>
      <c r="K61" s="34"/>
      <c r="L61" s="35"/>
      <c r="AU61" s="15" t="s">
        <v>116</v>
      </c>
    </row>
    <row r="62" spans="2:12" s="7" customFormat="1" ht="24.95" customHeight="1">
      <c r="B62" s="149"/>
      <c r="C62" s="150"/>
      <c r="D62" s="151" t="s">
        <v>420</v>
      </c>
      <c r="E62" s="152"/>
      <c r="F62" s="152"/>
      <c r="G62" s="152"/>
      <c r="H62" s="152"/>
      <c r="I62" s="153"/>
      <c r="J62" s="154">
        <f>J93</f>
        <v>0</v>
      </c>
      <c r="K62" s="150"/>
      <c r="L62" s="155"/>
    </row>
    <row r="63" spans="2:12" s="1" customFormat="1" ht="21.75" customHeight="1">
      <c r="B63" s="33"/>
      <c r="C63" s="34"/>
      <c r="D63" s="34"/>
      <c r="E63" s="34"/>
      <c r="F63" s="34"/>
      <c r="G63" s="34"/>
      <c r="H63" s="34"/>
      <c r="I63" s="116"/>
      <c r="J63" s="34"/>
      <c r="K63" s="34"/>
      <c r="L63" s="35"/>
    </row>
    <row r="64" spans="2:12" s="1" customFormat="1" ht="6.95" customHeight="1">
      <c r="B64" s="33"/>
      <c r="C64" s="34"/>
      <c r="D64" s="34"/>
      <c r="E64" s="34"/>
      <c r="F64" s="34"/>
      <c r="G64" s="34"/>
      <c r="H64" s="34"/>
      <c r="I64" s="116"/>
      <c r="J64" s="34"/>
      <c r="K64" s="34"/>
      <c r="L64" s="35"/>
    </row>
    <row r="65" spans="2:14" s="1" customFormat="1" ht="29.25" customHeight="1">
      <c r="B65" s="33"/>
      <c r="C65" s="148" t="s">
        <v>135</v>
      </c>
      <c r="D65" s="34"/>
      <c r="E65" s="34"/>
      <c r="F65" s="34"/>
      <c r="G65" s="34"/>
      <c r="H65" s="34"/>
      <c r="I65" s="116"/>
      <c r="J65" s="163">
        <f>ROUND(J66+J67+J68+J69+J70+J71,2)</f>
        <v>0</v>
      </c>
      <c r="K65" s="34"/>
      <c r="L65" s="35"/>
      <c r="N65" s="164" t="s">
        <v>45</v>
      </c>
    </row>
    <row r="66" spans="2:65" s="1" customFormat="1" ht="18" customHeight="1">
      <c r="B66" s="33"/>
      <c r="C66" s="34"/>
      <c r="D66" s="261" t="s">
        <v>136</v>
      </c>
      <c r="E66" s="262"/>
      <c r="F66" s="262"/>
      <c r="G66" s="34"/>
      <c r="H66" s="34"/>
      <c r="I66" s="116"/>
      <c r="J66" s="98">
        <v>0</v>
      </c>
      <c r="K66" s="34"/>
      <c r="L66" s="165"/>
      <c r="M66" s="116"/>
      <c r="N66" s="166" t="s">
        <v>46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67" t="s">
        <v>137</v>
      </c>
      <c r="AZ66" s="116"/>
      <c r="BA66" s="116"/>
      <c r="BB66" s="116"/>
      <c r="BC66" s="116"/>
      <c r="BD66" s="116"/>
      <c r="BE66" s="168">
        <f aca="true" t="shared" si="0" ref="BE66:BE71">IF(N66="základní",J66,0)</f>
        <v>0</v>
      </c>
      <c r="BF66" s="168">
        <f aca="true" t="shared" si="1" ref="BF66:BF71">IF(N66="snížená",J66,0)</f>
        <v>0</v>
      </c>
      <c r="BG66" s="168">
        <f aca="true" t="shared" si="2" ref="BG66:BG71">IF(N66="zákl. přenesená",J66,0)</f>
        <v>0</v>
      </c>
      <c r="BH66" s="168">
        <f aca="true" t="shared" si="3" ref="BH66:BH71">IF(N66="sníž. přenesená",J66,0)</f>
        <v>0</v>
      </c>
      <c r="BI66" s="168">
        <f aca="true" t="shared" si="4" ref="BI66:BI71">IF(N66="nulová",J66,0)</f>
        <v>0</v>
      </c>
      <c r="BJ66" s="167" t="s">
        <v>83</v>
      </c>
      <c r="BK66" s="116"/>
      <c r="BL66" s="116"/>
      <c r="BM66" s="116"/>
    </row>
    <row r="67" spans="2:65" s="1" customFormat="1" ht="18" customHeight="1">
      <c r="B67" s="33"/>
      <c r="C67" s="34"/>
      <c r="D67" s="261" t="s">
        <v>138</v>
      </c>
      <c r="E67" s="262"/>
      <c r="F67" s="262"/>
      <c r="G67" s="34"/>
      <c r="H67" s="34"/>
      <c r="I67" s="116"/>
      <c r="J67" s="98">
        <v>0</v>
      </c>
      <c r="K67" s="34"/>
      <c r="L67" s="165"/>
      <c r="M67" s="116"/>
      <c r="N67" s="166" t="s">
        <v>46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67" t="s">
        <v>137</v>
      </c>
      <c r="AZ67" s="116"/>
      <c r="BA67" s="116"/>
      <c r="BB67" s="116"/>
      <c r="BC67" s="116"/>
      <c r="BD67" s="116"/>
      <c r="BE67" s="168">
        <f t="shared" si="0"/>
        <v>0</v>
      </c>
      <c r="BF67" s="168">
        <f t="shared" si="1"/>
        <v>0</v>
      </c>
      <c r="BG67" s="168">
        <f t="shared" si="2"/>
        <v>0</v>
      </c>
      <c r="BH67" s="168">
        <f t="shared" si="3"/>
        <v>0</v>
      </c>
      <c r="BI67" s="168">
        <f t="shared" si="4"/>
        <v>0</v>
      </c>
      <c r="BJ67" s="167" t="s">
        <v>83</v>
      </c>
      <c r="BK67" s="116"/>
      <c r="BL67" s="116"/>
      <c r="BM67" s="116"/>
    </row>
    <row r="68" spans="2:65" s="1" customFormat="1" ht="18" customHeight="1">
      <c r="B68" s="33"/>
      <c r="C68" s="34"/>
      <c r="D68" s="261" t="s">
        <v>139</v>
      </c>
      <c r="E68" s="262"/>
      <c r="F68" s="262"/>
      <c r="G68" s="34"/>
      <c r="H68" s="34"/>
      <c r="I68" s="116"/>
      <c r="J68" s="98">
        <v>0</v>
      </c>
      <c r="K68" s="34"/>
      <c r="L68" s="165"/>
      <c r="M68" s="116"/>
      <c r="N68" s="166" t="s">
        <v>46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67" t="s">
        <v>137</v>
      </c>
      <c r="AZ68" s="116"/>
      <c r="BA68" s="116"/>
      <c r="BB68" s="116"/>
      <c r="BC68" s="116"/>
      <c r="BD68" s="116"/>
      <c r="BE68" s="168">
        <f t="shared" si="0"/>
        <v>0</v>
      </c>
      <c r="BF68" s="168">
        <f t="shared" si="1"/>
        <v>0</v>
      </c>
      <c r="BG68" s="168">
        <f t="shared" si="2"/>
        <v>0</v>
      </c>
      <c r="BH68" s="168">
        <f t="shared" si="3"/>
        <v>0</v>
      </c>
      <c r="BI68" s="168">
        <f t="shared" si="4"/>
        <v>0</v>
      </c>
      <c r="BJ68" s="167" t="s">
        <v>83</v>
      </c>
      <c r="BK68" s="116"/>
      <c r="BL68" s="116"/>
      <c r="BM68" s="116"/>
    </row>
    <row r="69" spans="2:65" s="1" customFormat="1" ht="18" customHeight="1">
      <c r="B69" s="33"/>
      <c r="C69" s="34"/>
      <c r="D69" s="261" t="s">
        <v>140</v>
      </c>
      <c r="E69" s="262"/>
      <c r="F69" s="262"/>
      <c r="G69" s="34"/>
      <c r="H69" s="34"/>
      <c r="I69" s="116"/>
      <c r="J69" s="98">
        <v>0</v>
      </c>
      <c r="K69" s="34"/>
      <c r="L69" s="165"/>
      <c r="M69" s="116"/>
      <c r="N69" s="166" t="s">
        <v>46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67" t="s">
        <v>137</v>
      </c>
      <c r="AZ69" s="116"/>
      <c r="BA69" s="116"/>
      <c r="BB69" s="116"/>
      <c r="BC69" s="116"/>
      <c r="BD69" s="116"/>
      <c r="BE69" s="168">
        <f t="shared" si="0"/>
        <v>0</v>
      </c>
      <c r="BF69" s="168">
        <f t="shared" si="1"/>
        <v>0</v>
      </c>
      <c r="BG69" s="168">
        <f t="shared" si="2"/>
        <v>0</v>
      </c>
      <c r="BH69" s="168">
        <f t="shared" si="3"/>
        <v>0</v>
      </c>
      <c r="BI69" s="168">
        <f t="shared" si="4"/>
        <v>0</v>
      </c>
      <c r="BJ69" s="167" t="s">
        <v>83</v>
      </c>
      <c r="BK69" s="116"/>
      <c r="BL69" s="116"/>
      <c r="BM69" s="116"/>
    </row>
    <row r="70" spans="2:65" s="1" customFormat="1" ht="18" customHeight="1">
      <c r="B70" s="33"/>
      <c r="C70" s="34"/>
      <c r="D70" s="261" t="s">
        <v>141</v>
      </c>
      <c r="E70" s="262"/>
      <c r="F70" s="262"/>
      <c r="G70" s="34"/>
      <c r="H70" s="34"/>
      <c r="I70" s="116"/>
      <c r="J70" s="98">
        <v>0</v>
      </c>
      <c r="K70" s="34"/>
      <c r="L70" s="165"/>
      <c r="M70" s="116"/>
      <c r="N70" s="166" t="s">
        <v>46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67" t="s">
        <v>137</v>
      </c>
      <c r="AZ70" s="116"/>
      <c r="BA70" s="116"/>
      <c r="BB70" s="116"/>
      <c r="BC70" s="116"/>
      <c r="BD70" s="116"/>
      <c r="BE70" s="168">
        <f t="shared" si="0"/>
        <v>0</v>
      </c>
      <c r="BF70" s="168">
        <f t="shared" si="1"/>
        <v>0</v>
      </c>
      <c r="BG70" s="168">
        <f t="shared" si="2"/>
        <v>0</v>
      </c>
      <c r="BH70" s="168">
        <f t="shared" si="3"/>
        <v>0</v>
      </c>
      <c r="BI70" s="168">
        <f t="shared" si="4"/>
        <v>0</v>
      </c>
      <c r="BJ70" s="167" t="s">
        <v>83</v>
      </c>
      <c r="BK70" s="116"/>
      <c r="BL70" s="116"/>
      <c r="BM70" s="116"/>
    </row>
    <row r="71" spans="2:65" s="1" customFormat="1" ht="18" customHeight="1">
      <c r="B71" s="33"/>
      <c r="C71" s="34"/>
      <c r="D71" s="97" t="s">
        <v>142</v>
      </c>
      <c r="E71" s="34"/>
      <c r="F71" s="34"/>
      <c r="G71" s="34"/>
      <c r="H71" s="34"/>
      <c r="I71" s="116"/>
      <c r="J71" s="98">
        <f>ROUND(J30*T71,2)</f>
        <v>0</v>
      </c>
      <c r="K71" s="34"/>
      <c r="L71" s="165"/>
      <c r="M71" s="116"/>
      <c r="N71" s="166" t="s">
        <v>46</v>
      </c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67" t="s">
        <v>143</v>
      </c>
      <c r="AZ71" s="116"/>
      <c r="BA71" s="116"/>
      <c r="BB71" s="116"/>
      <c r="BC71" s="116"/>
      <c r="BD71" s="116"/>
      <c r="BE71" s="168">
        <f t="shared" si="0"/>
        <v>0</v>
      </c>
      <c r="BF71" s="168">
        <f t="shared" si="1"/>
        <v>0</v>
      </c>
      <c r="BG71" s="168">
        <f t="shared" si="2"/>
        <v>0</v>
      </c>
      <c r="BH71" s="168">
        <f t="shared" si="3"/>
        <v>0</v>
      </c>
      <c r="BI71" s="168">
        <f t="shared" si="4"/>
        <v>0</v>
      </c>
      <c r="BJ71" s="167" t="s">
        <v>83</v>
      </c>
      <c r="BK71" s="116"/>
      <c r="BL71" s="116"/>
      <c r="BM71" s="116"/>
    </row>
    <row r="72" spans="2:12" s="1" customFormat="1" ht="12">
      <c r="B72" s="33"/>
      <c r="C72" s="34"/>
      <c r="D72" s="34"/>
      <c r="E72" s="34"/>
      <c r="F72" s="34"/>
      <c r="G72" s="34"/>
      <c r="H72" s="34"/>
      <c r="I72" s="116"/>
      <c r="J72" s="34"/>
      <c r="K72" s="34"/>
      <c r="L72" s="35"/>
    </row>
    <row r="73" spans="2:12" s="1" customFormat="1" ht="29.25" customHeight="1">
      <c r="B73" s="33"/>
      <c r="C73" s="106" t="s">
        <v>103</v>
      </c>
      <c r="D73" s="107"/>
      <c r="E73" s="107"/>
      <c r="F73" s="107"/>
      <c r="G73" s="107"/>
      <c r="H73" s="107"/>
      <c r="I73" s="146"/>
      <c r="J73" s="108">
        <f>ROUND(J61+J65,2)</f>
        <v>0</v>
      </c>
      <c r="K73" s="107"/>
      <c r="L73" s="35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41"/>
      <c r="J74" s="46"/>
      <c r="K74" s="46"/>
      <c r="L74" s="35"/>
    </row>
    <row r="78" spans="2:12" s="1" customFormat="1" ht="6.95" customHeight="1">
      <c r="B78" s="47"/>
      <c r="C78" s="48"/>
      <c r="D78" s="48"/>
      <c r="E78" s="48"/>
      <c r="F78" s="48"/>
      <c r="G78" s="48"/>
      <c r="H78" s="48"/>
      <c r="I78" s="144"/>
      <c r="J78" s="48"/>
      <c r="K78" s="48"/>
      <c r="L78" s="35"/>
    </row>
    <row r="79" spans="2:12" s="1" customFormat="1" ht="24.95" customHeight="1">
      <c r="B79" s="33"/>
      <c r="C79" s="21" t="s">
        <v>144</v>
      </c>
      <c r="D79" s="34"/>
      <c r="E79" s="34"/>
      <c r="F79" s="34"/>
      <c r="G79" s="34"/>
      <c r="H79" s="34"/>
      <c r="I79" s="116"/>
      <c r="J79" s="34"/>
      <c r="K79" s="34"/>
      <c r="L79" s="35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6"/>
      <c r="J80" s="34"/>
      <c r="K80" s="34"/>
      <c r="L80" s="35"/>
    </row>
    <row r="81" spans="2:12" s="1" customFormat="1" ht="12" customHeight="1">
      <c r="B81" s="33"/>
      <c r="C81" s="27" t="s">
        <v>16</v>
      </c>
      <c r="D81" s="34"/>
      <c r="E81" s="34"/>
      <c r="F81" s="34"/>
      <c r="G81" s="34"/>
      <c r="H81" s="34"/>
      <c r="I81" s="116"/>
      <c r="J81" s="34"/>
      <c r="K81" s="34"/>
      <c r="L81" s="35"/>
    </row>
    <row r="82" spans="2:12" s="1" customFormat="1" ht="16.5" customHeight="1">
      <c r="B82" s="33"/>
      <c r="C82" s="34"/>
      <c r="D82" s="34"/>
      <c r="E82" s="304" t="str">
        <f>E7</f>
        <v>Dílčí energetická renovace objektu ZŠ Gen.Janouška ,Praha 14</v>
      </c>
      <c r="F82" s="305"/>
      <c r="G82" s="305"/>
      <c r="H82" s="305"/>
      <c r="I82" s="116"/>
      <c r="J82" s="34"/>
      <c r="K82" s="34"/>
      <c r="L82" s="35"/>
    </row>
    <row r="83" spans="2:12" s="1" customFormat="1" ht="12" customHeight="1">
      <c r="B83" s="33"/>
      <c r="C83" s="27" t="s">
        <v>109</v>
      </c>
      <c r="D83" s="34"/>
      <c r="E83" s="34"/>
      <c r="F83" s="34"/>
      <c r="G83" s="34"/>
      <c r="H83" s="34"/>
      <c r="I83" s="116"/>
      <c r="J83" s="34"/>
      <c r="K83" s="34"/>
      <c r="L83" s="35"/>
    </row>
    <row r="84" spans="2:12" s="1" customFormat="1" ht="16.5" customHeight="1">
      <c r="B84" s="33"/>
      <c r="C84" s="34"/>
      <c r="D84" s="34"/>
      <c r="E84" s="293" t="str">
        <f>E9</f>
        <v>22/2018/DVz - Vzduchotechnika</v>
      </c>
      <c r="F84" s="292"/>
      <c r="G84" s="292"/>
      <c r="H84" s="292"/>
      <c r="I84" s="116"/>
      <c r="J84" s="34"/>
      <c r="K84" s="34"/>
      <c r="L84" s="35"/>
    </row>
    <row r="85" spans="2:12" s="1" customFormat="1" ht="6.95" customHeight="1">
      <c r="B85" s="33"/>
      <c r="C85" s="34"/>
      <c r="D85" s="34"/>
      <c r="E85" s="34"/>
      <c r="F85" s="34"/>
      <c r="G85" s="34"/>
      <c r="H85" s="34"/>
      <c r="I85" s="116"/>
      <c r="J85" s="34"/>
      <c r="K85" s="34"/>
      <c r="L85" s="35"/>
    </row>
    <row r="86" spans="2:12" s="1" customFormat="1" ht="12" customHeight="1">
      <c r="B86" s="33"/>
      <c r="C86" s="27" t="s">
        <v>20</v>
      </c>
      <c r="D86" s="34"/>
      <c r="E86" s="34"/>
      <c r="F86" s="25" t="str">
        <f>F12</f>
        <v>Gen.Janouška 1006,Praha 14</v>
      </c>
      <c r="G86" s="34"/>
      <c r="H86" s="34"/>
      <c r="I86" s="117" t="s">
        <v>22</v>
      </c>
      <c r="J86" s="54" t="str">
        <f>IF(J12="","",J12)</f>
        <v>21. 11. 2018</v>
      </c>
      <c r="K86" s="34"/>
      <c r="L86" s="35"/>
    </row>
    <row r="87" spans="2:12" s="1" customFormat="1" ht="6.95" customHeight="1">
      <c r="B87" s="33"/>
      <c r="C87" s="34"/>
      <c r="D87" s="34"/>
      <c r="E87" s="34"/>
      <c r="F87" s="34"/>
      <c r="G87" s="34"/>
      <c r="H87" s="34"/>
      <c r="I87" s="116"/>
      <c r="J87" s="34"/>
      <c r="K87" s="34"/>
      <c r="L87" s="35"/>
    </row>
    <row r="88" spans="2:12" s="1" customFormat="1" ht="13.7" customHeight="1">
      <c r="B88" s="33"/>
      <c r="C88" s="27" t="s">
        <v>24</v>
      </c>
      <c r="D88" s="34"/>
      <c r="E88" s="34"/>
      <c r="F88" s="25" t="str">
        <f>E15</f>
        <v>Městská část Praha 14</v>
      </c>
      <c r="G88" s="34"/>
      <c r="H88" s="34"/>
      <c r="I88" s="117" t="s">
        <v>31</v>
      </c>
      <c r="J88" s="30" t="str">
        <f>E21</f>
        <v>a3atelier s.r.o.</v>
      </c>
      <c r="K88" s="34"/>
      <c r="L88" s="35"/>
    </row>
    <row r="89" spans="2:12" s="1" customFormat="1" ht="13.7" customHeight="1">
      <c r="B89" s="33"/>
      <c r="C89" s="27" t="s">
        <v>29</v>
      </c>
      <c r="D89" s="34"/>
      <c r="E89" s="34"/>
      <c r="F89" s="25" t="str">
        <f>IF(E18="","",E18)</f>
        <v>Vyplň údaj</v>
      </c>
      <c r="G89" s="34"/>
      <c r="H89" s="34"/>
      <c r="I89" s="117" t="s">
        <v>35</v>
      </c>
      <c r="J89" s="30" t="str">
        <f>E24</f>
        <v>Ing.Myšík Petr</v>
      </c>
      <c r="K89" s="34"/>
      <c r="L89" s="35"/>
    </row>
    <row r="90" spans="2:12" s="1" customFormat="1" ht="10.3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5"/>
    </row>
    <row r="91" spans="2:20" s="9" customFormat="1" ht="29.25" customHeight="1">
      <c r="B91" s="169"/>
      <c r="C91" s="170" t="s">
        <v>145</v>
      </c>
      <c r="D91" s="171" t="s">
        <v>60</v>
      </c>
      <c r="E91" s="171" t="s">
        <v>56</v>
      </c>
      <c r="F91" s="171" t="s">
        <v>57</v>
      </c>
      <c r="G91" s="171" t="s">
        <v>146</v>
      </c>
      <c r="H91" s="171" t="s">
        <v>147</v>
      </c>
      <c r="I91" s="172" t="s">
        <v>148</v>
      </c>
      <c r="J91" s="173" t="s">
        <v>114</v>
      </c>
      <c r="K91" s="174" t="s">
        <v>149</v>
      </c>
      <c r="L91" s="175"/>
      <c r="M91" s="63" t="s">
        <v>1</v>
      </c>
      <c r="N91" s="64" t="s">
        <v>45</v>
      </c>
      <c r="O91" s="64" t="s">
        <v>150</v>
      </c>
      <c r="P91" s="64" t="s">
        <v>151</v>
      </c>
      <c r="Q91" s="64" t="s">
        <v>152</v>
      </c>
      <c r="R91" s="64" t="s">
        <v>153</v>
      </c>
      <c r="S91" s="64" t="s">
        <v>154</v>
      </c>
      <c r="T91" s="65" t="s">
        <v>155</v>
      </c>
    </row>
    <row r="92" spans="2:63" s="1" customFormat="1" ht="22.9" customHeight="1">
      <c r="B92" s="33"/>
      <c r="C92" s="70" t="s">
        <v>156</v>
      </c>
      <c r="D92" s="34"/>
      <c r="E92" s="34"/>
      <c r="F92" s="34"/>
      <c r="G92" s="34"/>
      <c r="H92" s="34"/>
      <c r="I92" s="116"/>
      <c r="J92" s="176">
        <f>BK92</f>
        <v>0</v>
      </c>
      <c r="K92" s="34"/>
      <c r="L92" s="35"/>
      <c r="M92" s="66"/>
      <c r="N92" s="67"/>
      <c r="O92" s="67"/>
      <c r="P92" s="177">
        <f>P93</f>
        <v>0</v>
      </c>
      <c r="Q92" s="67"/>
      <c r="R92" s="177">
        <f>R93</f>
        <v>0</v>
      </c>
      <c r="S92" s="67"/>
      <c r="T92" s="178">
        <f>T93</f>
        <v>0</v>
      </c>
      <c r="AT92" s="15" t="s">
        <v>74</v>
      </c>
      <c r="AU92" s="15" t="s">
        <v>116</v>
      </c>
      <c r="BK92" s="179">
        <f>BK93</f>
        <v>0</v>
      </c>
    </row>
    <row r="93" spans="2:63" s="10" customFormat="1" ht="25.9" customHeight="1">
      <c r="B93" s="180"/>
      <c r="C93" s="181"/>
      <c r="D93" s="182" t="s">
        <v>74</v>
      </c>
      <c r="E93" s="183" t="s">
        <v>75</v>
      </c>
      <c r="F93" s="183" t="s">
        <v>421</v>
      </c>
      <c r="G93" s="181"/>
      <c r="H93" s="181"/>
      <c r="I93" s="184"/>
      <c r="J93" s="185">
        <f>BK93</f>
        <v>0</v>
      </c>
      <c r="K93" s="181"/>
      <c r="L93" s="186"/>
      <c r="M93" s="187"/>
      <c r="N93" s="188"/>
      <c r="O93" s="188"/>
      <c r="P93" s="189">
        <f>SUM(P94:P151)</f>
        <v>0</v>
      </c>
      <c r="Q93" s="188"/>
      <c r="R93" s="189">
        <f>SUM(R94:R151)</f>
        <v>0</v>
      </c>
      <c r="S93" s="188"/>
      <c r="T93" s="190">
        <f>SUM(T94:T151)</f>
        <v>0</v>
      </c>
      <c r="AR93" s="191" t="s">
        <v>83</v>
      </c>
      <c r="AT93" s="192" t="s">
        <v>74</v>
      </c>
      <c r="AU93" s="192" t="s">
        <v>75</v>
      </c>
      <c r="AY93" s="191" t="s">
        <v>159</v>
      </c>
      <c r="BK93" s="193">
        <f>SUM(BK94:BK151)</f>
        <v>0</v>
      </c>
    </row>
    <row r="94" spans="2:65" s="1" customFormat="1" ht="22.5" customHeight="1">
      <c r="B94" s="33"/>
      <c r="C94" s="196" t="s">
        <v>83</v>
      </c>
      <c r="D94" s="196" t="s">
        <v>161</v>
      </c>
      <c r="E94" s="197" t="s">
        <v>422</v>
      </c>
      <c r="F94" s="198" t="s">
        <v>423</v>
      </c>
      <c r="G94" s="199" t="s">
        <v>205</v>
      </c>
      <c r="H94" s="200">
        <v>31</v>
      </c>
      <c r="I94" s="201"/>
      <c r="J94" s="202">
        <f>ROUND(I94*H94,2)</f>
        <v>0</v>
      </c>
      <c r="K94" s="198" t="s">
        <v>1</v>
      </c>
      <c r="L94" s="35"/>
      <c r="M94" s="203" t="s">
        <v>1</v>
      </c>
      <c r="N94" s="204" t="s">
        <v>46</v>
      </c>
      <c r="O94" s="59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AR94" s="15" t="s">
        <v>165</v>
      </c>
      <c r="AT94" s="15" t="s">
        <v>161</v>
      </c>
      <c r="AU94" s="15" t="s">
        <v>83</v>
      </c>
      <c r="AY94" s="15" t="s">
        <v>159</v>
      </c>
      <c r="BE94" s="102">
        <f>IF(N94="základní",J94,0)</f>
        <v>0</v>
      </c>
      <c r="BF94" s="102">
        <f>IF(N94="snížená",J94,0)</f>
        <v>0</v>
      </c>
      <c r="BG94" s="102">
        <f>IF(N94="zákl. přenesená",J94,0)</f>
        <v>0</v>
      </c>
      <c r="BH94" s="102">
        <f>IF(N94="sníž. přenesená",J94,0)</f>
        <v>0</v>
      </c>
      <c r="BI94" s="102">
        <f>IF(N94="nulová",J94,0)</f>
        <v>0</v>
      </c>
      <c r="BJ94" s="15" t="s">
        <v>83</v>
      </c>
      <c r="BK94" s="102">
        <f>ROUND(I94*H94,2)</f>
        <v>0</v>
      </c>
      <c r="BL94" s="15" t="s">
        <v>165</v>
      </c>
      <c r="BM94" s="15" t="s">
        <v>424</v>
      </c>
    </row>
    <row r="95" spans="2:65" s="1" customFormat="1" ht="22.5" customHeight="1">
      <c r="B95" s="33"/>
      <c r="C95" s="196" t="s">
        <v>85</v>
      </c>
      <c r="D95" s="196" t="s">
        <v>161</v>
      </c>
      <c r="E95" s="197" t="s">
        <v>425</v>
      </c>
      <c r="F95" s="198" t="s">
        <v>426</v>
      </c>
      <c r="G95" s="199" t="s">
        <v>205</v>
      </c>
      <c r="H95" s="200">
        <v>29</v>
      </c>
      <c r="I95" s="201"/>
      <c r="J95" s="202">
        <f>ROUND(I95*H95,2)</f>
        <v>0</v>
      </c>
      <c r="K95" s="198" t="s">
        <v>1</v>
      </c>
      <c r="L95" s="35"/>
      <c r="M95" s="203" t="s">
        <v>1</v>
      </c>
      <c r="N95" s="204" t="s">
        <v>46</v>
      </c>
      <c r="O95" s="59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AR95" s="15" t="s">
        <v>165</v>
      </c>
      <c r="AT95" s="15" t="s">
        <v>161</v>
      </c>
      <c r="AU95" s="15" t="s">
        <v>83</v>
      </c>
      <c r="AY95" s="15" t="s">
        <v>159</v>
      </c>
      <c r="BE95" s="102">
        <f>IF(N95="základní",J95,0)</f>
        <v>0</v>
      </c>
      <c r="BF95" s="102">
        <f>IF(N95="snížená",J95,0)</f>
        <v>0</v>
      </c>
      <c r="BG95" s="102">
        <f>IF(N95="zákl. přenesená",J95,0)</f>
        <v>0</v>
      </c>
      <c r="BH95" s="102">
        <f>IF(N95="sníž. přenesená",J95,0)</f>
        <v>0</v>
      </c>
      <c r="BI95" s="102">
        <f>IF(N95="nulová",J95,0)</f>
        <v>0</v>
      </c>
      <c r="BJ95" s="15" t="s">
        <v>83</v>
      </c>
      <c r="BK95" s="102">
        <f>ROUND(I95*H95,2)</f>
        <v>0</v>
      </c>
      <c r="BL95" s="15" t="s">
        <v>165</v>
      </c>
      <c r="BM95" s="15" t="s">
        <v>427</v>
      </c>
    </row>
    <row r="96" spans="2:65" s="1" customFormat="1" ht="16.5" customHeight="1">
      <c r="B96" s="33"/>
      <c r="C96" s="196" t="s">
        <v>171</v>
      </c>
      <c r="D96" s="196" t="s">
        <v>161</v>
      </c>
      <c r="E96" s="197" t="s">
        <v>428</v>
      </c>
      <c r="F96" s="198" t="s">
        <v>429</v>
      </c>
      <c r="G96" s="199" t="s">
        <v>164</v>
      </c>
      <c r="H96" s="200">
        <v>60</v>
      </c>
      <c r="I96" s="201"/>
      <c r="J96" s="202">
        <f>ROUND(I96*H96,2)</f>
        <v>0</v>
      </c>
      <c r="K96" s="198" t="s">
        <v>1</v>
      </c>
      <c r="L96" s="35"/>
      <c r="M96" s="203" t="s">
        <v>1</v>
      </c>
      <c r="N96" s="204" t="s">
        <v>46</v>
      </c>
      <c r="O96" s="59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AR96" s="15" t="s">
        <v>165</v>
      </c>
      <c r="AT96" s="15" t="s">
        <v>161</v>
      </c>
      <c r="AU96" s="15" t="s">
        <v>83</v>
      </c>
      <c r="AY96" s="15" t="s">
        <v>159</v>
      </c>
      <c r="BE96" s="102">
        <f>IF(N96="základní",J96,0)</f>
        <v>0</v>
      </c>
      <c r="BF96" s="102">
        <f>IF(N96="snížená",J96,0)</f>
        <v>0</v>
      </c>
      <c r="BG96" s="102">
        <f>IF(N96="zákl. přenesená",J96,0)</f>
        <v>0</v>
      </c>
      <c r="BH96" s="102">
        <f>IF(N96="sníž. přenesená",J96,0)</f>
        <v>0</v>
      </c>
      <c r="BI96" s="102">
        <f>IF(N96="nulová",J96,0)</f>
        <v>0</v>
      </c>
      <c r="BJ96" s="15" t="s">
        <v>83</v>
      </c>
      <c r="BK96" s="102">
        <f>ROUND(I96*H96,2)</f>
        <v>0</v>
      </c>
      <c r="BL96" s="15" t="s">
        <v>165</v>
      </c>
      <c r="BM96" s="15" t="s">
        <v>430</v>
      </c>
    </row>
    <row r="97" spans="2:65" s="1" customFormat="1" ht="16.5" customHeight="1">
      <c r="B97" s="33"/>
      <c r="C97" s="196" t="s">
        <v>165</v>
      </c>
      <c r="D97" s="196" t="s">
        <v>161</v>
      </c>
      <c r="E97" s="197" t="s">
        <v>431</v>
      </c>
      <c r="F97" s="198" t="s">
        <v>432</v>
      </c>
      <c r="G97" s="199" t="s">
        <v>234</v>
      </c>
      <c r="H97" s="200">
        <v>149.11</v>
      </c>
      <c r="I97" s="201"/>
      <c r="J97" s="202">
        <f>ROUND(I97*H97,2)</f>
        <v>0</v>
      </c>
      <c r="K97" s="198" t="s">
        <v>1</v>
      </c>
      <c r="L97" s="35"/>
      <c r="M97" s="203" t="s">
        <v>1</v>
      </c>
      <c r="N97" s="204" t="s">
        <v>46</v>
      </c>
      <c r="O97" s="59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AR97" s="15" t="s">
        <v>165</v>
      </c>
      <c r="AT97" s="15" t="s">
        <v>161</v>
      </c>
      <c r="AU97" s="15" t="s">
        <v>83</v>
      </c>
      <c r="AY97" s="15" t="s">
        <v>159</v>
      </c>
      <c r="BE97" s="102">
        <f>IF(N97="základní",J97,0)</f>
        <v>0</v>
      </c>
      <c r="BF97" s="102">
        <f>IF(N97="snížená",J97,0)</f>
        <v>0</v>
      </c>
      <c r="BG97" s="102">
        <f>IF(N97="zákl. přenesená",J97,0)</f>
        <v>0</v>
      </c>
      <c r="BH97" s="102">
        <f>IF(N97="sníž. přenesená",J97,0)</f>
        <v>0</v>
      </c>
      <c r="BI97" s="102">
        <f>IF(N97="nulová",J97,0)</f>
        <v>0</v>
      </c>
      <c r="BJ97" s="15" t="s">
        <v>83</v>
      </c>
      <c r="BK97" s="102">
        <f>ROUND(I97*H97,2)</f>
        <v>0</v>
      </c>
      <c r="BL97" s="15" t="s">
        <v>165</v>
      </c>
      <c r="BM97" s="15" t="s">
        <v>433</v>
      </c>
    </row>
    <row r="98" spans="2:51" s="11" customFormat="1" ht="12">
      <c r="B98" s="207"/>
      <c r="C98" s="208"/>
      <c r="D98" s="209" t="s">
        <v>197</v>
      </c>
      <c r="E98" s="210" t="s">
        <v>434</v>
      </c>
      <c r="F98" s="211" t="s">
        <v>435</v>
      </c>
      <c r="G98" s="208"/>
      <c r="H98" s="212">
        <v>149.11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197</v>
      </c>
      <c r="AU98" s="218" t="s">
        <v>83</v>
      </c>
      <c r="AV98" s="11" t="s">
        <v>85</v>
      </c>
      <c r="AW98" s="11" t="s">
        <v>34</v>
      </c>
      <c r="AX98" s="11" t="s">
        <v>83</v>
      </c>
      <c r="AY98" s="218" t="s">
        <v>159</v>
      </c>
    </row>
    <row r="99" spans="2:65" s="1" customFormat="1" ht="16.5" customHeight="1">
      <c r="B99" s="33"/>
      <c r="C99" s="196" t="s">
        <v>182</v>
      </c>
      <c r="D99" s="196" t="s">
        <v>161</v>
      </c>
      <c r="E99" s="197" t="s">
        <v>436</v>
      </c>
      <c r="F99" s="198" t="s">
        <v>437</v>
      </c>
      <c r="G99" s="199" t="s">
        <v>205</v>
      </c>
      <c r="H99" s="200">
        <v>22.8</v>
      </c>
      <c r="I99" s="201"/>
      <c r="J99" s="202">
        <f>ROUND(I99*H99,2)</f>
        <v>0</v>
      </c>
      <c r="K99" s="198" t="s">
        <v>1</v>
      </c>
      <c r="L99" s="35"/>
      <c r="M99" s="203" t="s">
        <v>1</v>
      </c>
      <c r="N99" s="204" t="s">
        <v>46</v>
      </c>
      <c r="O99" s="59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AR99" s="15" t="s">
        <v>165</v>
      </c>
      <c r="AT99" s="15" t="s">
        <v>161</v>
      </c>
      <c r="AU99" s="15" t="s">
        <v>83</v>
      </c>
      <c r="AY99" s="15" t="s">
        <v>159</v>
      </c>
      <c r="BE99" s="102">
        <f>IF(N99="základní",J99,0)</f>
        <v>0</v>
      </c>
      <c r="BF99" s="102">
        <f>IF(N99="snížená",J99,0)</f>
        <v>0</v>
      </c>
      <c r="BG99" s="102">
        <f>IF(N99="zákl. přenesená",J99,0)</f>
        <v>0</v>
      </c>
      <c r="BH99" s="102">
        <f>IF(N99="sníž. přenesená",J99,0)</f>
        <v>0</v>
      </c>
      <c r="BI99" s="102">
        <f>IF(N99="nulová",J99,0)</f>
        <v>0</v>
      </c>
      <c r="BJ99" s="15" t="s">
        <v>83</v>
      </c>
      <c r="BK99" s="102">
        <f>ROUND(I99*H99,2)</f>
        <v>0</v>
      </c>
      <c r="BL99" s="15" t="s">
        <v>165</v>
      </c>
      <c r="BM99" s="15" t="s">
        <v>438</v>
      </c>
    </row>
    <row r="100" spans="2:51" s="11" customFormat="1" ht="12">
      <c r="B100" s="207"/>
      <c r="C100" s="208"/>
      <c r="D100" s="209" t="s">
        <v>197</v>
      </c>
      <c r="E100" s="210" t="s">
        <v>1</v>
      </c>
      <c r="F100" s="211" t="s">
        <v>439</v>
      </c>
      <c r="G100" s="208"/>
      <c r="H100" s="212">
        <v>22.8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197</v>
      </c>
      <c r="AU100" s="218" t="s">
        <v>83</v>
      </c>
      <c r="AV100" s="11" t="s">
        <v>85</v>
      </c>
      <c r="AW100" s="11" t="s">
        <v>34</v>
      </c>
      <c r="AX100" s="11" t="s">
        <v>83</v>
      </c>
      <c r="AY100" s="218" t="s">
        <v>159</v>
      </c>
    </row>
    <row r="101" spans="2:65" s="1" customFormat="1" ht="16.5" customHeight="1">
      <c r="B101" s="33"/>
      <c r="C101" s="196" t="s">
        <v>180</v>
      </c>
      <c r="D101" s="196" t="s">
        <v>161</v>
      </c>
      <c r="E101" s="197" t="s">
        <v>440</v>
      </c>
      <c r="F101" s="198" t="s">
        <v>441</v>
      </c>
      <c r="G101" s="199" t="s">
        <v>205</v>
      </c>
      <c r="H101" s="200">
        <v>89</v>
      </c>
      <c r="I101" s="201"/>
      <c r="J101" s="202">
        <f>ROUND(I101*H101,2)</f>
        <v>0</v>
      </c>
      <c r="K101" s="198" t="s">
        <v>1</v>
      </c>
      <c r="L101" s="35"/>
      <c r="M101" s="203" t="s">
        <v>1</v>
      </c>
      <c r="N101" s="204" t="s">
        <v>46</v>
      </c>
      <c r="O101" s="59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AR101" s="15" t="s">
        <v>165</v>
      </c>
      <c r="AT101" s="15" t="s">
        <v>161</v>
      </c>
      <c r="AU101" s="15" t="s">
        <v>83</v>
      </c>
      <c r="AY101" s="15" t="s">
        <v>159</v>
      </c>
      <c r="BE101" s="102">
        <f>IF(N101="základní",J101,0)</f>
        <v>0</v>
      </c>
      <c r="BF101" s="102">
        <f>IF(N101="snížená",J101,0)</f>
        <v>0</v>
      </c>
      <c r="BG101" s="102">
        <f>IF(N101="zákl. přenesená",J101,0)</f>
        <v>0</v>
      </c>
      <c r="BH101" s="102">
        <f>IF(N101="sníž. přenesená",J101,0)</f>
        <v>0</v>
      </c>
      <c r="BI101" s="102">
        <f>IF(N101="nulová",J101,0)</f>
        <v>0</v>
      </c>
      <c r="BJ101" s="15" t="s">
        <v>83</v>
      </c>
      <c r="BK101" s="102">
        <f>ROUND(I101*H101,2)</f>
        <v>0</v>
      </c>
      <c r="BL101" s="15" t="s">
        <v>165</v>
      </c>
      <c r="BM101" s="15" t="s">
        <v>442</v>
      </c>
    </row>
    <row r="102" spans="2:65" s="1" customFormat="1" ht="16.5" customHeight="1">
      <c r="B102" s="33"/>
      <c r="C102" s="196" t="s">
        <v>189</v>
      </c>
      <c r="D102" s="196" t="s">
        <v>161</v>
      </c>
      <c r="E102" s="197" t="s">
        <v>443</v>
      </c>
      <c r="F102" s="198" t="s">
        <v>444</v>
      </c>
      <c r="G102" s="199" t="s">
        <v>205</v>
      </c>
      <c r="H102" s="200">
        <v>84</v>
      </c>
      <c r="I102" s="201"/>
      <c r="J102" s="202">
        <f>ROUND(I102*H102,2)</f>
        <v>0</v>
      </c>
      <c r="K102" s="198" t="s">
        <v>1</v>
      </c>
      <c r="L102" s="35"/>
      <c r="M102" s="203" t="s">
        <v>1</v>
      </c>
      <c r="N102" s="204" t="s">
        <v>46</v>
      </c>
      <c r="O102" s="59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AR102" s="15" t="s">
        <v>165</v>
      </c>
      <c r="AT102" s="15" t="s">
        <v>161</v>
      </c>
      <c r="AU102" s="15" t="s">
        <v>83</v>
      </c>
      <c r="AY102" s="15" t="s">
        <v>159</v>
      </c>
      <c r="BE102" s="102">
        <f>IF(N102="základní",J102,0)</f>
        <v>0</v>
      </c>
      <c r="BF102" s="102">
        <f>IF(N102="snížená",J102,0)</f>
        <v>0</v>
      </c>
      <c r="BG102" s="102">
        <f>IF(N102="zákl. přenesená",J102,0)</f>
        <v>0</v>
      </c>
      <c r="BH102" s="102">
        <f>IF(N102="sníž. přenesená",J102,0)</f>
        <v>0</v>
      </c>
      <c r="BI102" s="102">
        <f>IF(N102="nulová",J102,0)</f>
        <v>0</v>
      </c>
      <c r="BJ102" s="15" t="s">
        <v>83</v>
      </c>
      <c r="BK102" s="102">
        <f>ROUND(I102*H102,2)</f>
        <v>0</v>
      </c>
      <c r="BL102" s="15" t="s">
        <v>165</v>
      </c>
      <c r="BM102" s="15" t="s">
        <v>445</v>
      </c>
    </row>
    <row r="103" spans="2:51" s="11" customFormat="1" ht="12">
      <c r="B103" s="207"/>
      <c r="C103" s="208"/>
      <c r="D103" s="209" t="s">
        <v>197</v>
      </c>
      <c r="E103" s="210" t="s">
        <v>446</v>
      </c>
      <c r="F103" s="211" t="s">
        <v>447</v>
      </c>
      <c r="G103" s="208"/>
      <c r="H103" s="212">
        <v>84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197</v>
      </c>
      <c r="AU103" s="218" t="s">
        <v>83</v>
      </c>
      <c r="AV103" s="11" t="s">
        <v>85</v>
      </c>
      <c r="AW103" s="11" t="s">
        <v>34</v>
      </c>
      <c r="AX103" s="11" t="s">
        <v>83</v>
      </c>
      <c r="AY103" s="218" t="s">
        <v>159</v>
      </c>
    </row>
    <row r="104" spans="2:65" s="1" customFormat="1" ht="16.5" customHeight="1">
      <c r="B104" s="33"/>
      <c r="C104" s="196" t="s">
        <v>193</v>
      </c>
      <c r="D104" s="196" t="s">
        <v>161</v>
      </c>
      <c r="E104" s="197" t="s">
        <v>448</v>
      </c>
      <c r="F104" s="198" t="s">
        <v>449</v>
      </c>
      <c r="G104" s="199" t="s">
        <v>205</v>
      </c>
      <c r="H104" s="200">
        <v>23.1</v>
      </c>
      <c r="I104" s="201"/>
      <c r="J104" s="202">
        <f>ROUND(I104*H104,2)</f>
        <v>0</v>
      </c>
      <c r="K104" s="198" t="s">
        <v>1</v>
      </c>
      <c r="L104" s="35"/>
      <c r="M104" s="203" t="s">
        <v>1</v>
      </c>
      <c r="N104" s="204" t="s">
        <v>46</v>
      </c>
      <c r="O104" s="59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AR104" s="15" t="s">
        <v>165</v>
      </c>
      <c r="AT104" s="15" t="s">
        <v>161</v>
      </c>
      <c r="AU104" s="15" t="s">
        <v>83</v>
      </c>
      <c r="AY104" s="15" t="s">
        <v>159</v>
      </c>
      <c r="BE104" s="102">
        <f>IF(N104="základní",J104,0)</f>
        <v>0</v>
      </c>
      <c r="BF104" s="102">
        <f>IF(N104="snížená",J104,0)</f>
        <v>0</v>
      </c>
      <c r="BG104" s="102">
        <f>IF(N104="zákl. přenesená",J104,0)</f>
        <v>0</v>
      </c>
      <c r="BH104" s="102">
        <f>IF(N104="sníž. přenesená",J104,0)</f>
        <v>0</v>
      </c>
      <c r="BI104" s="102">
        <f>IF(N104="nulová",J104,0)</f>
        <v>0</v>
      </c>
      <c r="BJ104" s="15" t="s">
        <v>83</v>
      </c>
      <c r="BK104" s="102">
        <f>ROUND(I104*H104,2)</f>
        <v>0</v>
      </c>
      <c r="BL104" s="15" t="s">
        <v>165</v>
      </c>
      <c r="BM104" s="15" t="s">
        <v>450</v>
      </c>
    </row>
    <row r="105" spans="2:51" s="11" customFormat="1" ht="12">
      <c r="B105" s="207"/>
      <c r="C105" s="208"/>
      <c r="D105" s="209" t="s">
        <v>197</v>
      </c>
      <c r="E105" s="210" t="s">
        <v>1</v>
      </c>
      <c r="F105" s="211" t="s">
        <v>451</v>
      </c>
      <c r="G105" s="208"/>
      <c r="H105" s="212">
        <v>21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197</v>
      </c>
      <c r="AU105" s="218" t="s">
        <v>83</v>
      </c>
      <c r="AV105" s="11" t="s">
        <v>85</v>
      </c>
      <c r="AW105" s="11" t="s">
        <v>34</v>
      </c>
      <c r="AX105" s="11" t="s">
        <v>83</v>
      </c>
      <c r="AY105" s="218" t="s">
        <v>159</v>
      </c>
    </row>
    <row r="106" spans="2:51" s="11" customFormat="1" ht="12">
      <c r="B106" s="207"/>
      <c r="C106" s="208"/>
      <c r="D106" s="209" t="s">
        <v>197</v>
      </c>
      <c r="E106" s="208"/>
      <c r="F106" s="211" t="s">
        <v>452</v>
      </c>
      <c r="G106" s="208"/>
      <c r="H106" s="212">
        <v>23.1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197</v>
      </c>
      <c r="AU106" s="218" t="s">
        <v>83</v>
      </c>
      <c r="AV106" s="11" t="s">
        <v>85</v>
      </c>
      <c r="AW106" s="11" t="s">
        <v>4</v>
      </c>
      <c r="AX106" s="11" t="s">
        <v>83</v>
      </c>
      <c r="AY106" s="218" t="s">
        <v>159</v>
      </c>
    </row>
    <row r="107" spans="2:65" s="1" customFormat="1" ht="16.5" customHeight="1">
      <c r="B107" s="33"/>
      <c r="C107" s="196" t="s">
        <v>199</v>
      </c>
      <c r="D107" s="196" t="s">
        <v>161</v>
      </c>
      <c r="E107" s="197" t="s">
        <v>453</v>
      </c>
      <c r="F107" s="198" t="s">
        <v>454</v>
      </c>
      <c r="G107" s="199" t="s">
        <v>205</v>
      </c>
      <c r="H107" s="200">
        <v>60</v>
      </c>
      <c r="I107" s="201"/>
      <c r="J107" s="202">
        <f aca="true" t="shared" si="5" ref="J107:J124">ROUND(I107*H107,2)</f>
        <v>0</v>
      </c>
      <c r="K107" s="198" t="s">
        <v>1</v>
      </c>
      <c r="L107" s="35"/>
      <c r="M107" s="203" t="s">
        <v>1</v>
      </c>
      <c r="N107" s="204" t="s">
        <v>46</v>
      </c>
      <c r="O107" s="59"/>
      <c r="P107" s="205">
        <f aca="true" t="shared" si="6" ref="P107:P124">O107*H107</f>
        <v>0</v>
      </c>
      <c r="Q107" s="205">
        <v>0</v>
      </c>
      <c r="R107" s="205">
        <f aca="true" t="shared" si="7" ref="R107:R124">Q107*H107</f>
        <v>0</v>
      </c>
      <c r="S107" s="205">
        <v>0</v>
      </c>
      <c r="T107" s="206">
        <f aca="true" t="shared" si="8" ref="T107:T124">S107*H107</f>
        <v>0</v>
      </c>
      <c r="AR107" s="15" t="s">
        <v>165</v>
      </c>
      <c r="AT107" s="15" t="s">
        <v>161</v>
      </c>
      <c r="AU107" s="15" t="s">
        <v>83</v>
      </c>
      <c r="AY107" s="15" t="s">
        <v>159</v>
      </c>
      <c r="BE107" s="102">
        <f aca="true" t="shared" si="9" ref="BE107:BE124">IF(N107="základní",J107,0)</f>
        <v>0</v>
      </c>
      <c r="BF107" s="102">
        <f aca="true" t="shared" si="10" ref="BF107:BF124">IF(N107="snížená",J107,0)</f>
        <v>0</v>
      </c>
      <c r="BG107" s="102">
        <f aca="true" t="shared" si="11" ref="BG107:BG124">IF(N107="zákl. přenesená",J107,0)</f>
        <v>0</v>
      </c>
      <c r="BH107" s="102">
        <f aca="true" t="shared" si="12" ref="BH107:BH124">IF(N107="sníž. přenesená",J107,0)</f>
        <v>0</v>
      </c>
      <c r="BI107" s="102">
        <f aca="true" t="shared" si="13" ref="BI107:BI124">IF(N107="nulová",J107,0)</f>
        <v>0</v>
      </c>
      <c r="BJ107" s="15" t="s">
        <v>83</v>
      </c>
      <c r="BK107" s="102">
        <f aca="true" t="shared" si="14" ref="BK107:BK124">ROUND(I107*H107,2)</f>
        <v>0</v>
      </c>
      <c r="BL107" s="15" t="s">
        <v>165</v>
      </c>
      <c r="BM107" s="15" t="s">
        <v>455</v>
      </c>
    </row>
    <row r="108" spans="2:65" s="1" customFormat="1" ht="16.5" customHeight="1">
      <c r="B108" s="33"/>
      <c r="C108" s="196" t="s">
        <v>207</v>
      </c>
      <c r="D108" s="196" t="s">
        <v>161</v>
      </c>
      <c r="E108" s="197" t="s">
        <v>456</v>
      </c>
      <c r="F108" s="198" t="s">
        <v>457</v>
      </c>
      <c r="G108" s="199" t="s">
        <v>205</v>
      </c>
      <c r="H108" s="200">
        <v>60</v>
      </c>
      <c r="I108" s="201"/>
      <c r="J108" s="202">
        <f t="shared" si="5"/>
        <v>0</v>
      </c>
      <c r="K108" s="198" t="s">
        <v>1</v>
      </c>
      <c r="L108" s="35"/>
      <c r="M108" s="203" t="s">
        <v>1</v>
      </c>
      <c r="N108" s="204" t="s">
        <v>46</v>
      </c>
      <c r="O108" s="59"/>
      <c r="P108" s="205">
        <f t="shared" si="6"/>
        <v>0</v>
      </c>
      <c r="Q108" s="205">
        <v>0</v>
      </c>
      <c r="R108" s="205">
        <f t="shared" si="7"/>
        <v>0</v>
      </c>
      <c r="S108" s="205">
        <v>0</v>
      </c>
      <c r="T108" s="206">
        <f t="shared" si="8"/>
        <v>0</v>
      </c>
      <c r="AR108" s="15" t="s">
        <v>165</v>
      </c>
      <c r="AT108" s="15" t="s">
        <v>161</v>
      </c>
      <c r="AU108" s="15" t="s">
        <v>83</v>
      </c>
      <c r="AY108" s="15" t="s">
        <v>159</v>
      </c>
      <c r="BE108" s="102">
        <f t="shared" si="9"/>
        <v>0</v>
      </c>
      <c r="BF108" s="102">
        <f t="shared" si="10"/>
        <v>0</v>
      </c>
      <c r="BG108" s="102">
        <f t="shared" si="11"/>
        <v>0</v>
      </c>
      <c r="BH108" s="102">
        <f t="shared" si="12"/>
        <v>0</v>
      </c>
      <c r="BI108" s="102">
        <f t="shared" si="13"/>
        <v>0</v>
      </c>
      <c r="BJ108" s="15" t="s">
        <v>83</v>
      </c>
      <c r="BK108" s="102">
        <f t="shared" si="14"/>
        <v>0</v>
      </c>
      <c r="BL108" s="15" t="s">
        <v>165</v>
      </c>
      <c r="BM108" s="15" t="s">
        <v>458</v>
      </c>
    </row>
    <row r="109" spans="2:65" s="1" customFormat="1" ht="16.5" customHeight="1">
      <c r="B109" s="33"/>
      <c r="C109" s="196" t="s">
        <v>211</v>
      </c>
      <c r="D109" s="196" t="s">
        <v>161</v>
      </c>
      <c r="E109" s="197" t="s">
        <v>459</v>
      </c>
      <c r="F109" s="198" t="s">
        <v>460</v>
      </c>
      <c r="G109" s="199" t="s">
        <v>205</v>
      </c>
      <c r="H109" s="200">
        <v>60</v>
      </c>
      <c r="I109" s="201"/>
      <c r="J109" s="202">
        <f t="shared" si="5"/>
        <v>0</v>
      </c>
      <c r="K109" s="198" t="s">
        <v>1</v>
      </c>
      <c r="L109" s="35"/>
      <c r="M109" s="203" t="s">
        <v>1</v>
      </c>
      <c r="N109" s="204" t="s">
        <v>46</v>
      </c>
      <c r="O109" s="59"/>
      <c r="P109" s="205">
        <f t="shared" si="6"/>
        <v>0</v>
      </c>
      <c r="Q109" s="205">
        <v>0</v>
      </c>
      <c r="R109" s="205">
        <f t="shared" si="7"/>
        <v>0</v>
      </c>
      <c r="S109" s="205">
        <v>0</v>
      </c>
      <c r="T109" s="206">
        <f t="shared" si="8"/>
        <v>0</v>
      </c>
      <c r="AR109" s="15" t="s">
        <v>165</v>
      </c>
      <c r="AT109" s="15" t="s">
        <v>161</v>
      </c>
      <c r="AU109" s="15" t="s">
        <v>83</v>
      </c>
      <c r="AY109" s="15" t="s">
        <v>159</v>
      </c>
      <c r="BE109" s="102">
        <f t="shared" si="9"/>
        <v>0</v>
      </c>
      <c r="BF109" s="102">
        <f t="shared" si="10"/>
        <v>0</v>
      </c>
      <c r="BG109" s="102">
        <f t="shared" si="11"/>
        <v>0</v>
      </c>
      <c r="BH109" s="102">
        <f t="shared" si="12"/>
        <v>0</v>
      </c>
      <c r="BI109" s="102">
        <f t="shared" si="13"/>
        <v>0</v>
      </c>
      <c r="BJ109" s="15" t="s">
        <v>83</v>
      </c>
      <c r="BK109" s="102">
        <f t="shared" si="14"/>
        <v>0</v>
      </c>
      <c r="BL109" s="15" t="s">
        <v>165</v>
      </c>
      <c r="BM109" s="15" t="s">
        <v>461</v>
      </c>
    </row>
    <row r="110" spans="2:65" s="1" customFormat="1" ht="16.5" customHeight="1">
      <c r="B110" s="33"/>
      <c r="C110" s="196" t="s">
        <v>215</v>
      </c>
      <c r="D110" s="196" t="s">
        <v>161</v>
      </c>
      <c r="E110" s="197" t="s">
        <v>462</v>
      </c>
      <c r="F110" s="198" t="s">
        <v>463</v>
      </c>
      <c r="G110" s="199" t="s">
        <v>205</v>
      </c>
      <c r="H110" s="200">
        <v>60</v>
      </c>
      <c r="I110" s="201"/>
      <c r="J110" s="202">
        <f t="shared" si="5"/>
        <v>0</v>
      </c>
      <c r="K110" s="198" t="s">
        <v>1</v>
      </c>
      <c r="L110" s="35"/>
      <c r="M110" s="203" t="s">
        <v>1</v>
      </c>
      <c r="N110" s="204" t="s">
        <v>46</v>
      </c>
      <c r="O110" s="59"/>
      <c r="P110" s="205">
        <f t="shared" si="6"/>
        <v>0</v>
      </c>
      <c r="Q110" s="205">
        <v>0</v>
      </c>
      <c r="R110" s="205">
        <f t="shared" si="7"/>
        <v>0</v>
      </c>
      <c r="S110" s="205">
        <v>0</v>
      </c>
      <c r="T110" s="206">
        <f t="shared" si="8"/>
        <v>0</v>
      </c>
      <c r="AR110" s="15" t="s">
        <v>165</v>
      </c>
      <c r="AT110" s="15" t="s">
        <v>161</v>
      </c>
      <c r="AU110" s="15" t="s">
        <v>83</v>
      </c>
      <c r="AY110" s="15" t="s">
        <v>159</v>
      </c>
      <c r="BE110" s="102">
        <f t="shared" si="9"/>
        <v>0</v>
      </c>
      <c r="BF110" s="102">
        <f t="shared" si="10"/>
        <v>0</v>
      </c>
      <c r="BG110" s="102">
        <f t="shared" si="11"/>
        <v>0</v>
      </c>
      <c r="BH110" s="102">
        <f t="shared" si="12"/>
        <v>0</v>
      </c>
      <c r="BI110" s="102">
        <f t="shared" si="13"/>
        <v>0</v>
      </c>
      <c r="BJ110" s="15" t="s">
        <v>83</v>
      </c>
      <c r="BK110" s="102">
        <f t="shared" si="14"/>
        <v>0</v>
      </c>
      <c r="BL110" s="15" t="s">
        <v>165</v>
      </c>
      <c r="BM110" s="15" t="s">
        <v>464</v>
      </c>
    </row>
    <row r="111" spans="2:65" s="1" customFormat="1" ht="16.5" customHeight="1">
      <c r="B111" s="33"/>
      <c r="C111" s="196" t="s">
        <v>219</v>
      </c>
      <c r="D111" s="196" t="s">
        <v>161</v>
      </c>
      <c r="E111" s="197" t="s">
        <v>465</v>
      </c>
      <c r="F111" s="198" t="s">
        <v>466</v>
      </c>
      <c r="G111" s="199" t="s">
        <v>205</v>
      </c>
      <c r="H111" s="200">
        <v>10</v>
      </c>
      <c r="I111" s="201"/>
      <c r="J111" s="202">
        <f t="shared" si="5"/>
        <v>0</v>
      </c>
      <c r="K111" s="198" t="s">
        <v>1</v>
      </c>
      <c r="L111" s="35"/>
      <c r="M111" s="203" t="s">
        <v>1</v>
      </c>
      <c r="N111" s="204" t="s">
        <v>46</v>
      </c>
      <c r="O111" s="59"/>
      <c r="P111" s="205">
        <f t="shared" si="6"/>
        <v>0</v>
      </c>
      <c r="Q111" s="205">
        <v>0</v>
      </c>
      <c r="R111" s="205">
        <f t="shared" si="7"/>
        <v>0</v>
      </c>
      <c r="S111" s="205">
        <v>0</v>
      </c>
      <c r="T111" s="206">
        <f t="shared" si="8"/>
        <v>0</v>
      </c>
      <c r="AR111" s="15" t="s">
        <v>165</v>
      </c>
      <c r="AT111" s="15" t="s">
        <v>161</v>
      </c>
      <c r="AU111" s="15" t="s">
        <v>83</v>
      </c>
      <c r="AY111" s="15" t="s">
        <v>159</v>
      </c>
      <c r="BE111" s="102">
        <f t="shared" si="9"/>
        <v>0</v>
      </c>
      <c r="BF111" s="102">
        <f t="shared" si="10"/>
        <v>0</v>
      </c>
      <c r="BG111" s="102">
        <f t="shared" si="11"/>
        <v>0</v>
      </c>
      <c r="BH111" s="102">
        <f t="shared" si="12"/>
        <v>0</v>
      </c>
      <c r="BI111" s="102">
        <f t="shared" si="13"/>
        <v>0</v>
      </c>
      <c r="BJ111" s="15" t="s">
        <v>83</v>
      </c>
      <c r="BK111" s="102">
        <f t="shared" si="14"/>
        <v>0</v>
      </c>
      <c r="BL111" s="15" t="s">
        <v>165</v>
      </c>
      <c r="BM111" s="15" t="s">
        <v>467</v>
      </c>
    </row>
    <row r="112" spans="2:65" s="1" customFormat="1" ht="16.5" customHeight="1">
      <c r="B112" s="33"/>
      <c r="C112" s="196" t="s">
        <v>225</v>
      </c>
      <c r="D112" s="196" t="s">
        <v>161</v>
      </c>
      <c r="E112" s="197" t="s">
        <v>468</v>
      </c>
      <c r="F112" s="198" t="s">
        <v>469</v>
      </c>
      <c r="G112" s="199" t="s">
        <v>205</v>
      </c>
      <c r="H112" s="200">
        <v>60</v>
      </c>
      <c r="I112" s="201"/>
      <c r="J112" s="202">
        <f t="shared" si="5"/>
        <v>0</v>
      </c>
      <c r="K112" s="198" t="s">
        <v>1</v>
      </c>
      <c r="L112" s="35"/>
      <c r="M112" s="203" t="s">
        <v>1</v>
      </c>
      <c r="N112" s="204" t="s">
        <v>46</v>
      </c>
      <c r="O112" s="59"/>
      <c r="P112" s="205">
        <f t="shared" si="6"/>
        <v>0</v>
      </c>
      <c r="Q112" s="205">
        <v>0</v>
      </c>
      <c r="R112" s="205">
        <f t="shared" si="7"/>
        <v>0</v>
      </c>
      <c r="S112" s="205">
        <v>0</v>
      </c>
      <c r="T112" s="206">
        <f t="shared" si="8"/>
        <v>0</v>
      </c>
      <c r="AR112" s="15" t="s">
        <v>165</v>
      </c>
      <c r="AT112" s="15" t="s">
        <v>161</v>
      </c>
      <c r="AU112" s="15" t="s">
        <v>83</v>
      </c>
      <c r="AY112" s="15" t="s">
        <v>159</v>
      </c>
      <c r="BE112" s="102">
        <f t="shared" si="9"/>
        <v>0</v>
      </c>
      <c r="BF112" s="102">
        <f t="shared" si="10"/>
        <v>0</v>
      </c>
      <c r="BG112" s="102">
        <f t="shared" si="11"/>
        <v>0</v>
      </c>
      <c r="BH112" s="102">
        <f t="shared" si="12"/>
        <v>0</v>
      </c>
      <c r="BI112" s="102">
        <f t="shared" si="13"/>
        <v>0</v>
      </c>
      <c r="BJ112" s="15" t="s">
        <v>83</v>
      </c>
      <c r="BK112" s="102">
        <f t="shared" si="14"/>
        <v>0</v>
      </c>
      <c r="BL112" s="15" t="s">
        <v>165</v>
      </c>
      <c r="BM112" s="15" t="s">
        <v>470</v>
      </c>
    </row>
    <row r="113" spans="2:65" s="1" customFormat="1" ht="16.5" customHeight="1">
      <c r="B113" s="33"/>
      <c r="C113" s="196" t="s">
        <v>8</v>
      </c>
      <c r="D113" s="196" t="s">
        <v>161</v>
      </c>
      <c r="E113" s="197" t="s">
        <v>471</v>
      </c>
      <c r="F113" s="198" t="s">
        <v>472</v>
      </c>
      <c r="G113" s="199" t="s">
        <v>205</v>
      </c>
      <c r="H113" s="200">
        <v>350</v>
      </c>
      <c r="I113" s="201"/>
      <c r="J113" s="202">
        <f t="shared" si="5"/>
        <v>0</v>
      </c>
      <c r="K113" s="198" t="s">
        <v>1</v>
      </c>
      <c r="L113" s="35"/>
      <c r="M113" s="203" t="s">
        <v>1</v>
      </c>
      <c r="N113" s="204" t="s">
        <v>46</v>
      </c>
      <c r="O113" s="59"/>
      <c r="P113" s="205">
        <f t="shared" si="6"/>
        <v>0</v>
      </c>
      <c r="Q113" s="205">
        <v>0</v>
      </c>
      <c r="R113" s="205">
        <f t="shared" si="7"/>
        <v>0</v>
      </c>
      <c r="S113" s="205">
        <v>0</v>
      </c>
      <c r="T113" s="206">
        <f t="shared" si="8"/>
        <v>0</v>
      </c>
      <c r="AR113" s="15" t="s">
        <v>165</v>
      </c>
      <c r="AT113" s="15" t="s">
        <v>161</v>
      </c>
      <c r="AU113" s="15" t="s">
        <v>83</v>
      </c>
      <c r="AY113" s="15" t="s">
        <v>159</v>
      </c>
      <c r="BE113" s="102">
        <f t="shared" si="9"/>
        <v>0</v>
      </c>
      <c r="BF113" s="102">
        <f t="shared" si="10"/>
        <v>0</v>
      </c>
      <c r="BG113" s="102">
        <f t="shared" si="11"/>
        <v>0</v>
      </c>
      <c r="BH113" s="102">
        <f t="shared" si="12"/>
        <v>0</v>
      </c>
      <c r="BI113" s="102">
        <f t="shared" si="13"/>
        <v>0</v>
      </c>
      <c r="BJ113" s="15" t="s">
        <v>83</v>
      </c>
      <c r="BK113" s="102">
        <f t="shared" si="14"/>
        <v>0</v>
      </c>
      <c r="BL113" s="15" t="s">
        <v>165</v>
      </c>
      <c r="BM113" s="15" t="s">
        <v>473</v>
      </c>
    </row>
    <row r="114" spans="2:65" s="1" customFormat="1" ht="16.5" customHeight="1">
      <c r="B114" s="33"/>
      <c r="C114" s="196" t="s">
        <v>241</v>
      </c>
      <c r="D114" s="196" t="s">
        <v>161</v>
      </c>
      <c r="E114" s="197" t="s">
        <v>474</v>
      </c>
      <c r="F114" s="198" t="s">
        <v>475</v>
      </c>
      <c r="G114" s="199" t="s">
        <v>205</v>
      </c>
      <c r="H114" s="200">
        <v>60</v>
      </c>
      <c r="I114" s="201"/>
      <c r="J114" s="202">
        <f t="shared" si="5"/>
        <v>0</v>
      </c>
      <c r="K114" s="198" t="s">
        <v>1</v>
      </c>
      <c r="L114" s="35"/>
      <c r="M114" s="203" t="s">
        <v>1</v>
      </c>
      <c r="N114" s="204" t="s">
        <v>46</v>
      </c>
      <c r="O114" s="59"/>
      <c r="P114" s="205">
        <f t="shared" si="6"/>
        <v>0</v>
      </c>
      <c r="Q114" s="205">
        <v>0</v>
      </c>
      <c r="R114" s="205">
        <f t="shared" si="7"/>
        <v>0</v>
      </c>
      <c r="S114" s="205">
        <v>0</v>
      </c>
      <c r="T114" s="206">
        <f t="shared" si="8"/>
        <v>0</v>
      </c>
      <c r="AR114" s="15" t="s">
        <v>165</v>
      </c>
      <c r="AT114" s="15" t="s">
        <v>161</v>
      </c>
      <c r="AU114" s="15" t="s">
        <v>83</v>
      </c>
      <c r="AY114" s="15" t="s">
        <v>159</v>
      </c>
      <c r="BE114" s="102">
        <f t="shared" si="9"/>
        <v>0</v>
      </c>
      <c r="BF114" s="102">
        <f t="shared" si="10"/>
        <v>0</v>
      </c>
      <c r="BG114" s="102">
        <f t="shared" si="11"/>
        <v>0</v>
      </c>
      <c r="BH114" s="102">
        <f t="shared" si="12"/>
        <v>0</v>
      </c>
      <c r="BI114" s="102">
        <f t="shared" si="13"/>
        <v>0</v>
      </c>
      <c r="BJ114" s="15" t="s">
        <v>83</v>
      </c>
      <c r="BK114" s="102">
        <f t="shared" si="14"/>
        <v>0</v>
      </c>
      <c r="BL114" s="15" t="s">
        <v>165</v>
      </c>
      <c r="BM114" s="15" t="s">
        <v>476</v>
      </c>
    </row>
    <row r="115" spans="2:65" s="1" customFormat="1" ht="16.5" customHeight="1">
      <c r="B115" s="33"/>
      <c r="C115" s="196" t="s">
        <v>247</v>
      </c>
      <c r="D115" s="196" t="s">
        <v>161</v>
      </c>
      <c r="E115" s="197" t="s">
        <v>477</v>
      </c>
      <c r="F115" s="198" t="s">
        <v>478</v>
      </c>
      <c r="G115" s="199" t="s">
        <v>205</v>
      </c>
      <c r="H115" s="200">
        <v>40</v>
      </c>
      <c r="I115" s="201"/>
      <c r="J115" s="202">
        <f t="shared" si="5"/>
        <v>0</v>
      </c>
      <c r="K115" s="198" t="s">
        <v>1</v>
      </c>
      <c r="L115" s="35"/>
      <c r="M115" s="203" t="s">
        <v>1</v>
      </c>
      <c r="N115" s="204" t="s">
        <v>46</v>
      </c>
      <c r="O115" s="59"/>
      <c r="P115" s="205">
        <f t="shared" si="6"/>
        <v>0</v>
      </c>
      <c r="Q115" s="205">
        <v>0</v>
      </c>
      <c r="R115" s="205">
        <f t="shared" si="7"/>
        <v>0</v>
      </c>
      <c r="S115" s="205">
        <v>0</v>
      </c>
      <c r="T115" s="206">
        <f t="shared" si="8"/>
        <v>0</v>
      </c>
      <c r="AR115" s="15" t="s">
        <v>165</v>
      </c>
      <c r="AT115" s="15" t="s">
        <v>161</v>
      </c>
      <c r="AU115" s="15" t="s">
        <v>83</v>
      </c>
      <c r="AY115" s="15" t="s">
        <v>159</v>
      </c>
      <c r="BE115" s="102">
        <f t="shared" si="9"/>
        <v>0</v>
      </c>
      <c r="BF115" s="102">
        <f t="shared" si="10"/>
        <v>0</v>
      </c>
      <c r="BG115" s="102">
        <f t="shared" si="11"/>
        <v>0</v>
      </c>
      <c r="BH115" s="102">
        <f t="shared" si="12"/>
        <v>0</v>
      </c>
      <c r="BI115" s="102">
        <f t="shared" si="13"/>
        <v>0</v>
      </c>
      <c r="BJ115" s="15" t="s">
        <v>83</v>
      </c>
      <c r="BK115" s="102">
        <f t="shared" si="14"/>
        <v>0</v>
      </c>
      <c r="BL115" s="15" t="s">
        <v>165</v>
      </c>
      <c r="BM115" s="15" t="s">
        <v>479</v>
      </c>
    </row>
    <row r="116" spans="2:65" s="1" customFormat="1" ht="16.5" customHeight="1">
      <c r="B116" s="33"/>
      <c r="C116" s="196" t="s">
        <v>253</v>
      </c>
      <c r="D116" s="196" t="s">
        <v>161</v>
      </c>
      <c r="E116" s="197" t="s">
        <v>480</v>
      </c>
      <c r="F116" s="313" t="s">
        <v>731</v>
      </c>
      <c r="G116" s="199" t="s">
        <v>481</v>
      </c>
      <c r="H116" s="200">
        <v>306</v>
      </c>
      <c r="I116" s="201"/>
      <c r="J116" s="202">
        <f t="shared" si="5"/>
        <v>0</v>
      </c>
      <c r="K116" s="198" t="s">
        <v>1</v>
      </c>
      <c r="L116" s="35"/>
      <c r="M116" s="203" t="s">
        <v>1</v>
      </c>
      <c r="N116" s="204" t="s">
        <v>46</v>
      </c>
      <c r="O116" s="59"/>
      <c r="P116" s="205">
        <f t="shared" si="6"/>
        <v>0</v>
      </c>
      <c r="Q116" s="205">
        <v>0</v>
      </c>
      <c r="R116" s="205">
        <f t="shared" si="7"/>
        <v>0</v>
      </c>
      <c r="S116" s="205">
        <v>0</v>
      </c>
      <c r="T116" s="206">
        <f t="shared" si="8"/>
        <v>0</v>
      </c>
      <c r="AR116" s="15" t="s">
        <v>165</v>
      </c>
      <c r="AT116" s="15" t="s">
        <v>161</v>
      </c>
      <c r="AU116" s="15" t="s">
        <v>83</v>
      </c>
      <c r="AY116" s="15" t="s">
        <v>159</v>
      </c>
      <c r="BE116" s="102">
        <f t="shared" si="9"/>
        <v>0</v>
      </c>
      <c r="BF116" s="102">
        <f t="shared" si="10"/>
        <v>0</v>
      </c>
      <c r="BG116" s="102">
        <f t="shared" si="11"/>
        <v>0</v>
      </c>
      <c r="BH116" s="102">
        <f t="shared" si="12"/>
        <v>0</v>
      </c>
      <c r="BI116" s="102">
        <f t="shared" si="13"/>
        <v>0</v>
      </c>
      <c r="BJ116" s="15" t="s">
        <v>83</v>
      </c>
      <c r="BK116" s="102">
        <f t="shared" si="14"/>
        <v>0</v>
      </c>
      <c r="BL116" s="15" t="s">
        <v>165</v>
      </c>
      <c r="BM116" s="15" t="s">
        <v>482</v>
      </c>
    </row>
    <row r="117" spans="2:65" s="1" customFormat="1" ht="16.5" customHeight="1">
      <c r="B117" s="33"/>
      <c r="C117" s="196" t="s">
        <v>259</v>
      </c>
      <c r="D117" s="196" t="s">
        <v>161</v>
      </c>
      <c r="E117" s="197" t="s">
        <v>483</v>
      </c>
      <c r="F117" s="198" t="s">
        <v>484</v>
      </c>
      <c r="G117" s="199" t="s">
        <v>169</v>
      </c>
      <c r="H117" s="200">
        <v>43</v>
      </c>
      <c r="I117" s="201"/>
      <c r="J117" s="202">
        <f t="shared" si="5"/>
        <v>0</v>
      </c>
      <c r="K117" s="198" t="s">
        <v>1</v>
      </c>
      <c r="L117" s="35"/>
      <c r="M117" s="203" t="s">
        <v>1</v>
      </c>
      <c r="N117" s="204" t="s">
        <v>46</v>
      </c>
      <c r="O117" s="59"/>
      <c r="P117" s="205">
        <f t="shared" si="6"/>
        <v>0</v>
      </c>
      <c r="Q117" s="205">
        <v>0</v>
      </c>
      <c r="R117" s="205">
        <f t="shared" si="7"/>
        <v>0</v>
      </c>
      <c r="S117" s="205">
        <v>0</v>
      </c>
      <c r="T117" s="206">
        <f t="shared" si="8"/>
        <v>0</v>
      </c>
      <c r="AR117" s="15" t="s">
        <v>165</v>
      </c>
      <c r="AT117" s="15" t="s">
        <v>161</v>
      </c>
      <c r="AU117" s="15" t="s">
        <v>83</v>
      </c>
      <c r="AY117" s="15" t="s">
        <v>159</v>
      </c>
      <c r="BE117" s="102">
        <f t="shared" si="9"/>
        <v>0</v>
      </c>
      <c r="BF117" s="102">
        <f t="shared" si="10"/>
        <v>0</v>
      </c>
      <c r="BG117" s="102">
        <f t="shared" si="11"/>
        <v>0</v>
      </c>
      <c r="BH117" s="102">
        <f t="shared" si="12"/>
        <v>0</v>
      </c>
      <c r="BI117" s="102">
        <f t="shared" si="13"/>
        <v>0</v>
      </c>
      <c r="BJ117" s="15" t="s">
        <v>83</v>
      </c>
      <c r="BK117" s="102">
        <f t="shared" si="14"/>
        <v>0</v>
      </c>
      <c r="BL117" s="15" t="s">
        <v>165</v>
      </c>
      <c r="BM117" s="15" t="s">
        <v>485</v>
      </c>
    </row>
    <row r="118" spans="2:65" s="1" customFormat="1" ht="16.5" customHeight="1">
      <c r="B118" s="33"/>
      <c r="C118" s="196" t="s">
        <v>264</v>
      </c>
      <c r="D118" s="196" t="s">
        <v>161</v>
      </c>
      <c r="E118" s="197" t="s">
        <v>486</v>
      </c>
      <c r="F118" s="198" t="s">
        <v>487</v>
      </c>
      <c r="G118" s="199" t="s">
        <v>234</v>
      </c>
      <c r="H118" s="200">
        <v>215</v>
      </c>
      <c r="I118" s="201"/>
      <c r="J118" s="202">
        <f t="shared" si="5"/>
        <v>0</v>
      </c>
      <c r="K118" s="198" t="s">
        <v>1</v>
      </c>
      <c r="L118" s="35"/>
      <c r="M118" s="203" t="s">
        <v>1</v>
      </c>
      <c r="N118" s="204" t="s">
        <v>46</v>
      </c>
      <c r="O118" s="59"/>
      <c r="P118" s="205">
        <f t="shared" si="6"/>
        <v>0</v>
      </c>
      <c r="Q118" s="205">
        <v>0</v>
      </c>
      <c r="R118" s="205">
        <f t="shared" si="7"/>
        <v>0</v>
      </c>
      <c r="S118" s="205">
        <v>0</v>
      </c>
      <c r="T118" s="206">
        <f t="shared" si="8"/>
        <v>0</v>
      </c>
      <c r="AR118" s="15" t="s">
        <v>165</v>
      </c>
      <c r="AT118" s="15" t="s">
        <v>161</v>
      </c>
      <c r="AU118" s="15" t="s">
        <v>83</v>
      </c>
      <c r="AY118" s="15" t="s">
        <v>159</v>
      </c>
      <c r="BE118" s="102">
        <f t="shared" si="9"/>
        <v>0</v>
      </c>
      <c r="BF118" s="102">
        <f t="shared" si="10"/>
        <v>0</v>
      </c>
      <c r="BG118" s="102">
        <f t="shared" si="11"/>
        <v>0</v>
      </c>
      <c r="BH118" s="102">
        <f t="shared" si="12"/>
        <v>0</v>
      </c>
      <c r="BI118" s="102">
        <f t="shared" si="13"/>
        <v>0</v>
      </c>
      <c r="BJ118" s="15" t="s">
        <v>83</v>
      </c>
      <c r="BK118" s="102">
        <f t="shared" si="14"/>
        <v>0</v>
      </c>
      <c r="BL118" s="15" t="s">
        <v>165</v>
      </c>
      <c r="BM118" s="15" t="s">
        <v>488</v>
      </c>
    </row>
    <row r="119" spans="2:65" s="1" customFormat="1" ht="16.5" customHeight="1">
      <c r="B119" s="33"/>
      <c r="C119" s="196" t="s">
        <v>7</v>
      </c>
      <c r="D119" s="196" t="s">
        <v>161</v>
      </c>
      <c r="E119" s="197" t="s">
        <v>489</v>
      </c>
      <c r="F119" s="198" t="s">
        <v>490</v>
      </c>
      <c r="G119" s="199" t="s">
        <v>169</v>
      </c>
      <c r="H119" s="200">
        <v>86</v>
      </c>
      <c r="I119" s="201"/>
      <c r="J119" s="202">
        <f t="shared" si="5"/>
        <v>0</v>
      </c>
      <c r="K119" s="198" t="s">
        <v>1</v>
      </c>
      <c r="L119" s="35"/>
      <c r="M119" s="203" t="s">
        <v>1</v>
      </c>
      <c r="N119" s="204" t="s">
        <v>46</v>
      </c>
      <c r="O119" s="59"/>
      <c r="P119" s="205">
        <f t="shared" si="6"/>
        <v>0</v>
      </c>
      <c r="Q119" s="205">
        <v>0</v>
      </c>
      <c r="R119" s="205">
        <f t="shared" si="7"/>
        <v>0</v>
      </c>
      <c r="S119" s="205">
        <v>0</v>
      </c>
      <c r="T119" s="206">
        <f t="shared" si="8"/>
        <v>0</v>
      </c>
      <c r="AR119" s="15" t="s">
        <v>165</v>
      </c>
      <c r="AT119" s="15" t="s">
        <v>161</v>
      </c>
      <c r="AU119" s="15" t="s">
        <v>83</v>
      </c>
      <c r="AY119" s="15" t="s">
        <v>159</v>
      </c>
      <c r="BE119" s="102">
        <f t="shared" si="9"/>
        <v>0</v>
      </c>
      <c r="BF119" s="102">
        <f t="shared" si="10"/>
        <v>0</v>
      </c>
      <c r="BG119" s="102">
        <f t="shared" si="11"/>
        <v>0</v>
      </c>
      <c r="BH119" s="102">
        <f t="shared" si="12"/>
        <v>0</v>
      </c>
      <c r="BI119" s="102">
        <f t="shared" si="13"/>
        <v>0</v>
      </c>
      <c r="BJ119" s="15" t="s">
        <v>83</v>
      </c>
      <c r="BK119" s="102">
        <f t="shared" si="14"/>
        <v>0</v>
      </c>
      <c r="BL119" s="15" t="s">
        <v>165</v>
      </c>
      <c r="BM119" s="15" t="s">
        <v>491</v>
      </c>
    </row>
    <row r="120" spans="2:65" s="1" customFormat="1" ht="16.5" customHeight="1">
      <c r="B120" s="33"/>
      <c r="C120" s="196" t="s">
        <v>271</v>
      </c>
      <c r="D120" s="196" t="s">
        <v>161</v>
      </c>
      <c r="E120" s="197" t="s">
        <v>492</v>
      </c>
      <c r="F120" s="198" t="s">
        <v>493</v>
      </c>
      <c r="G120" s="199" t="s">
        <v>169</v>
      </c>
      <c r="H120" s="200">
        <v>86</v>
      </c>
      <c r="I120" s="201"/>
      <c r="J120" s="202">
        <f t="shared" si="5"/>
        <v>0</v>
      </c>
      <c r="K120" s="198" t="s">
        <v>1</v>
      </c>
      <c r="L120" s="35"/>
      <c r="M120" s="203" t="s">
        <v>1</v>
      </c>
      <c r="N120" s="204" t="s">
        <v>46</v>
      </c>
      <c r="O120" s="59"/>
      <c r="P120" s="205">
        <f t="shared" si="6"/>
        <v>0</v>
      </c>
      <c r="Q120" s="205">
        <v>0</v>
      </c>
      <c r="R120" s="205">
        <f t="shared" si="7"/>
        <v>0</v>
      </c>
      <c r="S120" s="205">
        <v>0</v>
      </c>
      <c r="T120" s="206">
        <f t="shared" si="8"/>
        <v>0</v>
      </c>
      <c r="AR120" s="15" t="s">
        <v>165</v>
      </c>
      <c r="AT120" s="15" t="s">
        <v>161</v>
      </c>
      <c r="AU120" s="15" t="s">
        <v>83</v>
      </c>
      <c r="AY120" s="15" t="s">
        <v>159</v>
      </c>
      <c r="BE120" s="102">
        <f t="shared" si="9"/>
        <v>0</v>
      </c>
      <c r="BF120" s="102">
        <f t="shared" si="10"/>
        <v>0</v>
      </c>
      <c r="BG120" s="102">
        <f t="shared" si="11"/>
        <v>0</v>
      </c>
      <c r="BH120" s="102">
        <f t="shared" si="12"/>
        <v>0</v>
      </c>
      <c r="BI120" s="102">
        <f t="shared" si="13"/>
        <v>0</v>
      </c>
      <c r="BJ120" s="15" t="s">
        <v>83</v>
      </c>
      <c r="BK120" s="102">
        <f t="shared" si="14"/>
        <v>0</v>
      </c>
      <c r="BL120" s="15" t="s">
        <v>165</v>
      </c>
      <c r="BM120" s="15" t="s">
        <v>494</v>
      </c>
    </row>
    <row r="121" spans="2:65" s="1" customFormat="1" ht="16.5" customHeight="1">
      <c r="B121" s="33"/>
      <c r="C121" s="196" t="s">
        <v>276</v>
      </c>
      <c r="D121" s="196" t="s">
        <v>161</v>
      </c>
      <c r="E121" s="197" t="s">
        <v>495</v>
      </c>
      <c r="F121" s="198" t="s">
        <v>496</v>
      </c>
      <c r="G121" s="199" t="s">
        <v>169</v>
      </c>
      <c r="H121" s="200">
        <v>86</v>
      </c>
      <c r="I121" s="201"/>
      <c r="J121" s="202">
        <f t="shared" si="5"/>
        <v>0</v>
      </c>
      <c r="K121" s="198" t="s">
        <v>1</v>
      </c>
      <c r="L121" s="35"/>
      <c r="M121" s="203" t="s">
        <v>1</v>
      </c>
      <c r="N121" s="204" t="s">
        <v>46</v>
      </c>
      <c r="O121" s="59"/>
      <c r="P121" s="205">
        <f t="shared" si="6"/>
        <v>0</v>
      </c>
      <c r="Q121" s="205">
        <v>0</v>
      </c>
      <c r="R121" s="205">
        <f t="shared" si="7"/>
        <v>0</v>
      </c>
      <c r="S121" s="205">
        <v>0</v>
      </c>
      <c r="T121" s="206">
        <f t="shared" si="8"/>
        <v>0</v>
      </c>
      <c r="AR121" s="15" t="s">
        <v>165</v>
      </c>
      <c r="AT121" s="15" t="s">
        <v>161</v>
      </c>
      <c r="AU121" s="15" t="s">
        <v>83</v>
      </c>
      <c r="AY121" s="15" t="s">
        <v>159</v>
      </c>
      <c r="BE121" s="102">
        <f t="shared" si="9"/>
        <v>0</v>
      </c>
      <c r="BF121" s="102">
        <f t="shared" si="10"/>
        <v>0</v>
      </c>
      <c r="BG121" s="102">
        <f t="shared" si="11"/>
        <v>0</v>
      </c>
      <c r="BH121" s="102">
        <f t="shared" si="12"/>
        <v>0</v>
      </c>
      <c r="BI121" s="102">
        <f t="shared" si="13"/>
        <v>0</v>
      </c>
      <c r="BJ121" s="15" t="s">
        <v>83</v>
      </c>
      <c r="BK121" s="102">
        <f t="shared" si="14"/>
        <v>0</v>
      </c>
      <c r="BL121" s="15" t="s">
        <v>165</v>
      </c>
      <c r="BM121" s="15" t="s">
        <v>497</v>
      </c>
    </row>
    <row r="122" spans="2:65" s="1" customFormat="1" ht="16.5" customHeight="1">
      <c r="B122" s="33"/>
      <c r="C122" s="196" t="s">
        <v>282</v>
      </c>
      <c r="D122" s="196" t="s">
        <v>161</v>
      </c>
      <c r="E122" s="197" t="s">
        <v>498</v>
      </c>
      <c r="F122" s="198" t="s">
        <v>499</v>
      </c>
      <c r="G122" s="199" t="s">
        <v>205</v>
      </c>
      <c r="H122" s="200">
        <v>360</v>
      </c>
      <c r="I122" s="201"/>
      <c r="J122" s="202">
        <f t="shared" si="5"/>
        <v>0</v>
      </c>
      <c r="K122" s="198" t="s">
        <v>1</v>
      </c>
      <c r="L122" s="35"/>
      <c r="M122" s="203" t="s">
        <v>1</v>
      </c>
      <c r="N122" s="204" t="s">
        <v>46</v>
      </c>
      <c r="O122" s="59"/>
      <c r="P122" s="205">
        <f t="shared" si="6"/>
        <v>0</v>
      </c>
      <c r="Q122" s="205">
        <v>0</v>
      </c>
      <c r="R122" s="205">
        <f t="shared" si="7"/>
        <v>0</v>
      </c>
      <c r="S122" s="205">
        <v>0</v>
      </c>
      <c r="T122" s="206">
        <f t="shared" si="8"/>
        <v>0</v>
      </c>
      <c r="AR122" s="15" t="s">
        <v>165</v>
      </c>
      <c r="AT122" s="15" t="s">
        <v>161</v>
      </c>
      <c r="AU122" s="15" t="s">
        <v>83</v>
      </c>
      <c r="AY122" s="15" t="s">
        <v>159</v>
      </c>
      <c r="BE122" s="102">
        <f t="shared" si="9"/>
        <v>0</v>
      </c>
      <c r="BF122" s="102">
        <f t="shared" si="10"/>
        <v>0</v>
      </c>
      <c r="BG122" s="102">
        <f t="shared" si="11"/>
        <v>0</v>
      </c>
      <c r="BH122" s="102">
        <f t="shared" si="12"/>
        <v>0</v>
      </c>
      <c r="BI122" s="102">
        <f t="shared" si="13"/>
        <v>0</v>
      </c>
      <c r="BJ122" s="15" t="s">
        <v>83</v>
      </c>
      <c r="BK122" s="102">
        <f t="shared" si="14"/>
        <v>0</v>
      </c>
      <c r="BL122" s="15" t="s">
        <v>165</v>
      </c>
      <c r="BM122" s="15" t="s">
        <v>500</v>
      </c>
    </row>
    <row r="123" spans="2:65" s="1" customFormat="1" ht="16.5" customHeight="1">
      <c r="B123" s="33"/>
      <c r="C123" s="196" t="s">
        <v>286</v>
      </c>
      <c r="D123" s="196" t="s">
        <v>161</v>
      </c>
      <c r="E123" s="197" t="s">
        <v>501</v>
      </c>
      <c r="F123" s="198" t="s">
        <v>502</v>
      </c>
      <c r="G123" s="199" t="s">
        <v>169</v>
      </c>
      <c r="H123" s="200">
        <v>120</v>
      </c>
      <c r="I123" s="201"/>
      <c r="J123" s="202">
        <f t="shared" si="5"/>
        <v>0</v>
      </c>
      <c r="K123" s="198" t="s">
        <v>1</v>
      </c>
      <c r="L123" s="35"/>
      <c r="M123" s="203" t="s">
        <v>1</v>
      </c>
      <c r="N123" s="204" t="s">
        <v>46</v>
      </c>
      <c r="O123" s="59"/>
      <c r="P123" s="205">
        <f t="shared" si="6"/>
        <v>0</v>
      </c>
      <c r="Q123" s="205">
        <v>0</v>
      </c>
      <c r="R123" s="205">
        <f t="shared" si="7"/>
        <v>0</v>
      </c>
      <c r="S123" s="205">
        <v>0</v>
      </c>
      <c r="T123" s="206">
        <f t="shared" si="8"/>
        <v>0</v>
      </c>
      <c r="AR123" s="15" t="s">
        <v>165</v>
      </c>
      <c r="AT123" s="15" t="s">
        <v>161</v>
      </c>
      <c r="AU123" s="15" t="s">
        <v>83</v>
      </c>
      <c r="AY123" s="15" t="s">
        <v>159</v>
      </c>
      <c r="BE123" s="102">
        <f t="shared" si="9"/>
        <v>0</v>
      </c>
      <c r="BF123" s="102">
        <f t="shared" si="10"/>
        <v>0</v>
      </c>
      <c r="BG123" s="102">
        <f t="shared" si="11"/>
        <v>0</v>
      </c>
      <c r="BH123" s="102">
        <f t="shared" si="12"/>
        <v>0</v>
      </c>
      <c r="BI123" s="102">
        <f t="shared" si="13"/>
        <v>0</v>
      </c>
      <c r="BJ123" s="15" t="s">
        <v>83</v>
      </c>
      <c r="BK123" s="102">
        <f t="shared" si="14"/>
        <v>0</v>
      </c>
      <c r="BL123" s="15" t="s">
        <v>165</v>
      </c>
      <c r="BM123" s="15" t="s">
        <v>503</v>
      </c>
    </row>
    <row r="124" spans="2:65" s="1" customFormat="1" ht="16.5" customHeight="1">
      <c r="B124" s="33"/>
      <c r="C124" s="196" t="s">
        <v>294</v>
      </c>
      <c r="D124" s="196" t="s">
        <v>161</v>
      </c>
      <c r="E124" s="197" t="s">
        <v>504</v>
      </c>
      <c r="F124" s="313" t="s">
        <v>730</v>
      </c>
      <c r="G124" s="199" t="s">
        <v>106</v>
      </c>
      <c r="H124" s="200">
        <v>387</v>
      </c>
      <c r="I124" s="201"/>
      <c r="J124" s="202">
        <f t="shared" si="5"/>
        <v>0</v>
      </c>
      <c r="K124" s="198" t="s">
        <v>1</v>
      </c>
      <c r="L124" s="35"/>
      <c r="M124" s="203" t="s">
        <v>1</v>
      </c>
      <c r="N124" s="204" t="s">
        <v>46</v>
      </c>
      <c r="O124" s="59"/>
      <c r="P124" s="205">
        <f t="shared" si="6"/>
        <v>0</v>
      </c>
      <c r="Q124" s="205">
        <v>0</v>
      </c>
      <c r="R124" s="205">
        <f t="shared" si="7"/>
        <v>0</v>
      </c>
      <c r="S124" s="205">
        <v>0</v>
      </c>
      <c r="T124" s="206">
        <f t="shared" si="8"/>
        <v>0</v>
      </c>
      <c r="AR124" s="15" t="s">
        <v>165</v>
      </c>
      <c r="AT124" s="15" t="s">
        <v>161</v>
      </c>
      <c r="AU124" s="15" t="s">
        <v>83</v>
      </c>
      <c r="AY124" s="15" t="s">
        <v>159</v>
      </c>
      <c r="BE124" s="102">
        <f t="shared" si="9"/>
        <v>0</v>
      </c>
      <c r="BF124" s="102">
        <f t="shared" si="10"/>
        <v>0</v>
      </c>
      <c r="BG124" s="102">
        <f t="shared" si="11"/>
        <v>0</v>
      </c>
      <c r="BH124" s="102">
        <f t="shared" si="12"/>
        <v>0</v>
      </c>
      <c r="BI124" s="102">
        <f t="shared" si="13"/>
        <v>0</v>
      </c>
      <c r="BJ124" s="15" t="s">
        <v>83</v>
      </c>
      <c r="BK124" s="102">
        <f t="shared" si="14"/>
        <v>0</v>
      </c>
      <c r="BL124" s="15" t="s">
        <v>165</v>
      </c>
      <c r="BM124" s="15" t="s">
        <v>505</v>
      </c>
    </row>
    <row r="125" spans="2:51" s="11" customFormat="1" ht="12">
      <c r="B125" s="207"/>
      <c r="C125" s="208"/>
      <c r="D125" s="209" t="s">
        <v>197</v>
      </c>
      <c r="E125" s="210" t="s">
        <v>1</v>
      </c>
      <c r="F125" s="211" t="s">
        <v>506</v>
      </c>
      <c r="G125" s="208"/>
      <c r="H125" s="212">
        <v>55.9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197</v>
      </c>
      <c r="AU125" s="218" t="s">
        <v>83</v>
      </c>
      <c r="AV125" s="11" t="s">
        <v>85</v>
      </c>
      <c r="AW125" s="11" t="s">
        <v>34</v>
      </c>
      <c r="AX125" s="11" t="s">
        <v>75</v>
      </c>
      <c r="AY125" s="218" t="s">
        <v>159</v>
      </c>
    </row>
    <row r="126" spans="2:51" s="11" customFormat="1" ht="12">
      <c r="B126" s="207"/>
      <c r="C126" s="208"/>
      <c r="D126" s="209" t="s">
        <v>197</v>
      </c>
      <c r="E126" s="210" t="s">
        <v>1</v>
      </c>
      <c r="F126" s="211" t="s">
        <v>507</v>
      </c>
      <c r="G126" s="208"/>
      <c r="H126" s="212">
        <v>236.5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197</v>
      </c>
      <c r="AU126" s="218" t="s">
        <v>83</v>
      </c>
      <c r="AV126" s="11" t="s">
        <v>85</v>
      </c>
      <c r="AW126" s="11" t="s">
        <v>34</v>
      </c>
      <c r="AX126" s="11" t="s">
        <v>75</v>
      </c>
      <c r="AY126" s="218" t="s">
        <v>159</v>
      </c>
    </row>
    <row r="127" spans="2:51" s="11" customFormat="1" ht="12">
      <c r="B127" s="207"/>
      <c r="C127" s="208"/>
      <c r="D127" s="209" t="s">
        <v>197</v>
      </c>
      <c r="E127" s="210" t="s">
        <v>1</v>
      </c>
      <c r="F127" s="211" t="s">
        <v>508</v>
      </c>
      <c r="G127" s="208"/>
      <c r="H127" s="212">
        <v>94.6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197</v>
      </c>
      <c r="AU127" s="218" t="s">
        <v>83</v>
      </c>
      <c r="AV127" s="11" t="s">
        <v>85</v>
      </c>
      <c r="AW127" s="11" t="s">
        <v>34</v>
      </c>
      <c r="AX127" s="11" t="s">
        <v>75</v>
      </c>
      <c r="AY127" s="218" t="s">
        <v>159</v>
      </c>
    </row>
    <row r="128" spans="2:51" s="13" customFormat="1" ht="12">
      <c r="B128" s="229"/>
      <c r="C128" s="230"/>
      <c r="D128" s="209" t="s">
        <v>197</v>
      </c>
      <c r="E128" s="231" t="s">
        <v>1</v>
      </c>
      <c r="F128" s="232" t="s">
        <v>240</v>
      </c>
      <c r="G128" s="230"/>
      <c r="H128" s="233">
        <v>387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197</v>
      </c>
      <c r="AU128" s="239" t="s">
        <v>83</v>
      </c>
      <c r="AV128" s="13" t="s">
        <v>165</v>
      </c>
      <c r="AW128" s="13" t="s">
        <v>34</v>
      </c>
      <c r="AX128" s="13" t="s">
        <v>83</v>
      </c>
      <c r="AY128" s="239" t="s">
        <v>159</v>
      </c>
    </row>
    <row r="129" spans="2:65" s="1" customFormat="1" ht="16.5" customHeight="1">
      <c r="B129" s="33"/>
      <c r="C129" s="196" t="s">
        <v>300</v>
      </c>
      <c r="D129" s="196" t="s">
        <v>161</v>
      </c>
      <c r="E129" s="197" t="s">
        <v>509</v>
      </c>
      <c r="F129" s="198" t="s">
        <v>510</v>
      </c>
      <c r="G129" s="199" t="s">
        <v>481</v>
      </c>
      <c r="H129" s="200">
        <v>2400</v>
      </c>
      <c r="I129" s="201"/>
      <c r="J129" s="202">
        <f>ROUND(I129*H129,2)</f>
        <v>0</v>
      </c>
      <c r="K129" s="198" t="s">
        <v>1</v>
      </c>
      <c r="L129" s="35"/>
      <c r="M129" s="203" t="s">
        <v>1</v>
      </c>
      <c r="N129" s="204" t="s">
        <v>46</v>
      </c>
      <c r="O129" s="59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AR129" s="15" t="s">
        <v>165</v>
      </c>
      <c r="AT129" s="15" t="s">
        <v>161</v>
      </c>
      <c r="AU129" s="15" t="s">
        <v>83</v>
      </c>
      <c r="AY129" s="15" t="s">
        <v>159</v>
      </c>
      <c r="BE129" s="102">
        <f>IF(N129="základní",J129,0)</f>
        <v>0</v>
      </c>
      <c r="BF129" s="102">
        <f>IF(N129="snížená",J129,0)</f>
        <v>0</v>
      </c>
      <c r="BG129" s="102">
        <f>IF(N129="zákl. přenesená",J129,0)</f>
        <v>0</v>
      </c>
      <c r="BH129" s="102">
        <f>IF(N129="sníž. přenesená",J129,0)</f>
        <v>0</v>
      </c>
      <c r="BI129" s="102">
        <f>IF(N129="nulová",J129,0)</f>
        <v>0</v>
      </c>
      <c r="BJ129" s="15" t="s">
        <v>83</v>
      </c>
      <c r="BK129" s="102">
        <f>ROUND(I129*H129,2)</f>
        <v>0</v>
      </c>
      <c r="BL129" s="15" t="s">
        <v>165</v>
      </c>
      <c r="BM129" s="15" t="s">
        <v>511</v>
      </c>
    </row>
    <row r="130" spans="2:51" s="12" customFormat="1" ht="12">
      <c r="B130" s="219"/>
      <c r="C130" s="220"/>
      <c r="D130" s="209" t="s">
        <v>197</v>
      </c>
      <c r="E130" s="221" t="s">
        <v>1</v>
      </c>
      <c r="F130" s="222" t="s">
        <v>512</v>
      </c>
      <c r="G130" s="220"/>
      <c r="H130" s="221" t="s">
        <v>1</v>
      </c>
      <c r="I130" s="223"/>
      <c r="J130" s="220"/>
      <c r="K130" s="220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197</v>
      </c>
      <c r="AU130" s="228" t="s">
        <v>83</v>
      </c>
      <c r="AV130" s="12" t="s">
        <v>83</v>
      </c>
      <c r="AW130" s="12" t="s">
        <v>34</v>
      </c>
      <c r="AX130" s="12" t="s">
        <v>75</v>
      </c>
      <c r="AY130" s="228" t="s">
        <v>159</v>
      </c>
    </row>
    <row r="131" spans="2:51" s="11" customFormat="1" ht="12">
      <c r="B131" s="207"/>
      <c r="C131" s="208"/>
      <c r="D131" s="209" t="s">
        <v>197</v>
      </c>
      <c r="E131" s="210" t="s">
        <v>1</v>
      </c>
      <c r="F131" s="211" t="s">
        <v>513</v>
      </c>
      <c r="G131" s="208"/>
      <c r="H131" s="212">
        <v>2400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197</v>
      </c>
      <c r="AU131" s="218" t="s">
        <v>83</v>
      </c>
      <c r="AV131" s="11" t="s">
        <v>85</v>
      </c>
      <c r="AW131" s="11" t="s">
        <v>34</v>
      </c>
      <c r="AX131" s="11" t="s">
        <v>83</v>
      </c>
      <c r="AY131" s="218" t="s">
        <v>159</v>
      </c>
    </row>
    <row r="132" spans="2:65" s="1" customFormat="1" ht="16.5" customHeight="1">
      <c r="B132" s="33"/>
      <c r="C132" s="196" t="s">
        <v>306</v>
      </c>
      <c r="D132" s="196" t="s">
        <v>161</v>
      </c>
      <c r="E132" s="197" t="s">
        <v>514</v>
      </c>
      <c r="F132" s="198" t="s">
        <v>515</v>
      </c>
      <c r="G132" s="199" t="s">
        <v>164</v>
      </c>
      <c r="H132" s="200">
        <v>1</v>
      </c>
      <c r="I132" s="201"/>
      <c r="J132" s="202">
        <f>ROUND(I132*H132,2)</f>
        <v>0</v>
      </c>
      <c r="K132" s="198" t="s">
        <v>1</v>
      </c>
      <c r="L132" s="35"/>
      <c r="M132" s="203" t="s">
        <v>1</v>
      </c>
      <c r="N132" s="204" t="s">
        <v>46</v>
      </c>
      <c r="O132" s="59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AR132" s="15" t="s">
        <v>165</v>
      </c>
      <c r="AT132" s="15" t="s">
        <v>161</v>
      </c>
      <c r="AU132" s="15" t="s">
        <v>83</v>
      </c>
      <c r="AY132" s="15" t="s">
        <v>159</v>
      </c>
      <c r="BE132" s="102">
        <f>IF(N132="základní",J132,0)</f>
        <v>0</v>
      </c>
      <c r="BF132" s="102">
        <f>IF(N132="snížená",J132,0)</f>
        <v>0</v>
      </c>
      <c r="BG132" s="102">
        <f>IF(N132="zákl. přenesená",J132,0)</f>
        <v>0</v>
      </c>
      <c r="BH132" s="102">
        <f>IF(N132="sníž. přenesená",J132,0)</f>
        <v>0</v>
      </c>
      <c r="BI132" s="102">
        <f>IF(N132="nulová",J132,0)</f>
        <v>0</v>
      </c>
      <c r="BJ132" s="15" t="s">
        <v>83</v>
      </c>
      <c r="BK132" s="102">
        <f>ROUND(I132*H132,2)</f>
        <v>0</v>
      </c>
      <c r="BL132" s="15" t="s">
        <v>165</v>
      </c>
      <c r="BM132" s="15" t="s">
        <v>516</v>
      </c>
    </row>
    <row r="133" spans="2:51" s="12" customFormat="1" ht="12">
      <c r="B133" s="219"/>
      <c r="C133" s="220"/>
      <c r="D133" s="209" t="s">
        <v>197</v>
      </c>
      <c r="E133" s="221" t="s">
        <v>1</v>
      </c>
      <c r="F133" s="222" t="s">
        <v>517</v>
      </c>
      <c r="G133" s="220"/>
      <c r="H133" s="221" t="s">
        <v>1</v>
      </c>
      <c r="I133" s="223"/>
      <c r="J133" s="220"/>
      <c r="K133" s="220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197</v>
      </c>
      <c r="AU133" s="228" t="s">
        <v>83</v>
      </c>
      <c r="AV133" s="12" t="s">
        <v>83</v>
      </c>
      <c r="AW133" s="12" t="s">
        <v>34</v>
      </c>
      <c r="AX133" s="12" t="s">
        <v>75</v>
      </c>
      <c r="AY133" s="228" t="s">
        <v>159</v>
      </c>
    </row>
    <row r="134" spans="2:51" s="12" customFormat="1" ht="12">
      <c r="B134" s="219"/>
      <c r="C134" s="220"/>
      <c r="D134" s="209" t="s">
        <v>197</v>
      </c>
      <c r="E134" s="221" t="s">
        <v>1</v>
      </c>
      <c r="F134" s="222" t="s">
        <v>518</v>
      </c>
      <c r="G134" s="220"/>
      <c r="H134" s="221" t="s">
        <v>1</v>
      </c>
      <c r="I134" s="223"/>
      <c r="J134" s="220"/>
      <c r="K134" s="220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197</v>
      </c>
      <c r="AU134" s="228" t="s">
        <v>83</v>
      </c>
      <c r="AV134" s="12" t="s">
        <v>83</v>
      </c>
      <c r="AW134" s="12" t="s">
        <v>34</v>
      </c>
      <c r="AX134" s="12" t="s">
        <v>75</v>
      </c>
      <c r="AY134" s="228" t="s">
        <v>159</v>
      </c>
    </row>
    <row r="135" spans="2:51" s="12" customFormat="1" ht="12">
      <c r="B135" s="219"/>
      <c r="C135" s="220"/>
      <c r="D135" s="209" t="s">
        <v>197</v>
      </c>
      <c r="E135" s="221" t="s">
        <v>1</v>
      </c>
      <c r="F135" s="222" t="s">
        <v>519</v>
      </c>
      <c r="G135" s="220"/>
      <c r="H135" s="221" t="s">
        <v>1</v>
      </c>
      <c r="I135" s="223"/>
      <c r="J135" s="220"/>
      <c r="K135" s="220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197</v>
      </c>
      <c r="AU135" s="228" t="s">
        <v>83</v>
      </c>
      <c r="AV135" s="12" t="s">
        <v>83</v>
      </c>
      <c r="AW135" s="12" t="s">
        <v>34</v>
      </c>
      <c r="AX135" s="12" t="s">
        <v>75</v>
      </c>
      <c r="AY135" s="228" t="s">
        <v>159</v>
      </c>
    </row>
    <row r="136" spans="2:51" s="12" customFormat="1" ht="12">
      <c r="B136" s="219"/>
      <c r="C136" s="220"/>
      <c r="D136" s="209" t="s">
        <v>197</v>
      </c>
      <c r="E136" s="221" t="s">
        <v>1</v>
      </c>
      <c r="F136" s="222" t="s">
        <v>520</v>
      </c>
      <c r="G136" s="220"/>
      <c r="H136" s="221" t="s">
        <v>1</v>
      </c>
      <c r="I136" s="223"/>
      <c r="J136" s="220"/>
      <c r="K136" s="220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197</v>
      </c>
      <c r="AU136" s="228" t="s">
        <v>83</v>
      </c>
      <c r="AV136" s="12" t="s">
        <v>83</v>
      </c>
      <c r="AW136" s="12" t="s">
        <v>34</v>
      </c>
      <c r="AX136" s="12" t="s">
        <v>75</v>
      </c>
      <c r="AY136" s="228" t="s">
        <v>159</v>
      </c>
    </row>
    <row r="137" spans="2:51" s="12" customFormat="1" ht="12">
      <c r="B137" s="219"/>
      <c r="C137" s="220"/>
      <c r="D137" s="209" t="s">
        <v>197</v>
      </c>
      <c r="E137" s="221" t="s">
        <v>1</v>
      </c>
      <c r="F137" s="222" t="s">
        <v>521</v>
      </c>
      <c r="G137" s="220"/>
      <c r="H137" s="221" t="s">
        <v>1</v>
      </c>
      <c r="I137" s="223"/>
      <c r="J137" s="220"/>
      <c r="K137" s="220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197</v>
      </c>
      <c r="AU137" s="228" t="s">
        <v>83</v>
      </c>
      <c r="AV137" s="12" t="s">
        <v>83</v>
      </c>
      <c r="AW137" s="12" t="s">
        <v>34</v>
      </c>
      <c r="AX137" s="12" t="s">
        <v>75</v>
      </c>
      <c r="AY137" s="228" t="s">
        <v>159</v>
      </c>
    </row>
    <row r="138" spans="2:51" s="12" customFormat="1" ht="12">
      <c r="B138" s="219"/>
      <c r="C138" s="220"/>
      <c r="D138" s="209" t="s">
        <v>197</v>
      </c>
      <c r="E138" s="221" t="s">
        <v>1</v>
      </c>
      <c r="F138" s="222" t="s">
        <v>522</v>
      </c>
      <c r="G138" s="220"/>
      <c r="H138" s="221" t="s">
        <v>1</v>
      </c>
      <c r="I138" s="223"/>
      <c r="J138" s="220"/>
      <c r="K138" s="220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197</v>
      </c>
      <c r="AU138" s="228" t="s">
        <v>83</v>
      </c>
      <c r="AV138" s="12" t="s">
        <v>83</v>
      </c>
      <c r="AW138" s="12" t="s">
        <v>34</v>
      </c>
      <c r="AX138" s="12" t="s">
        <v>75</v>
      </c>
      <c r="AY138" s="228" t="s">
        <v>159</v>
      </c>
    </row>
    <row r="139" spans="2:51" s="12" customFormat="1" ht="12">
      <c r="B139" s="219"/>
      <c r="C139" s="220"/>
      <c r="D139" s="209" t="s">
        <v>197</v>
      </c>
      <c r="E139" s="221" t="s">
        <v>1</v>
      </c>
      <c r="F139" s="222" t="s">
        <v>523</v>
      </c>
      <c r="G139" s="220"/>
      <c r="H139" s="221" t="s">
        <v>1</v>
      </c>
      <c r="I139" s="223"/>
      <c r="J139" s="220"/>
      <c r="K139" s="220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197</v>
      </c>
      <c r="AU139" s="228" t="s">
        <v>83</v>
      </c>
      <c r="AV139" s="12" t="s">
        <v>83</v>
      </c>
      <c r="AW139" s="12" t="s">
        <v>34</v>
      </c>
      <c r="AX139" s="12" t="s">
        <v>75</v>
      </c>
      <c r="AY139" s="228" t="s">
        <v>159</v>
      </c>
    </row>
    <row r="140" spans="2:51" s="12" customFormat="1" ht="12">
      <c r="B140" s="219"/>
      <c r="C140" s="220"/>
      <c r="D140" s="209" t="s">
        <v>197</v>
      </c>
      <c r="E140" s="221" t="s">
        <v>1</v>
      </c>
      <c r="F140" s="222" t="s">
        <v>524</v>
      </c>
      <c r="G140" s="220"/>
      <c r="H140" s="221" t="s">
        <v>1</v>
      </c>
      <c r="I140" s="223"/>
      <c r="J140" s="220"/>
      <c r="K140" s="220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197</v>
      </c>
      <c r="AU140" s="228" t="s">
        <v>83</v>
      </c>
      <c r="AV140" s="12" t="s">
        <v>83</v>
      </c>
      <c r="AW140" s="12" t="s">
        <v>34</v>
      </c>
      <c r="AX140" s="12" t="s">
        <v>75</v>
      </c>
      <c r="AY140" s="228" t="s">
        <v>159</v>
      </c>
    </row>
    <row r="141" spans="2:51" s="12" customFormat="1" ht="12">
      <c r="B141" s="219"/>
      <c r="C141" s="220"/>
      <c r="D141" s="209" t="s">
        <v>197</v>
      </c>
      <c r="E141" s="221" t="s">
        <v>1</v>
      </c>
      <c r="F141" s="222" t="s">
        <v>525</v>
      </c>
      <c r="G141" s="220"/>
      <c r="H141" s="221" t="s">
        <v>1</v>
      </c>
      <c r="I141" s="223"/>
      <c r="J141" s="220"/>
      <c r="K141" s="220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197</v>
      </c>
      <c r="AU141" s="228" t="s">
        <v>83</v>
      </c>
      <c r="AV141" s="12" t="s">
        <v>83</v>
      </c>
      <c r="AW141" s="12" t="s">
        <v>34</v>
      </c>
      <c r="AX141" s="12" t="s">
        <v>75</v>
      </c>
      <c r="AY141" s="228" t="s">
        <v>159</v>
      </c>
    </row>
    <row r="142" spans="2:51" s="11" customFormat="1" ht="12">
      <c r="B142" s="207"/>
      <c r="C142" s="208"/>
      <c r="D142" s="209" t="s">
        <v>197</v>
      </c>
      <c r="E142" s="210" t="s">
        <v>1</v>
      </c>
      <c r="F142" s="211" t="s">
        <v>83</v>
      </c>
      <c r="G142" s="208"/>
      <c r="H142" s="212">
        <v>1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197</v>
      </c>
      <c r="AU142" s="218" t="s">
        <v>83</v>
      </c>
      <c r="AV142" s="11" t="s">
        <v>85</v>
      </c>
      <c r="AW142" s="11" t="s">
        <v>34</v>
      </c>
      <c r="AX142" s="11" t="s">
        <v>83</v>
      </c>
      <c r="AY142" s="218" t="s">
        <v>159</v>
      </c>
    </row>
    <row r="143" spans="2:65" s="1" customFormat="1" ht="16.5" customHeight="1">
      <c r="B143" s="33"/>
      <c r="C143" s="196" t="s">
        <v>312</v>
      </c>
      <c r="D143" s="196" t="s">
        <v>161</v>
      </c>
      <c r="E143" s="197" t="s">
        <v>526</v>
      </c>
      <c r="F143" s="198" t="s">
        <v>527</v>
      </c>
      <c r="G143" s="199" t="s">
        <v>169</v>
      </c>
      <c r="H143" s="200">
        <v>60</v>
      </c>
      <c r="I143" s="201"/>
      <c r="J143" s="202">
        <f>ROUND(I143*H143,2)</f>
        <v>0</v>
      </c>
      <c r="K143" s="198" t="s">
        <v>1</v>
      </c>
      <c r="L143" s="35"/>
      <c r="M143" s="203" t="s">
        <v>1</v>
      </c>
      <c r="N143" s="204" t="s">
        <v>46</v>
      </c>
      <c r="O143" s="59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AR143" s="15" t="s">
        <v>165</v>
      </c>
      <c r="AT143" s="15" t="s">
        <v>161</v>
      </c>
      <c r="AU143" s="15" t="s">
        <v>83</v>
      </c>
      <c r="AY143" s="15" t="s">
        <v>159</v>
      </c>
      <c r="BE143" s="102">
        <f>IF(N143="základní",J143,0)</f>
        <v>0</v>
      </c>
      <c r="BF143" s="102">
        <f>IF(N143="snížená",J143,0)</f>
        <v>0</v>
      </c>
      <c r="BG143" s="102">
        <f>IF(N143="zákl. přenesená",J143,0)</f>
        <v>0</v>
      </c>
      <c r="BH143" s="102">
        <f>IF(N143="sníž. přenesená",J143,0)</f>
        <v>0</v>
      </c>
      <c r="BI143" s="102">
        <f>IF(N143="nulová",J143,0)</f>
        <v>0</v>
      </c>
      <c r="BJ143" s="15" t="s">
        <v>83</v>
      </c>
      <c r="BK143" s="102">
        <f>ROUND(I143*H143,2)</f>
        <v>0</v>
      </c>
      <c r="BL143" s="15" t="s">
        <v>165</v>
      </c>
      <c r="BM143" s="15" t="s">
        <v>528</v>
      </c>
    </row>
    <row r="144" spans="2:51" s="12" customFormat="1" ht="12">
      <c r="B144" s="219"/>
      <c r="C144" s="220"/>
      <c r="D144" s="209" t="s">
        <v>197</v>
      </c>
      <c r="E144" s="221" t="s">
        <v>1</v>
      </c>
      <c r="F144" s="222" t="s">
        <v>529</v>
      </c>
      <c r="G144" s="220"/>
      <c r="H144" s="221" t="s">
        <v>1</v>
      </c>
      <c r="I144" s="223"/>
      <c r="J144" s="220"/>
      <c r="K144" s="220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197</v>
      </c>
      <c r="AU144" s="228" t="s">
        <v>83</v>
      </c>
      <c r="AV144" s="12" t="s">
        <v>83</v>
      </c>
      <c r="AW144" s="12" t="s">
        <v>34</v>
      </c>
      <c r="AX144" s="12" t="s">
        <v>75</v>
      </c>
      <c r="AY144" s="228" t="s">
        <v>159</v>
      </c>
    </row>
    <row r="145" spans="2:51" s="12" customFormat="1" ht="12">
      <c r="B145" s="219"/>
      <c r="C145" s="220"/>
      <c r="D145" s="209" t="s">
        <v>197</v>
      </c>
      <c r="E145" s="221" t="s">
        <v>1</v>
      </c>
      <c r="F145" s="222" t="s">
        <v>530</v>
      </c>
      <c r="G145" s="220"/>
      <c r="H145" s="221" t="s">
        <v>1</v>
      </c>
      <c r="I145" s="223"/>
      <c r="J145" s="220"/>
      <c r="K145" s="220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197</v>
      </c>
      <c r="AU145" s="228" t="s">
        <v>83</v>
      </c>
      <c r="AV145" s="12" t="s">
        <v>83</v>
      </c>
      <c r="AW145" s="12" t="s">
        <v>34</v>
      </c>
      <c r="AX145" s="12" t="s">
        <v>75</v>
      </c>
      <c r="AY145" s="228" t="s">
        <v>159</v>
      </c>
    </row>
    <row r="146" spans="2:51" s="11" customFormat="1" ht="12">
      <c r="B146" s="207"/>
      <c r="C146" s="208"/>
      <c r="D146" s="209" t="s">
        <v>197</v>
      </c>
      <c r="E146" s="210" t="s">
        <v>1</v>
      </c>
      <c r="F146" s="211" t="s">
        <v>531</v>
      </c>
      <c r="G146" s="208"/>
      <c r="H146" s="212">
        <v>60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197</v>
      </c>
      <c r="AU146" s="218" t="s">
        <v>83</v>
      </c>
      <c r="AV146" s="11" t="s">
        <v>85</v>
      </c>
      <c r="AW146" s="11" t="s">
        <v>34</v>
      </c>
      <c r="AX146" s="11" t="s">
        <v>83</v>
      </c>
      <c r="AY146" s="218" t="s">
        <v>159</v>
      </c>
    </row>
    <row r="147" spans="2:65" s="1" customFormat="1" ht="16.5" customHeight="1">
      <c r="B147" s="33"/>
      <c r="C147" s="196" t="s">
        <v>320</v>
      </c>
      <c r="D147" s="196" t="s">
        <v>161</v>
      </c>
      <c r="E147" s="197" t="s">
        <v>532</v>
      </c>
      <c r="F147" s="198" t="s">
        <v>533</v>
      </c>
      <c r="G147" s="199" t="s">
        <v>234</v>
      </c>
      <c r="H147" s="200">
        <v>4449</v>
      </c>
      <c r="I147" s="201"/>
      <c r="J147" s="202">
        <f>ROUND(I147*H147,2)</f>
        <v>0</v>
      </c>
      <c r="K147" s="198" t="s">
        <v>1</v>
      </c>
      <c r="L147" s="35"/>
      <c r="M147" s="203" t="s">
        <v>1</v>
      </c>
      <c r="N147" s="204" t="s">
        <v>46</v>
      </c>
      <c r="O147" s="59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AR147" s="15" t="s">
        <v>165</v>
      </c>
      <c r="AT147" s="15" t="s">
        <v>161</v>
      </c>
      <c r="AU147" s="15" t="s">
        <v>83</v>
      </c>
      <c r="AY147" s="15" t="s">
        <v>159</v>
      </c>
      <c r="BE147" s="102">
        <f>IF(N147="základní",J147,0)</f>
        <v>0</v>
      </c>
      <c r="BF147" s="102">
        <f>IF(N147="snížená",J147,0)</f>
        <v>0</v>
      </c>
      <c r="BG147" s="102">
        <f>IF(N147="zákl. přenesená",J147,0)</f>
        <v>0</v>
      </c>
      <c r="BH147" s="102">
        <f>IF(N147="sníž. přenesená",J147,0)</f>
        <v>0</v>
      </c>
      <c r="BI147" s="102">
        <f>IF(N147="nulová",J147,0)</f>
        <v>0</v>
      </c>
      <c r="BJ147" s="15" t="s">
        <v>83</v>
      </c>
      <c r="BK147" s="102">
        <f>ROUND(I147*H147,2)</f>
        <v>0</v>
      </c>
      <c r="BL147" s="15" t="s">
        <v>165</v>
      </c>
      <c r="BM147" s="15" t="s">
        <v>534</v>
      </c>
    </row>
    <row r="148" spans="2:51" s="12" customFormat="1" ht="12">
      <c r="B148" s="219"/>
      <c r="C148" s="220"/>
      <c r="D148" s="209" t="s">
        <v>197</v>
      </c>
      <c r="E148" s="221" t="s">
        <v>1</v>
      </c>
      <c r="F148" s="222" t="s">
        <v>535</v>
      </c>
      <c r="G148" s="220"/>
      <c r="H148" s="221" t="s">
        <v>1</v>
      </c>
      <c r="I148" s="223"/>
      <c r="J148" s="220"/>
      <c r="K148" s="220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197</v>
      </c>
      <c r="AU148" s="228" t="s">
        <v>83</v>
      </c>
      <c r="AV148" s="12" t="s">
        <v>83</v>
      </c>
      <c r="AW148" s="12" t="s">
        <v>34</v>
      </c>
      <c r="AX148" s="12" t="s">
        <v>75</v>
      </c>
      <c r="AY148" s="228" t="s">
        <v>159</v>
      </c>
    </row>
    <row r="149" spans="2:51" s="12" customFormat="1" ht="12">
      <c r="B149" s="219"/>
      <c r="C149" s="220"/>
      <c r="D149" s="209" t="s">
        <v>197</v>
      </c>
      <c r="E149" s="221" t="s">
        <v>1</v>
      </c>
      <c r="F149" s="222" t="s">
        <v>536</v>
      </c>
      <c r="G149" s="220"/>
      <c r="H149" s="221" t="s">
        <v>1</v>
      </c>
      <c r="I149" s="223"/>
      <c r="J149" s="220"/>
      <c r="K149" s="220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197</v>
      </c>
      <c r="AU149" s="228" t="s">
        <v>83</v>
      </c>
      <c r="AV149" s="12" t="s">
        <v>83</v>
      </c>
      <c r="AW149" s="12" t="s">
        <v>34</v>
      </c>
      <c r="AX149" s="12" t="s">
        <v>75</v>
      </c>
      <c r="AY149" s="228" t="s">
        <v>159</v>
      </c>
    </row>
    <row r="150" spans="2:51" s="12" customFormat="1" ht="12">
      <c r="B150" s="219"/>
      <c r="C150" s="220"/>
      <c r="D150" s="209" t="s">
        <v>197</v>
      </c>
      <c r="E150" s="221" t="s">
        <v>1</v>
      </c>
      <c r="F150" s="222" t="s">
        <v>537</v>
      </c>
      <c r="G150" s="220"/>
      <c r="H150" s="221" t="s">
        <v>1</v>
      </c>
      <c r="I150" s="223"/>
      <c r="J150" s="220"/>
      <c r="K150" s="220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197</v>
      </c>
      <c r="AU150" s="228" t="s">
        <v>83</v>
      </c>
      <c r="AV150" s="12" t="s">
        <v>83</v>
      </c>
      <c r="AW150" s="12" t="s">
        <v>34</v>
      </c>
      <c r="AX150" s="12" t="s">
        <v>75</v>
      </c>
      <c r="AY150" s="228" t="s">
        <v>159</v>
      </c>
    </row>
    <row r="151" spans="2:51" s="11" customFormat="1" ht="12">
      <c r="B151" s="207"/>
      <c r="C151" s="208"/>
      <c r="D151" s="209" t="s">
        <v>197</v>
      </c>
      <c r="E151" s="210" t="s">
        <v>1</v>
      </c>
      <c r="F151" s="211" t="s">
        <v>538</v>
      </c>
      <c r="G151" s="208"/>
      <c r="H151" s="212">
        <v>4449</v>
      </c>
      <c r="I151" s="213"/>
      <c r="J151" s="208"/>
      <c r="K151" s="208"/>
      <c r="L151" s="214"/>
      <c r="M151" s="250"/>
      <c r="N151" s="251"/>
      <c r="O151" s="251"/>
      <c r="P151" s="251"/>
      <c r="Q151" s="251"/>
      <c r="R151" s="251"/>
      <c r="S151" s="251"/>
      <c r="T151" s="252"/>
      <c r="AT151" s="218" t="s">
        <v>197</v>
      </c>
      <c r="AU151" s="218" t="s">
        <v>83</v>
      </c>
      <c r="AV151" s="11" t="s">
        <v>85</v>
      </c>
      <c r="AW151" s="11" t="s">
        <v>34</v>
      </c>
      <c r="AX151" s="11" t="s">
        <v>83</v>
      </c>
      <c r="AY151" s="218" t="s">
        <v>159</v>
      </c>
    </row>
    <row r="152" spans="2:12" s="1" customFormat="1" ht="6.95" customHeight="1">
      <c r="B152" s="45"/>
      <c r="C152" s="46"/>
      <c r="D152" s="46"/>
      <c r="E152" s="46"/>
      <c r="F152" s="46"/>
      <c r="G152" s="46"/>
      <c r="H152" s="46"/>
      <c r="I152" s="141"/>
      <c r="J152" s="46"/>
      <c r="K152" s="46"/>
      <c r="L152" s="35"/>
    </row>
  </sheetData>
  <sheetProtection sheet="1" objects="1" scenarios="1" formatColumns="0" formatRows="0" autoFilter="0"/>
  <autoFilter ref="C91:K151"/>
  <mergeCells count="14">
    <mergeCell ref="D70:F70"/>
    <mergeCell ref="E82:H82"/>
    <mergeCell ref="E84:H84"/>
    <mergeCell ref="L2:V2"/>
    <mergeCell ref="E52:H52"/>
    <mergeCell ref="D66:F66"/>
    <mergeCell ref="D67:F67"/>
    <mergeCell ref="D68:F68"/>
    <mergeCell ref="D69:F69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7"/>
  <sheetViews>
    <sheetView showGridLines="0" workbookViewId="0" topLeftCell="A7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91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</row>
    <row r="4" spans="2:46" ht="24.95" customHeight="1">
      <c r="B4" s="18"/>
      <c r="D4" s="114" t="s">
        <v>108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Gen.Janouška 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109</v>
      </c>
      <c r="I8" s="116"/>
      <c r="L8" s="35"/>
    </row>
    <row r="9" spans="2:12" s="1" customFormat="1" ht="36.95" customHeight="1">
      <c r="B9" s="35"/>
      <c r="E9" s="308" t="s">
        <v>539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111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J66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ROUND((SUM(BE66:BE73)+SUM(BE93:BE96)),2)</f>
        <v>0</v>
      </c>
      <c r="I35" s="130">
        <v>0.21</v>
      </c>
      <c r="J35" s="129">
        <f>ROUND(((SUM(BE66:BE73)+SUM(BE93:BE96))*I35),2)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ROUND((SUM(BF66:BF73)+SUM(BF93:BF96)),2)</f>
        <v>0</v>
      </c>
      <c r="I36" s="130">
        <v>0.15</v>
      </c>
      <c r="J36" s="129">
        <f>ROUND(((SUM(BF66:BF73)+SUM(BF93:BF96))*I36),2)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ROUND((SUM(BG66:BG73)+SUM(BG93:BG96)),2)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ROUND((SUM(BH66:BH73)+SUM(BH93:BH96)),2)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ROUND((SUM(BI66:BI73)+SUM(BI93:BI96)),2)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112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Gen.Janouška 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109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22/2018/Pr - Provedení dokumentace skutečného stavu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Gen.Janouška 1006,Praha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113</v>
      </c>
      <c r="D59" s="107"/>
      <c r="E59" s="107"/>
      <c r="F59" s="107"/>
      <c r="G59" s="107"/>
      <c r="H59" s="107"/>
      <c r="I59" s="146"/>
      <c r="J59" s="147" t="s">
        <v>114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115</v>
      </c>
      <c r="D61" s="34"/>
      <c r="E61" s="34"/>
      <c r="F61" s="34"/>
      <c r="G61" s="34"/>
      <c r="H61" s="34"/>
      <c r="I61" s="116"/>
      <c r="J61" s="72">
        <f>J93</f>
        <v>0</v>
      </c>
      <c r="K61" s="34"/>
      <c r="L61" s="35"/>
      <c r="AU61" s="15" t="s">
        <v>116</v>
      </c>
    </row>
    <row r="62" spans="2:12" s="7" customFormat="1" ht="24.95" customHeight="1">
      <c r="B62" s="149"/>
      <c r="C62" s="150"/>
      <c r="D62" s="151" t="s">
        <v>540</v>
      </c>
      <c r="E62" s="152"/>
      <c r="F62" s="152"/>
      <c r="G62" s="152"/>
      <c r="H62" s="152"/>
      <c r="I62" s="153"/>
      <c r="J62" s="154">
        <f>J94</f>
        <v>0</v>
      </c>
      <c r="K62" s="150"/>
      <c r="L62" s="155"/>
    </row>
    <row r="63" spans="2:12" s="8" customFormat="1" ht="19.9" customHeight="1">
      <c r="B63" s="156"/>
      <c r="C63" s="157"/>
      <c r="D63" s="158" t="s">
        <v>541</v>
      </c>
      <c r="E63" s="159"/>
      <c r="F63" s="159"/>
      <c r="G63" s="159"/>
      <c r="H63" s="159"/>
      <c r="I63" s="160"/>
      <c r="J63" s="161">
        <f>J95</f>
        <v>0</v>
      </c>
      <c r="K63" s="157"/>
      <c r="L63" s="162"/>
    </row>
    <row r="64" spans="2:12" s="1" customFormat="1" ht="21.75" customHeight="1">
      <c r="B64" s="33"/>
      <c r="C64" s="34"/>
      <c r="D64" s="34"/>
      <c r="E64" s="34"/>
      <c r="F64" s="34"/>
      <c r="G64" s="34"/>
      <c r="H64" s="34"/>
      <c r="I64" s="116"/>
      <c r="J64" s="34"/>
      <c r="K64" s="34"/>
      <c r="L64" s="35"/>
    </row>
    <row r="65" spans="2:12" s="1" customFormat="1" ht="6.95" customHeight="1">
      <c r="B65" s="33"/>
      <c r="C65" s="34"/>
      <c r="D65" s="34"/>
      <c r="E65" s="34"/>
      <c r="F65" s="34"/>
      <c r="G65" s="34"/>
      <c r="H65" s="34"/>
      <c r="I65" s="116"/>
      <c r="J65" s="34"/>
      <c r="K65" s="34"/>
      <c r="L65" s="35"/>
    </row>
    <row r="66" spans="2:14" s="1" customFormat="1" ht="29.25" customHeight="1">
      <c r="B66" s="33"/>
      <c r="C66" s="148" t="s">
        <v>135</v>
      </c>
      <c r="D66" s="34"/>
      <c r="E66" s="34"/>
      <c r="F66" s="34"/>
      <c r="G66" s="34"/>
      <c r="H66" s="34"/>
      <c r="I66" s="116"/>
      <c r="J66" s="163">
        <f>ROUND(J67+J68+J69+J70+J71+J72,2)</f>
        <v>0</v>
      </c>
      <c r="K66" s="34"/>
      <c r="L66" s="35"/>
      <c r="N66" s="164" t="s">
        <v>45</v>
      </c>
    </row>
    <row r="67" spans="2:65" s="1" customFormat="1" ht="18" customHeight="1">
      <c r="B67" s="33"/>
      <c r="C67" s="34"/>
      <c r="D67" s="261" t="s">
        <v>136</v>
      </c>
      <c r="E67" s="262"/>
      <c r="F67" s="262"/>
      <c r="G67" s="34"/>
      <c r="H67" s="34"/>
      <c r="I67" s="116"/>
      <c r="J67" s="98">
        <v>0</v>
      </c>
      <c r="K67" s="34"/>
      <c r="L67" s="165"/>
      <c r="M67" s="116"/>
      <c r="N67" s="166" t="s">
        <v>46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67" t="s">
        <v>137</v>
      </c>
      <c r="AZ67" s="116"/>
      <c r="BA67" s="116"/>
      <c r="BB67" s="116"/>
      <c r="BC67" s="116"/>
      <c r="BD67" s="116"/>
      <c r="BE67" s="168">
        <f aca="true" t="shared" si="0" ref="BE67:BE72">IF(N67="základní",J67,0)</f>
        <v>0</v>
      </c>
      <c r="BF67" s="168">
        <f aca="true" t="shared" si="1" ref="BF67:BF72">IF(N67="snížená",J67,0)</f>
        <v>0</v>
      </c>
      <c r="BG67" s="168">
        <f aca="true" t="shared" si="2" ref="BG67:BG72">IF(N67="zákl. přenesená",J67,0)</f>
        <v>0</v>
      </c>
      <c r="BH67" s="168">
        <f aca="true" t="shared" si="3" ref="BH67:BH72">IF(N67="sníž. přenesená",J67,0)</f>
        <v>0</v>
      </c>
      <c r="BI67" s="168">
        <f aca="true" t="shared" si="4" ref="BI67:BI72">IF(N67="nulová",J67,0)</f>
        <v>0</v>
      </c>
      <c r="BJ67" s="167" t="s">
        <v>83</v>
      </c>
      <c r="BK67" s="116"/>
      <c r="BL67" s="116"/>
      <c r="BM67" s="116"/>
    </row>
    <row r="68" spans="2:65" s="1" customFormat="1" ht="18" customHeight="1">
      <c r="B68" s="33"/>
      <c r="C68" s="34"/>
      <c r="D68" s="261" t="s">
        <v>138</v>
      </c>
      <c r="E68" s="262"/>
      <c r="F68" s="262"/>
      <c r="G68" s="34"/>
      <c r="H68" s="34"/>
      <c r="I68" s="116"/>
      <c r="J68" s="98">
        <v>0</v>
      </c>
      <c r="K68" s="34"/>
      <c r="L68" s="165"/>
      <c r="M68" s="116"/>
      <c r="N68" s="166" t="s">
        <v>46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67" t="s">
        <v>137</v>
      </c>
      <c r="AZ68" s="116"/>
      <c r="BA68" s="116"/>
      <c r="BB68" s="116"/>
      <c r="BC68" s="116"/>
      <c r="BD68" s="116"/>
      <c r="BE68" s="168">
        <f t="shared" si="0"/>
        <v>0</v>
      </c>
      <c r="BF68" s="168">
        <f t="shared" si="1"/>
        <v>0</v>
      </c>
      <c r="BG68" s="168">
        <f t="shared" si="2"/>
        <v>0</v>
      </c>
      <c r="BH68" s="168">
        <f t="shared" si="3"/>
        <v>0</v>
      </c>
      <c r="BI68" s="168">
        <f t="shared" si="4"/>
        <v>0</v>
      </c>
      <c r="BJ68" s="167" t="s">
        <v>83</v>
      </c>
      <c r="BK68" s="116"/>
      <c r="BL68" s="116"/>
      <c r="BM68" s="116"/>
    </row>
    <row r="69" spans="2:65" s="1" customFormat="1" ht="18" customHeight="1">
      <c r="B69" s="33"/>
      <c r="C69" s="34"/>
      <c r="D69" s="261" t="s">
        <v>139</v>
      </c>
      <c r="E69" s="262"/>
      <c r="F69" s="262"/>
      <c r="G69" s="34"/>
      <c r="H69" s="34"/>
      <c r="I69" s="116"/>
      <c r="J69" s="98">
        <v>0</v>
      </c>
      <c r="K69" s="34"/>
      <c r="L69" s="165"/>
      <c r="M69" s="116"/>
      <c r="N69" s="166" t="s">
        <v>46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67" t="s">
        <v>137</v>
      </c>
      <c r="AZ69" s="116"/>
      <c r="BA69" s="116"/>
      <c r="BB69" s="116"/>
      <c r="BC69" s="116"/>
      <c r="BD69" s="116"/>
      <c r="BE69" s="168">
        <f t="shared" si="0"/>
        <v>0</v>
      </c>
      <c r="BF69" s="168">
        <f t="shared" si="1"/>
        <v>0</v>
      </c>
      <c r="BG69" s="168">
        <f t="shared" si="2"/>
        <v>0</v>
      </c>
      <c r="BH69" s="168">
        <f t="shared" si="3"/>
        <v>0</v>
      </c>
      <c r="BI69" s="168">
        <f t="shared" si="4"/>
        <v>0</v>
      </c>
      <c r="BJ69" s="167" t="s">
        <v>83</v>
      </c>
      <c r="BK69" s="116"/>
      <c r="BL69" s="116"/>
      <c r="BM69" s="116"/>
    </row>
    <row r="70" spans="2:65" s="1" customFormat="1" ht="18" customHeight="1">
      <c r="B70" s="33"/>
      <c r="C70" s="34"/>
      <c r="D70" s="261" t="s">
        <v>140</v>
      </c>
      <c r="E70" s="262"/>
      <c r="F70" s="262"/>
      <c r="G70" s="34"/>
      <c r="H70" s="34"/>
      <c r="I70" s="116"/>
      <c r="J70" s="98">
        <v>0</v>
      </c>
      <c r="K70" s="34"/>
      <c r="L70" s="165"/>
      <c r="M70" s="116"/>
      <c r="N70" s="166" t="s">
        <v>46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67" t="s">
        <v>137</v>
      </c>
      <c r="AZ70" s="116"/>
      <c r="BA70" s="116"/>
      <c r="BB70" s="116"/>
      <c r="BC70" s="116"/>
      <c r="BD70" s="116"/>
      <c r="BE70" s="168">
        <f t="shared" si="0"/>
        <v>0</v>
      </c>
      <c r="BF70" s="168">
        <f t="shared" si="1"/>
        <v>0</v>
      </c>
      <c r="BG70" s="168">
        <f t="shared" si="2"/>
        <v>0</v>
      </c>
      <c r="BH70" s="168">
        <f t="shared" si="3"/>
        <v>0</v>
      </c>
      <c r="BI70" s="168">
        <f t="shared" si="4"/>
        <v>0</v>
      </c>
      <c r="BJ70" s="167" t="s">
        <v>83</v>
      </c>
      <c r="BK70" s="116"/>
      <c r="BL70" s="116"/>
      <c r="BM70" s="116"/>
    </row>
    <row r="71" spans="2:65" s="1" customFormat="1" ht="18" customHeight="1">
      <c r="B71" s="33"/>
      <c r="C71" s="34"/>
      <c r="D71" s="261" t="s">
        <v>141</v>
      </c>
      <c r="E71" s="262"/>
      <c r="F71" s="262"/>
      <c r="G71" s="34"/>
      <c r="H71" s="34"/>
      <c r="I71" s="116"/>
      <c r="J71" s="98">
        <v>0</v>
      </c>
      <c r="K71" s="34"/>
      <c r="L71" s="165"/>
      <c r="M71" s="116"/>
      <c r="N71" s="166" t="s">
        <v>46</v>
      </c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67" t="s">
        <v>137</v>
      </c>
      <c r="AZ71" s="116"/>
      <c r="BA71" s="116"/>
      <c r="BB71" s="116"/>
      <c r="BC71" s="116"/>
      <c r="BD71" s="116"/>
      <c r="BE71" s="168">
        <f t="shared" si="0"/>
        <v>0</v>
      </c>
      <c r="BF71" s="168">
        <f t="shared" si="1"/>
        <v>0</v>
      </c>
      <c r="BG71" s="168">
        <f t="shared" si="2"/>
        <v>0</v>
      </c>
      <c r="BH71" s="168">
        <f t="shared" si="3"/>
        <v>0</v>
      </c>
      <c r="BI71" s="168">
        <f t="shared" si="4"/>
        <v>0</v>
      </c>
      <c r="BJ71" s="167" t="s">
        <v>83</v>
      </c>
      <c r="BK71" s="116"/>
      <c r="BL71" s="116"/>
      <c r="BM71" s="116"/>
    </row>
    <row r="72" spans="2:65" s="1" customFormat="1" ht="18" customHeight="1">
      <c r="B72" s="33"/>
      <c r="C72" s="34"/>
      <c r="D72" s="97" t="s">
        <v>142</v>
      </c>
      <c r="E72" s="34"/>
      <c r="F72" s="34"/>
      <c r="G72" s="34"/>
      <c r="H72" s="34"/>
      <c r="I72" s="116"/>
      <c r="J72" s="98">
        <f>ROUND(J30*T72,2)</f>
        <v>0</v>
      </c>
      <c r="K72" s="34"/>
      <c r="L72" s="165"/>
      <c r="M72" s="116"/>
      <c r="N72" s="166" t="s">
        <v>46</v>
      </c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67" t="s">
        <v>143</v>
      </c>
      <c r="AZ72" s="116"/>
      <c r="BA72" s="116"/>
      <c r="BB72" s="116"/>
      <c r="BC72" s="116"/>
      <c r="BD72" s="116"/>
      <c r="BE72" s="168">
        <f t="shared" si="0"/>
        <v>0</v>
      </c>
      <c r="BF72" s="168">
        <f t="shared" si="1"/>
        <v>0</v>
      </c>
      <c r="BG72" s="168">
        <f t="shared" si="2"/>
        <v>0</v>
      </c>
      <c r="BH72" s="168">
        <f t="shared" si="3"/>
        <v>0</v>
      </c>
      <c r="BI72" s="168">
        <f t="shared" si="4"/>
        <v>0</v>
      </c>
      <c r="BJ72" s="167" t="s">
        <v>83</v>
      </c>
      <c r="BK72" s="116"/>
      <c r="BL72" s="116"/>
      <c r="BM72" s="116"/>
    </row>
    <row r="73" spans="2:12" s="1" customFormat="1" ht="12">
      <c r="B73" s="33"/>
      <c r="C73" s="34"/>
      <c r="D73" s="34"/>
      <c r="E73" s="34"/>
      <c r="F73" s="34"/>
      <c r="G73" s="34"/>
      <c r="H73" s="34"/>
      <c r="I73" s="116"/>
      <c r="J73" s="34"/>
      <c r="K73" s="34"/>
      <c r="L73" s="35"/>
    </row>
    <row r="74" spans="2:12" s="1" customFormat="1" ht="29.25" customHeight="1">
      <c r="B74" s="33"/>
      <c r="C74" s="106" t="s">
        <v>103</v>
      </c>
      <c r="D74" s="107"/>
      <c r="E74" s="107"/>
      <c r="F74" s="107"/>
      <c r="G74" s="107"/>
      <c r="H74" s="107"/>
      <c r="I74" s="146"/>
      <c r="J74" s="108">
        <f>ROUND(J61+J66,2)</f>
        <v>0</v>
      </c>
      <c r="K74" s="107"/>
      <c r="L74" s="35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141"/>
      <c r="J75" s="46"/>
      <c r="K75" s="46"/>
      <c r="L75" s="35"/>
    </row>
    <row r="79" spans="2:12" s="1" customFormat="1" ht="6.95" customHeight="1">
      <c r="B79" s="47"/>
      <c r="C79" s="48"/>
      <c r="D79" s="48"/>
      <c r="E79" s="48"/>
      <c r="F79" s="48"/>
      <c r="G79" s="48"/>
      <c r="H79" s="48"/>
      <c r="I79" s="144"/>
      <c r="J79" s="48"/>
      <c r="K79" s="48"/>
      <c r="L79" s="35"/>
    </row>
    <row r="80" spans="2:12" s="1" customFormat="1" ht="24.95" customHeight="1">
      <c r="B80" s="33"/>
      <c r="C80" s="21" t="s">
        <v>144</v>
      </c>
      <c r="D80" s="34"/>
      <c r="E80" s="34"/>
      <c r="F80" s="34"/>
      <c r="G80" s="34"/>
      <c r="H80" s="34"/>
      <c r="I80" s="116"/>
      <c r="J80" s="34"/>
      <c r="K80" s="34"/>
      <c r="L80" s="35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6"/>
      <c r="J81" s="34"/>
      <c r="K81" s="34"/>
      <c r="L81" s="35"/>
    </row>
    <row r="82" spans="2:12" s="1" customFormat="1" ht="12" customHeight="1">
      <c r="B82" s="33"/>
      <c r="C82" s="27" t="s">
        <v>16</v>
      </c>
      <c r="D82" s="34"/>
      <c r="E82" s="34"/>
      <c r="F82" s="34"/>
      <c r="G82" s="34"/>
      <c r="H82" s="34"/>
      <c r="I82" s="116"/>
      <c r="J82" s="34"/>
      <c r="K82" s="34"/>
      <c r="L82" s="35"/>
    </row>
    <row r="83" spans="2:12" s="1" customFormat="1" ht="16.5" customHeight="1">
      <c r="B83" s="33"/>
      <c r="C83" s="34"/>
      <c r="D83" s="34"/>
      <c r="E83" s="304" t="str">
        <f>E7</f>
        <v>Dílčí energetická renovace objektu ZŠ Gen.Janouška ,Praha 14</v>
      </c>
      <c r="F83" s="305"/>
      <c r="G83" s="305"/>
      <c r="H83" s="305"/>
      <c r="I83" s="116"/>
      <c r="J83" s="34"/>
      <c r="K83" s="34"/>
      <c r="L83" s="35"/>
    </row>
    <row r="84" spans="2:12" s="1" customFormat="1" ht="12" customHeight="1">
      <c r="B84" s="33"/>
      <c r="C84" s="27" t="s">
        <v>109</v>
      </c>
      <c r="D84" s="34"/>
      <c r="E84" s="34"/>
      <c r="F84" s="34"/>
      <c r="G84" s="34"/>
      <c r="H84" s="34"/>
      <c r="I84" s="116"/>
      <c r="J84" s="34"/>
      <c r="K84" s="34"/>
      <c r="L84" s="35"/>
    </row>
    <row r="85" spans="2:12" s="1" customFormat="1" ht="16.5" customHeight="1">
      <c r="B85" s="33"/>
      <c r="C85" s="34"/>
      <c r="D85" s="34"/>
      <c r="E85" s="293" t="str">
        <f>E9</f>
        <v>22/2018/Pr - Provedení dokumentace skutečného stavu</v>
      </c>
      <c r="F85" s="292"/>
      <c r="G85" s="292"/>
      <c r="H85" s="292"/>
      <c r="I85" s="116"/>
      <c r="J85" s="34"/>
      <c r="K85" s="34"/>
      <c r="L85" s="35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16"/>
      <c r="J86" s="34"/>
      <c r="K86" s="34"/>
      <c r="L86" s="35"/>
    </row>
    <row r="87" spans="2:12" s="1" customFormat="1" ht="12" customHeight="1">
      <c r="B87" s="33"/>
      <c r="C87" s="27" t="s">
        <v>20</v>
      </c>
      <c r="D87" s="34"/>
      <c r="E87" s="34"/>
      <c r="F87" s="25" t="str">
        <f>F12</f>
        <v>Gen.Janouška 1006,Praha 14</v>
      </c>
      <c r="G87" s="34"/>
      <c r="H87" s="34"/>
      <c r="I87" s="117" t="s">
        <v>22</v>
      </c>
      <c r="J87" s="54" t="str">
        <f>IF(J12="","",J12)</f>
        <v>21. 11. 2018</v>
      </c>
      <c r="K87" s="34"/>
      <c r="L87" s="35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5"/>
    </row>
    <row r="89" spans="2:12" s="1" customFormat="1" ht="13.7" customHeight="1">
      <c r="B89" s="33"/>
      <c r="C89" s="27" t="s">
        <v>24</v>
      </c>
      <c r="D89" s="34"/>
      <c r="E89" s="34"/>
      <c r="F89" s="25" t="str">
        <f>E15</f>
        <v>Městská část Praha 14</v>
      </c>
      <c r="G89" s="34"/>
      <c r="H89" s="34"/>
      <c r="I89" s="117" t="s">
        <v>31</v>
      </c>
      <c r="J89" s="30" t="str">
        <f>E21</f>
        <v>a3atelier s.r.o.</v>
      </c>
      <c r="K89" s="34"/>
      <c r="L89" s="35"/>
    </row>
    <row r="90" spans="2:12" s="1" customFormat="1" ht="13.7" customHeight="1">
      <c r="B90" s="33"/>
      <c r="C90" s="27" t="s">
        <v>29</v>
      </c>
      <c r="D90" s="34"/>
      <c r="E90" s="34"/>
      <c r="F90" s="25" t="str">
        <f>IF(E18="","",E18)</f>
        <v>Vyplň údaj</v>
      </c>
      <c r="G90" s="34"/>
      <c r="H90" s="34"/>
      <c r="I90" s="117" t="s">
        <v>35</v>
      </c>
      <c r="J90" s="30" t="str">
        <f>E24</f>
        <v>Ing.Myšík Petr</v>
      </c>
      <c r="K90" s="34"/>
      <c r="L90" s="35"/>
    </row>
    <row r="91" spans="2:12" s="1" customFormat="1" ht="10.35" customHeight="1">
      <c r="B91" s="33"/>
      <c r="C91" s="34"/>
      <c r="D91" s="34"/>
      <c r="E91" s="34"/>
      <c r="F91" s="34"/>
      <c r="G91" s="34"/>
      <c r="H91" s="34"/>
      <c r="I91" s="116"/>
      <c r="J91" s="34"/>
      <c r="K91" s="34"/>
      <c r="L91" s="35"/>
    </row>
    <row r="92" spans="2:20" s="9" customFormat="1" ht="29.25" customHeight="1">
      <c r="B92" s="169"/>
      <c r="C92" s="170" t="s">
        <v>145</v>
      </c>
      <c r="D92" s="171" t="s">
        <v>60</v>
      </c>
      <c r="E92" s="171" t="s">
        <v>56</v>
      </c>
      <c r="F92" s="171" t="s">
        <v>57</v>
      </c>
      <c r="G92" s="171" t="s">
        <v>146</v>
      </c>
      <c r="H92" s="171" t="s">
        <v>147</v>
      </c>
      <c r="I92" s="172" t="s">
        <v>148</v>
      </c>
      <c r="J92" s="173" t="s">
        <v>114</v>
      </c>
      <c r="K92" s="174" t="s">
        <v>149</v>
      </c>
      <c r="L92" s="175"/>
      <c r="M92" s="63" t="s">
        <v>1</v>
      </c>
      <c r="N92" s="64" t="s">
        <v>45</v>
      </c>
      <c r="O92" s="64" t="s">
        <v>150</v>
      </c>
      <c r="P92" s="64" t="s">
        <v>151</v>
      </c>
      <c r="Q92" s="64" t="s">
        <v>152</v>
      </c>
      <c r="R92" s="64" t="s">
        <v>153</v>
      </c>
      <c r="S92" s="64" t="s">
        <v>154</v>
      </c>
      <c r="T92" s="65" t="s">
        <v>155</v>
      </c>
    </row>
    <row r="93" spans="2:63" s="1" customFormat="1" ht="22.9" customHeight="1">
      <c r="B93" s="33"/>
      <c r="C93" s="70" t="s">
        <v>156</v>
      </c>
      <c r="D93" s="34"/>
      <c r="E93" s="34"/>
      <c r="F93" s="34"/>
      <c r="G93" s="34"/>
      <c r="H93" s="34"/>
      <c r="I93" s="116"/>
      <c r="J93" s="176">
        <f>BK93</f>
        <v>0</v>
      </c>
      <c r="K93" s="34"/>
      <c r="L93" s="35"/>
      <c r="M93" s="66"/>
      <c r="N93" s="67"/>
      <c r="O93" s="67"/>
      <c r="P93" s="177">
        <f>P94</f>
        <v>0</v>
      </c>
      <c r="Q93" s="67"/>
      <c r="R93" s="177">
        <f>R94</f>
        <v>0</v>
      </c>
      <c r="S93" s="67"/>
      <c r="T93" s="178">
        <f>T94</f>
        <v>0</v>
      </c>
      <c r="AT93" s="15" t="s">
        <v>74</v>
      </c>
      <c r="AU93" s="15" t="s">
        <v>116</v>
      </c>
      <c r="BK93" s="179">
        <f>BK94</f>
        <v>0</v>
      </c>
    </row>
    <row r="94" spans="2:63" s="10" customFormat="1" ht="25.9" customHeight="1">
      <c r="B94" s="180"/>
      <c r="C94" s="181"/>
      <c r="D94" s="182" t="s">
        <v>74</v>
      </c>
      <c r="E94" s="183" t="s">
        <v>137</v>
      </c>
      <c r="F94" s="183" t="s">
        <v>542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</f>
        <v>0</v>
      </c>
      <c r="Q94" s="188"/>
      <c r="R94" s="189">
        <f>R95</f>
        <v>0</v>
      </c>
      <c r="S94" s="188"/>
      <c r="T94" s="190">
        <f>T95</f>
        <v>0</v>
      </c>
      <c r="AR94" s="191" t="s">
        <v>182</v>
      </c>
      <c r="AT94" s="192" t="s">
        <v>74</v>
      </c>
      <c r="AU94" s="192" t="s">
        <v>75</v>
      </c>
      <c r="AY94" s="191" t="s">
        <v>159</v>
      </c>
      <c r="BK94" s="193">
        <f>BK95</f>
        <v>0</v>
      </c>
    </row>
    <row r="95" spans="2:63" s="10" customFormat="1" ht="22.9" customHeight="1">
      <c r="B95" s="180"/>
      <c r="C95" s="181"/>
      <c r="D95" s="182" t="s">
        <v>74</v>
      </c>
      <c r="E95" s="194" t="s">
        <v>543</v>
      </c>
      <c r="F95" s="194" t="s">
        <v>544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P96</f>
        <v>0</v>
      </c>
      <c r="Q95" s="188"/>
      <c r="R95" s="189">
        <f>R96</f>
        <v>0</v>
      </c>
      <c r="S95" s="188"/>
      <c r="T95" s="190">
        <f>T96</f>
        <v>0</v>
      </c>
      <c r="AR95" s="191" t="s">
        <v>182</v>
      </c>
      <c r="AT95" s="192" t="s">
        <v>74</v>
      </c>
      <c r="AU95" s="192" t="s">
        <v>83</v>
      </c>
      <c r="AY95" s="191" t="s">
        <v>159</v>
      </c>
      <c r="BK95" s="193">
        <f>BK96</f>
        <v>0</v>
      </c>
    </row>
    <row r="96" spans="2:65" s="1" customFormat="1" ht="16.5" customHeight="1">
      <c r="B96" s="33"/>
      <c r="C96" s="196" t="s">
        <v>83</v>
      </c>
      <c r="D96" s="196" t="s">
        <v>161</v>
      </c>
      <c r="E96" s="197" t="s">
        <v>545</v>
      </c>
      <c r="F96" s="198" t="s">
        <v>546</v>
      </c>
      <c r="G96" s="199" t="s">
        <v>547</v>
      </c>
      <c r="H96" s="200">
        <v>1</v>
      </c>
      <c r="I96" s="201"/>
      <c r="J96" s="202">
        <f>ROUND(I96*H96,2)</f>
        <v>0</v>
      </c>
      <c r="K96" s="198" t="s">
        <v>548</v>
      </c>
      <c r="L96" s="35"/>
      <c r="M96" s="253" t="s">
        <v>1</v>
      </c>
      <c r="N96" s="254" t="s">
        <v>46</v>
      </c>
      <c r="O96" s="255"/>
      <c r="P96" s="256">
        <f>O96*H96</f>
        <v>0</v>
      </c>
      <c r="Q96" s="256">
        <v>0</v>
      </c>
      <c r="R96" s="256">
        <f>Q96*H96</f>
        <v>0</v>
      </c>
      <c r="S96" s="256">
        <v>0</v>
      </c>
      <c r="T96" s="257">
        <f>S96*H96</f>
        <v>0</v>
      </c>
      <c r="AR96" s="15" t="s">
        <v>549</v>
      </c>
      <c r="AT96" s="15" t="s">
        <v>161</v>
      </c>
      <c r="AU96" s="15" t="s">
        <v>85</v>
      </c>
      <c r="AY96" s="15" t="s">
        <v>159</v>
      </c>
      <c r="BE96" s="102">
        <f>IF(N96="základní",J96,0)</f>
        <v>0</v>
      </c>
      <c r="BF96" s="102">
        <f>IF(N96="snížená",J96,0)</f>
        <v>0</v>
      </c>
      <c r="BG96" s="102">
        <f>IF(N96="zákl. přenesená",J96,0)</f>
        <v>0</v>
      </c>
      <c r="BH96" s="102">
        <f>IF(N96="sníž. přenesená",J96,0)</f>
        <v>0</v>
      </c>
      <c r="BI96" s="102">
        <f>IF(N96="nulová",J96,0)</f>
        <v>0</v>
      </c>
      <c r="BJ96" s="15" t="s">
        <v>83</v>
      </c>
      <c r="BK96" s="102">
        <f>ROUND(I96*H96,2)</f>
        <v>0</v>
      </c>
      <c r="BL96" s="15" t="s">
        <v>549</v>
      </c>
      <c r="BM96" s="15" t="s">
        <v>550</v>
      </c>
    </row>
    <row r="97" spans="2:12" s="1" customFormat="1" ht="6.95" customHeight="1">
      <c r="B97" s="45"/>
      <c r="C97" s="46"/>
      <c r="D97" s="46"/>
      <c r="E97" s="46"/>
      <c r="F97" s="46"/>
      <c r="G97" s="46"/>
      <c r="H97" s="46"/>
      <c r="I97" s="141"/>
      <c r="J97" s="46"/>
      <c r="K97" s="46"/>
      <c r="L97" s="35"/>
    </row>
  </sheetData>
  <sheetProtection sheet="1" objects="1" scenarios="1" formatColumns="0" formatRows="0" autoFilter="0"/>
  <autoFilter ref="C92:K96"/>
  <mergeCells count="14">
    <mergeCell ref="D71:F71"/>
    <mergeCell ref="E83:H83"/>
    <mergeCell ref="E85:H85"/>
    <mergeCell ref="L2:V2"/>
    <mergeCell ref="E52:H52"/>
    <mergeCell ref="D67:F67"/>
    <mergeCell ref="D68:F68"/>
    <mergeCell ref="D69:F69"/>
    <mergeCell ref="D70:F70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15"/>
  <sheetViews>
    <sheetView showGridLines="0" workbookViewId="0" topLeftCell="A262">
      <selection activeCell="F282" sqref="F28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94</v>
      </c>
      <c r="AZ2" s="110" t="s">
        <v>551</v>
      </c>
      <c r="BA2" s="110" t="s">
        <v>552</v>
      </c>
      <c r="BB2" s="110" t="s">
        <v>169</v>
      </c>
      <c r="BC2" s="110" t="s">
        <v>85</v>
      </c>
      <c r="BD2" s="110" t="s">
        <v>85</v>
      </c>
    </row>
    <row r="3" spans="2:5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  <c r="AZ3" s="110" t="s">
        <v>252</v>
      </c>
      <c r="BA3" s="110" t="s">
        <v>553</v>
      </c>
      <c r="BB3" s="110" t="s">
        <v>106</v>
      </c>
      <c r="BC3" s="110" t="s">
        <v>225</v>
      </c>
      <c r="BD3" s="110" t="s">
        <v>85</v>
      </c>
    </row>
    <row r="4" spans="2:56" ht="24.95" customHeight="1">
      <c r="B4" s="18"/>
      <c r="D4" s="114" t="s">
        <v>108</v>
      </c>
      <c r="L4" s="18"/>
      <c r="M4" s="22" t="s">
        <v>10</v>
      </c>
      <c r="AT4" s="15" t="s">
        <v>4</v>
      </c>
      <c r="AZ4" s="110" t="s">
        <v>104</v>
      </c>
      <c r="BA4" s="110" t="s">
        <v>105</v>
      </c>
      <c r="BB4" s="110" t="s">
        <v>106</v>
      </c>
      <c r="BC4" s="110" t="s">
        <v>554</v>
      </c>
      <c r="BD4" s="110" t="s">
        <v>85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Gen.Janouška 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109</v>
      </c>
      <c r="I8" s="116"/>
      <c r="L8" s="35"/>
    </row>
    <row r="9" spans="2:12" s="1" customFormat="1" ht="36.95" customHeight="1">
      <c r="B9" s="35"/>
      <c r="E9" s="308" t="s">
        <v>555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111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J84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ROUND((SUM(BE84:BE91)+SUM(BE111:BE314)),2)</f>
        <v>0</v>
      </c>
      <c r="I35" s="130">
        <v>0.21</v>
      </c>
      <c r="J35" s="129">
        <f>ROUND(((SUM(BE84:BE91)+SUM(BE111:BE314))*I35),2)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ROUND((SUM(BF84:BF91)+SUM(BF111:BF314)),2)</f>
        <v>0</v>
      </c>
      <c r="I36" s="130">
        <v>0.15</v>
      </c>
      <c r="J36" s="129">
        <f>ROUND(((SUM(BF84:BF91)+SUM(BF111:BF314))*I36),2)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ROUND((SUM(BG84:BG91)+SUM(BG111:BG314)),2)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ROUND((SUM(BH84:BH91)+SUM(BH111:BH314)),2)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ROUND((SUM(BI84:BI91)+SUM(BI111:BI314)),2)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112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Gen.Janouška 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109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22/2018/Ne - Vzduchotechnika a stavební práce-neuznatelný náklad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Gen.Janouška 1006,Praha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113</v>
      </c>
      <c r="D59" s="107"/>
      <c r="E59" s="107"/>
      <c r="F59" s="107"/>
      <c r="G59" s="107"/>
      <c r="H59" s="107"/>
      <c r="I59" s="146"/>
      <c r="J59" s="147" t="s">
        <v>114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115</v>
      </c>
      <c r="D61" s="34"/>
      <c r="E61" s="34"/>
      <c r="F61" s="34"/>
      <c r="G61" s="34"/>
      <c r="H61" s="34"/>
      <c r="I61" s="116"/>
      <c r="J61" s="72">
        <f>J111</f>
        <v>0</v>
      </c>
      <c r="K61" s="34"/>
      <c r="L61" s="35"/>
      <c r="AU61" s="15" t="s">
        <v>116</v>
      </c>
    </row>
    <row r="62" spans="2:12" s="7" customFormat="1" ht="24.95" customHeight="1">
      <c r="B62" s="149"/>
      <c r="C62" s="150"/>
      <c r="D62" s="151" t="s">
        <v>117</v>
      </c>
      <c r="E62" s="152"/>
      <c r="F62" s="152"/>
      <c r="G62" s="152"/>
      <c r="H62" s="152"/>
      <c r="I62" s="153"/>
      <c r="J62" s="154">
        <f>J112</f>
        <v>0</v>
      </c>
      <c r="K62" s="150"/>
      <c r="L62" s="155"/>
    </row>
    <row r="63" spans="2:12" s="8" customFormat="1" ht="19.9" customHeight="1">
      <c r="B63" s="156"/>
      <c r="C63" s="157"/>
      <c r="D63" s="158" t="s">
        <v>118</v>
      </c>
      <c r="E63" s="159"/>
      <c r="F63" s="159"/>
      <c r="G63" s="159"/>
      <c r="H63" s="159"/>
      <c r="I63" s="160"/>
      <c r="J63" s="161">
        <f>J113</f>
        <v>0</v>
      </c>
      <c r="K63" s="157"/>
      <c r="L63" s="162"/>
    </row>
    <row r="64" spans="2:12" s="8" customFormat="1" ht="19.9" customHeight="1">
      <c r="B64" s="156"/>
      <c r="C64" s="157"/>
      <c r="D64" s="158" t="s">
        <v>119</v>
      </c>
      <c r="E64" s="159"/>
      <c r="F64" s="159"/>
      <c r="G64" s="159"/>
      <c r="H64" s="159"/>
      <c r="I64" s="160"/>
      <c r="J64" s="161">
        <f>J122</f>
        <v>0</v>
      </c>
      <c r="K64" s="157"/>
      <c r="L64" s="162"/>
    </row>
    <row r="65" spans="2:12" s="8" customFormat="1" ht="19.9" customHeight="1">
      <c r="B65" s="156"/>
      <c r="C65" s="157"/>
      <c r="D65" s="158" t="s">
        <v>120</v>
      </c>
      <c r="E65" s="159"/>
      <c r="F65" s="159"/>
      <c r="G65" s="159"/>
      <c r="H65" s="159"/>
      <c r="I65" s="160"/>
      <c r="J65" s="161">
        <f>J125</f>
        <v>0</v>
      </c>
      <c r="K65" s="157"/>
      <c r="L65" s="162"/>
    </row>
    <row r="66" spans="2:12" s="8" customFormat="1" ht="19.9" customHeight="1">
      <c r="B66" s="156"/>
      <c r="C66" s="157"/>
      <c r="D66" s="158" t="s">
        <v>121</v>
      </c>
      <c r="E66" s="159"/>
      <c r="F66" s="159"/>
      <c r="G66" s="159"/>
      <c r="H66" s="159"/>
      <c r="I66" s="160"/>
      <c r="J66" s="161">
        <f>J133</f>
        <v>0</v>
      </c>
      <c r="K66" s="157"/>
      <c r="L66" s="162"/>
    </row>
    <row r="67" spans="2:12" s="8" customFormat="1" ht="14.85" customHeight="1">
      <c r="B67" s="156"/>
      <c r="C67" s="157"/>
      <c r="D67" s="158" t="s">
        <v>122</v>
      </c>
      <c r="E67" s="159"/>
      <c r="F67" s="159"/>
      <c r="G67" s="159"/>
      <c r="H67" s="159"/>
      <c r="I67" s="160"/>
      <c r="J67" s="161">
        <f>J134</f>
        <v>0</v>
      </c>
      <c r="K67" s="157"/>
      <c r="L67" s="162"/>
    </row>
    <row r="68" spans="2:12" s="8" customFormat="1" ht="14.85" customHeight="1">
      <c r="B68" s="156"/>
      <c r="C68" s="157"/>
      <c r="D68" s="158" t="s">
        <v>123</v>
      </c>
      <c r="E68" s="159"/>
      <c r="F68" s="159"/>
      <c r="G68" s="159"/>
      <c r="H68" s="159"/>
      <c r="I68" s="160"/>
      <c r="J68" s="161">
        <f>J145</f>
        <v>0</v>
      </c>
      <c r="K68" s="157"/>
      <c r="L68" s="162"/>
    </row>
    <row r="69" spans="2:12" s="8" customFormat="1" ht="19.9" customHeight="1">
      <c r="B69" s="156"/>
      <c r="C69" s="157"/>
      <c r="D69" s="158" t="s">
        <v>124</v>
      </c>
      <c r="E69" s="159"/>
      <c r="F69" s="159"/>
      <c r="G69" s="159"/>
      <c r="H69" s="159"/>
      <c r="I69" s="160"/>
      <c r="J69" s="161">
        <f>J166</f>
        <v>0</v>
      </c>
      <c r="K69" s="157"/>
      <c r="L69" s="162"/>
    </row>
    <row r="70" spans="2:12" s="8" customFormat="1" ht="19.9" customHeight="1">
      <c r="B70" s="156"/>
      <c r="C70" s="157"/>
      <c r="D70" s="158" t="s">
        <v>125</v>
      </c>
      <c r="E70" s="159"/>
      <c r="F70" s="159"/>
      <c r="G70" s="159"/>
      <c r="H70" s="159"/>
      <c r="I70" s="160"/>
      <c r="J70" s="161">
        <f>J173</f>
        <v>0</v>
      </c>
      <c r="K70" s="157"/>
      <c r="L70" s="162"/>
    </row>
    <row r="71" spans="2:12" s="7" customFormat="1" ht="24.95" customHeight="1">
      <c r="B71" s="149"/>
      <c r="C71" s="150"/>
      <c r="D71" s="151" t="s">
        <v>126</v>
      </c>
      <c r="E71" s="152"/>
      <c r="F71" s="152"/>
      <c r="G71" s="152"/>
      <c r="H71" s="152"/>
      <c r="I71" s="153"/>
      <c r="J71" s="154">
        <f>J176</f>
        <v>0</v>
      </c>
      <c r="K71" s="150"/>
      <c r="L71" s="155"/>
    </row>
    <row r="72" spans="2:12" s="8" customFormat="1" ht="19.9" customHeight="1">
      <c r="B72" s="156"/>
      <c r="C72" s="157"/>
      <c r="D72" s="158" t="s">
        <v>127</v>
      </c>
      <c r="E72" s="159"/>
      <c r="F72" s="159"/>
      <c r="G72" s="159"/>
      <c r="H72" s="159"/>
      <c r="I72" s="160"/>
      <c r="J72" s="161">
        <f>J177</f>
        <v>0</v>
      </c>
      <c r="K72" s="157"/>
      <c r="L72" s="162"/>
    </row>
    <row r="73" spans="2:12" s="8" customFormat="1" ht="19.9" customHeight="1">
      <c r="B73" s="156"/>
      <c r="C73" s="157"/>
      <c r="D73" s="158" t="s">
        <v>128</v>
      </c>
      <c r="E73" s="159"/>
      <c r="F73" s="159"/>
      <c r="G73" s="159"/>
      <c r="H73" s="159"/>
      <c r="I73" s="160"/>
      <c r="J73" s="161">
        <f>J188</f>
        <v>0</v>
      </c>
      <c r="K73" s="157"/>
      <c r="L73" s="162"/>
    </row>
    <row r="74" spans="2:12" s="8" customFormat="1" ht="19.9" customHeight="1">
      <c r="B74" s="156"/>
      <c r="C74" s="157"/>
      <c r="D74" s="158" t="s">
        <v>129</v>
      </c>
      <c r="E74" s="159"/>
      <c r="F74" s="159"/>
      <c r="G74" s="159"/>
      <c r="H74" s="159"/>
      <c r="I74" s="160"/>
      <c r="J74" s="161">
        <f>J190</f>
        <v>0</v>
      </c>
      <c r="K74" s="157"/>
      <c r="L74" s="162"/>
    </row>
    <row r="75" spans="2:12" s="8" customFormat="1" ht="19.9" customHeight="1">
      <c r="B75" s="156"/>
      <c r="C75" s="157"/>
      <c r="D75" s="158" t="s">
        <v>130</v>
      </c>
      <c r="E75" s="159"/>
      <c r="F75" s="159"/>
      <c r="G75" s="159"/>
      <c r="H75" s="159"/>
      <c r="I75" s="160"/>
      <c r="J75" s="161">
        <f>J192</f>
        <v>0</v>
      </c>
      <c r="K75" s="157"/>
      <c r="L75" s="162"/>
    </row>
    <row r="76" spans="2:12" s="8" customFormat="1" ht="19.9" customHeight="1">
      <c r="B76" s="156"/>
      <c r="C76" s="157"/>
      <c r="D76" s="158" t="s">
        <v>131</v>
      </c>
      <c r="E76" s="159"/>
      <c r="F76" s="159"/>
      <c r="G76" s="159"/>
      <c r="H76" s="159"/>
      <c r="I76" s="160"/>
      <c r="J76" s="161">
        <f>J210</f>
        <v>0</v>
      </c>
      <c r="K76" s="157"/>
      <c r="L76" s="162"/>
    </row>
    <row r="77" spans="2:12" s="8" customFormat="1" ht="19.9" customHeight="1">
      <c r="B77" s="156"/>
      <c r="C77" s="157"/>
      <c r="D77" s="158" t="s">
        <v>132</v>
      </c>
      <c r="E77" s="159"/>
      <c r="F77" s="159"/>
      <c r="G77" s="159"/>
      <c r="H77" s="159"/>
      <c r="I77" s="160"/>
      <c r="J77" s="161">
        <f>J223</f>
        <v>0</v>
      </c>
      <c r="K77" s="157"/>
      <c r="L77" s="162"/>
    </row>
    <row r="78" spans="2:12" s="8" customFormat="1" ht="19.9" customHeight="1">
      <c r="B78" s="156"/>
      <c r="C78" s="157"/>
      <c r="D78" s="158" t="s">
        <v>133</v>
      </c>
      <c r="E78" s="159"/>
      <c r="F78" s="159"/>
      <c r="G78" s="159"/>
      <c r="H78" s="159"/>
      <c r="I78" s="160"/>
      <c r="J78" s="161">
        <f>J229</f>
        <v>0</v>
      </c>
      <c r="K78" s="157"/>
      <c r="L78" s="162"/>
    </row>
    <row r="79" spans="2:12" s="8" customFormat="1" ht="19.9" customHeight="1">
      <c r="B79" s="156"/>
      <c r="C79" s="157"/>
      <c r="D79" s="158" t="s">
        <v>134</v>
      </c>
      <c r="E79" s="159"/>
      <c r="F79" s="159"/>
      <c r="G79" s="159"/>
      <c r="H79" s="159"/>
      <c r="I79" s="160"/>
      <c r="J79" s="161">
        <f>J243</f>
        <v>0</v>
      </c>
      <c r="K79" s="157"/>
      <c r="L79" s="162"/>
    </row>
    <row r="80" spans="2:12" s="7" customFormat="1" ht="24.95" customHeight="1">
      <c r="B80" s="149"/>
      <c r="C80" s="150"/>
      <c r="D80" s="151" t="s">
        <v>556</v>
      </c>
      <c r="E80" s="152"/>
      <c r="F80" s="152"/>
      <c r="G80" s="152"/>
      <c r="H80" s="152"/>
      <c r="I80" s="153"/>
      <c r="J80" s="154">
        <f>J251</f>
        <v>0</v>
      </c>
      <c r="K80" s="150"/>
      <c r="L80" s="155"/>
    </row>
    <row r="81" spans="2:12" s="7" customFormat="1" ht="24.95" customHeight="1">
      <c r="B81" s="149"/>
      <c r="C81" s="150"/>
      <c r="D81" s="151" t="s">
        <v>557</v>
      </c>
      <c r="E81" s="152"/>
      <c r="F81" s="152"/>
      <c r="G81" s="152"/>
      <c r="H81" s="152"/>
      <c r="I81" s="153"/>
      <c r="J81" s="154">
        <f>J252</f>
        <v>0</v>
      </c>
      <c r="K81" s="150"/>
      <c r="L81" s="155"/>
    </row>
    <row r="82" spans="2:12" s="1" customFormat="1" ht="21.75" customHeight="1">
      <c r="B82" s="33"/>
      <c r="C82" s="34"/>
      <c r="D82" s="34"/>
      <c r="E82" s="34"/>
      <c r="F82" s="34"/>
      <c r="G82" s="34"/>
      <c r="H82" s="34"/>
      <c r="I82" s="116"/>
      <c r="J82" s="34"/>
      <c r="K82" s="34"/>
      <c r="L82" s="35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5"/>
    </row>
    <row r="84" spans="2:14" s="1" customFormat="1" ht="29.25" customHeight="1">
      <c r="B84" s="33"/>
      <c r="C84" s="148" t="s">
        <v>135</v>
      </c>
      <c r="D84" s="34"/>
      <c r="E84" s="34"/>
      <c r="F84" s="34"/>
      <c r="G84" s="34"/>
      <c r="H84" s="34"/>
      <c r="I84" s="116"/>
      <c r="J84" s="163">
        <f>ROUND(J85+J86+J87+J88+J89+J90,2)</f>
        <v>0</v>
      </c>
      <c r="K84" s="34"/>
      <c r="L84" s="35"/>
      <c r="N84" s="164" t="s">
        <v>45</v>
      </c>
    </row>
    <row r="85" spans="2:65" s="1" customFormat="1" ht="18" customHeight="1">
      <c r="B85" s="33"/>
      <c r="C85" s="34"/>
      <c r="D85" s="261" t="s">
        <v>136</v>
      </c>
      <c r="E85" s="262"/>
      <c r="F85" s="262"/>
      <c r="G85" s="34"/>
      <c r="H85" s="34"/>
      <c r="I85" s="116"/>
      <c r="J85" s="98">
        <v>0</v>
      </c>
      <c r="K85" s="34"/>
      <c r="L85" s="165"/>
      <c r="M85" s="116"/>
      <c r="N85" s="166" t="s">
        <v>46</v>
      </c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67" t="s">
        <v>137</v>
      </c>
      <c r="AZ85" s="116"/>
      <c r="BA85" s="116"/>
      <c r="BB85" s="116"/>
      <c r="BC85" s="116"/>
      <c r="BD85" s="116"/>
      <c r="BE85" s="168">
        <f aca="true" t="shared" si="0" ref="BE85:BE90">IF(N85="základní",J85,0)</f>
        <v>0</v>
      </c>
      <c r="BF85" s="168">
        <f aca="true" t="shared" si="1" ref="BF85:BF90">IF(N85="snížená",J85,0)</f>
        <v>0</v>
      </c>
      <c r="BG85" s="168">
        <f aca="true" t="shared" si="2" ref="BG85:BG90">IF(N85="zákl. přenesená",J85,0)</f>
        <v>0</v>
      </c>
      <c r="BH85" s="168">
        <f aca="true" t="shared" si="3" ref="BH85:BH90">IF(N85="sníž. přenesená",J85,0)</f>
        <v>0</v>
      </c>
      <c r="BI85" s="168">
        <f aca="true" t="shared" si="4" ref="BI85:BI90">IF(N85="nulová",J85,0)</f>
        <v>0</v>
      </c>
      <c r="BJ85" s="167" t="s">
        <v>83</v>
      </c>
      <c r="BK85" s="116"/>
      <c r="BL85" s="116"/>
      <c r="BM85" s="116"/>
    </row>
    <row r="86" spans="2:65" s="1" customFormat="1" ht="18" customHeight="1">
      <c r="B86" s="33"/>
      <c r="C86" s="34"/>
      <c r="D86" s="261" t="s">
        <v>138</v>
      </c>
      <c r="E86" s="262"/>
      <c r="F86" s="262"/>
      <c r="G86" s="34"/>
      <c r="H86" s="34"/>
      <c r="I86" s="116"/>
      <c r="J86" s="98">
        <v>0</v>
      </c>
      <c r="K86" s="34"/>
      <c r="L86" s="165"/>
      <c r="M86" s="116"/>
      <c r="N86" s="166" t="s">
        <v>46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67" t="s">
        <v>137</v>
      </c>
      <c r="AZ86" s="116"/>
      <c r="BA86" s="116"/>
      <c r="BB86" s="116"/>
      <c r="BC86" s="116"/>
      <c r="BD86" s="116"/>
      <c r="BE86" s="168">
        <f t="shared" si="0"/>
        <v>0</v>
      </c>
      <c r="BF86" s="168">
        <f t="shared" si="1"/>
        <v>0</v>
      </c>
      <c r="BG86" s="168">
        <f t="shared" si="2"/>
        <v>0</v>
      </c>
      <c r="BH86" s="168">
        <f t="shared" si="3"/>
        <v>0</v>
      </c>
      <c r="BI86" s="168">
        <f t="shared" si="4"/>
        <v>0</v>
      </c>
      <c r="BJ86" s="167" t="s">
        <v>83</v>
      </c>
      <c r="BK86" s="116"/>
      <c r="BL86" s="116"/>
      <c r="BM86" s="116"/>
    </row>
    <row r="87" spans="2:65" s="1" customFormat="1" ht="18" customHeight="1">
      <c r="B87" s="33"/>
      <c r="C87" s="34"/>
      <c r="D87" s="261" t="s">
        <v>139</v>
      </c>
      <c r="E87" s="262"/>
      <c r="F87" s="262"/>
      <c r="G87" s="34"/>
      <c r="H87" s="34"/>
      <c r="I87" s="116"/>
      <c r="J87" s="98">
        <v>0</v>
      </c>
      <c r="K87" s="34"/>
      <c r="L87" s="165"/>
      <c r="M87" s="116"/>
      <c r="N87" s="166" t="s">
        <v>46</v>
      </c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67" t="s">
        <v>137</v>
      </c>
      <c r="AZ87" s="116"/>
      <c r="BA87" s="116"/>
      <c r="BB87" s="116"/>
      <c r="BC87" s="116"/>
      <c r="BD87" s="116"/>
      <c r="BE87" s="168">
        <f t="shared" si="0"/>
        <v>0</v>
      </c>
      <c r="BF87" s="168">
        <f t="shared" si="1"/>
        <v>0</v>
      </c>
      <c r="BG87" s="168">
        <f t="shared" si="2"/>
        <v>0</v>
      </c>
      <c r="BH87" s="168">
        <f t="shared" si="3"/>
        <v>0</v>
      </c>
      <c r="BI87" s="168">
        <f t="shared" si="4"/>
        <v>0</v>
      </c>
      <c r="BJ87" s="167" t="s">
        <v>83</v>
      </c>
      <c r="BK87" s="116"/>
      <c r="BL87" s="116"/>
      <c r="BM87" s="116"/>
    </row>
    <row r="88" spans="2:65" s="1" customFormat="1" ht="18" customHeight="1">
      <c r="B88" s="33"/>
      <c r="C88" s="34"/>
      <c r="D88" s="261" t="s">
        <v>140</v>
      </c>
      <c r="E88" s="262"/>
      <c r="F88" s="262"/>
      <c r="G88" s="34"/>
      <c r="H88" s="34"/>
      <c r="I88" s="116"/>
      <c r="J88" s="98">
        <v>0</v>
      </c>
      <c r="K88" s="34"/>
      <c r="L88" s="165"/>
      <c r="M88" s="116"/>
      <c r="N88" s="166" t="s">
        <v>46</v>
      </c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67" t="s">
        <v>137</v>
      </c>
      <c r="AZ88" s="116"/>
      <c r="BA88" s="116"/>
      <c r="BB88" s="116"/>
      <c r="BC88" s="116"/>
      <c r="BD88" s="116"/>
      <c r="BE88" s="168">
        <f t="shared" si="0"/>
        <v>0</v>
      </c>
      <c r="BF88" s="168">
        <f t="shared" si="1"/>
        <v>0</v>
      </c>
      <c r="BG88" s="168">
        <f t="shared" si="2"/>
        <v>0</v>
      </c>
      <c r="BH88" s="168">
        <f t="shared" si="3"/>
        <v>0</v>
      </c>
      <c r="BI88" s="168">
        <f t="shared" si="4"/>
        <v>0</v>
      </c>
      <c r="BJ88" s="167" t="s">
        <v>83</v>
      </c>
      <c r="BK88" s="116"/>
      <c r="BL88" s="116"/>
      <c r="BM88" s="116"/>
    </row>
    <row r="89" spans="2:65" s="1" customFormat="1" ht="18" customHeight="1">
      <c r="B89" s="33"/>
      <c r="C89" s="34"/>
      <c r="D89" s="261" t="s">
        <v>141</v>
      </c>
      <c r="E89" s="262"/>
      <c r="F89" s="262"/>
      <c r="G89" s="34"/>
      <c r="H89" s="34"/>
      <c r="I89" s="116"/>
      <c r="J89" s="98">
        <v>0</v>
      </c>
      <c r="K89" s="34"/>
      <c r="L89" s="165"/>
      <c r="M89" s="116"/>
      <c r="N89" s="166" t="s">
        <v>46</v>
      </c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67" t="s">
        <v>137</v>
      </c>
      <c r="AZ89" s="116"/>
      <c r="BA89" s="116"/>
      <c r="BB89" s="116"/>
      <c r="BC89" s="116"/>
      <c r="BD89" s="116"/>
      <c r="BE89" s="168">
        <f t="shared" si="0"/>
        <v>0</v>
      </c>
      <c r="BF89" s="168">
        <f t="shared" si="1"/>
        <v>0</v>
      </c>
      <c r="BG89" s="168">
        <f t="shared" si="2"/>
        <v>0</v>
      </c>
      <c r="BH89" s="168">
        <f t="shared" si="3"/>
        <v>0</v>
      </c>
      <c r="BI89" s="168">
        <f t="shared" si="4"/>
        <v>0</v>
      </c>
      <c r="BJ89" s="167" t="s">
        <v>83</v>
      </c>
      <c r="BK89" s="116"/>
      <c r="BL89" s="116"/>
      <c r="BM89" s="116"/>
    </row>
    <row r="90" spans="2:65" s="1" customFormat="1" ht="18" customHeight="1">
      <c r="B90" s="33"/>
      <c r="C90" s="34"/>
      <c r="D90" s="97" t="s">
        <v>142</v>
      </c>
      <c r="E90" s="34"/>
      <c r="F90" s="34"/>
      <c r="G90" s="34"/>
      <c r="H90" s="34"/>
      <c r="I90" s="116"/>
      <c r="J90" s="98">
        <f>ROUND(J30*T90,2)</f>
        <v>0</v>
      </c>
      <c r="K90" s="34"/>
      <c r="L90" s="165"/>
      <c r="M90" s="116"/>
      <c r="N90" s="166" t="s">
        <v>46</v>
      </c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67" t="s">
        <v>143</v>
      </c>
      <c r="AZ90" s="116"/>
      <c r="BA90" s="116"/>
      <c r="BB90" s="116"/>
      <c r="BC90" s="116"/>
      <c r="BD90" s="116"/>
      <c r="BE90" s="168">
        <f t="shared" si="0"/>
        <v>0</v>
      </c>
      <c r="BF90" s="168">
        <f t="shared" si="1"/>
        <v>0</v>
      </c>
      <c r="BG90" s="168">
        <f t="shared" si="2"/>
        <v>0</v>
      </c>
      <c r="BH90" s="168">
        <f t="shared" si="3"/>
        <v>0</v>
      </c>
      <c r="BI90" s="168">
        <f t="shared" si="4"/>
        <v>0</v>
      </c>
      <c r="BJ90" s="167" t="s">
        <v>83</v>
      </c>
      <c r="BK90" s="116"/>
      <c r="BL90" s="116"/>
      <c r="BM90" s="116"/>
    </row>
    <row r="91" spans="2:12" s="1" customFormat="1" ht="12">
      <c r="B91" s="33"/>
      <c r="C91" s="34"/>
      <c r="D91" s="34"/>
      <c r="E91" s="34"/>
      <c r="F91" s="34"/>
      <c r="G91" s="34"/>
      <c r="H91" s="34"/>
      <c r="I91" s="116"/>
      <c r="J91" s="34"/>
      <c r="K91" s="34"/>
      <c r="L91" s="35"/>
    </row>
    <row r="92" spans="2:12" s="1" customFormat="1" ht="29.25" customHeight="1">
      <c r="B92" s="33"/>
      <c r="C92" s="106" t="s">
        <v>103</v>
      </c>
      <c r="D92" s="107"/>
      <c r="E92" s="107"/>
      <c r="F92" s="107"/>
      <c r="G92" s="107"/>
      <c r="H92" s="107"/>
      <c r="I92" s="146"/>
      <c r="J92" s="108">
        <f>ROUND(J61+J84,2)</f>
        <v>0</v>
      </c>
      <c r="K92" s="107"/>
      <c r="L92" s="35"/>
    </row>
    <row r="93" spans="2:12" s="1" customFormat="1" ht="6.95" customHeight="1">
      <c r="B93" s="45"/>
      <c r="C93" s="46"/>
      <c r="D93" s="46"/>
      <c r="E93" s="46"/>
      <c r="F93" s="46"/>
      <c r="G93" s="46"/>
      <c r="H93" s="46"/>
      <c r="I93" s="141"/>
      <c r="J93" s="46"/>
      <c r="K93" s="46"/>
      <c r="L93" s="35"/>
    </row>
    <row r="97" spans="2:12" s="1" customFormat="1" ht="6.95" customHeight="1">
      <c r="B97" s="47"/>
      <c r="C97" s="48"/>
      <c r="D97" s="48"/>
      <c r="E97" s="48"/>
      <c r="F97" s="48"/>
      <c r="G97" s="48"/>
      <c r="H97" s="48"/>
      <c r="I97" s="144"/>
      <c r="J97" s="48"/>
      <c r="K97" s="48"/>
      <c r="L97" s="35"/>
    </row>
    <row r="98" spans="2:12" s="1" customFormat="1" ht="24.95" customHeight="1">
      <c r="B98" s="33"/>
      <c r="C98" s="21" t="s">
        <v>144</v>
      </c>
      <c r="D98" s="34"/>
      <c r="E98" s="34"/>
      <c r="F98" s="34"/>
      <c r="G98" s="34"/>
      <c r="H98" s="34"/>
      <c r="I98" s="116"/>
      <c r="J98" s="34"/>
      <c r="K98" s="34"/>
      <c r="L98" s="35"/>
    </row>
    <row r="99" spans="2:12" s="1" customFormat="1" ht="6.95" customHeight="1">
      <c r="B99" s="33"/>
      <c r="C99" s="34"/>
      <c r="D99" s="34"/>
      <c r="E99" s="34"/>
      <c r="F99" s="34"/>
      <c r="G99" s="34"/>
      <c r="H99" s="34"/>
      <c r="I99" s="116"/>
      <c r="J99" s="34"/>
      <c r="K99" s="34"/>
      <c r="L99" s="35"/>
    </row>
    <row r="100" spans="2:12" s="1" customFormat="1" ht="12" customHeight="1">
      <c r="B100" s="33"/>
      <c r="C100" s="27" t="s">
        <v>16</v>
      </c>
      <c r="D100" s="34"/>
      <c r="E100" s="34"/>
      <c r="F100" s="34"/>
      <c r="G100" s="34"/>
      <c r="H100" s="34"/>
      <c r="I100" s="116"/>
      <c r="J100" s="34"/>
      <c r="K100" s="34"/>
      <c r="L100" s="35"/>
    </row>
    <row r="101" spans="2:12" s="1" customFormat="1" ht="16.5" customHeight="1">
      <c r="B101" s="33"/>
      <c r="C101" s="34"/>
      <c r="D101" s="34"/>
      <c r="E101" s="304" t="str">
        <f>E7</f>
        <v>Dílčí energetická renovace objektu ZŠ Gen.Janouška ,Praha 14</v>
      </c>
      <c r="F101" s="305"/>
      <c r="G101" s="305"/>
      <c r="H101" s="305"/>
      <c r="I101" s="116"/>
      <c r="J101" s="34"/>
      <c r="K101" s="34"/>
      <c r="L101" s="35"/>
    </row>
    <row r="102" spans="2:12" s="1" customFormat="1" ht="12" customHeight="1">
      <c r="B102" s="33"/>
      <c r="C102" s="27" t="s">
        <v>109</v>
      </c>
      <c r="D102" s="34"/>
      <c r="E102" s="34"/>
      <c r="F102" s="34"/>
      <c r="G102" s="34"/>
      <c r="H102" s="34"/>
      <c r="I102" s="116"/>
      <c r="J102" s="34"/>
      <c r="K102" s="34"/>
      <c r="L102" s="35"/>
    </row>
    <row r="103" spans="2:12" s="1" customFormat="1" ht="16.5" customHeight="1">
      <c r="B103" s="33"/>
      <c r="C103" s="34"/>
      <c r="D103" s="34"/>
      <c r="E103" s="293" t="str">
        <f>E9</f>
        <v>22/2018/Ne - Vzduchotechnika a stavební práce-neuznatelný náklad</v>
      </c>
      <c r="F103" s="292"/>
      <c r="G103" s="292"/>
      <c r="H103" s="292"/>
      <c r="I103" s="116"/>
      <c r="J103" s="34"/>
      <c r="K103" s="34"/>
      <c r="L103" s="35"/>
    </row>
    <row r="104" spans="2:12" s="1" customFormat="1" ht="6.95" customHeight="1">
      <c r="B104" s="33"/>
      <c r="C104" s="34"/>
      <c r="D104" s="34"/>
      <c r="E104" s="34"/>
      <c r="F104" s="34"/>
      <c r="G104" s="34"/>
      <c r="H104" s="34"/>
      <c r="I104" s="116"/>
      <c r="J104" s="34"/>
      <c r="K104" s="34"/>
      <c r="L104" s="35"/>
    </row>
    <row r="105" spans="2:12" s="1" customFormat="1" ht="12" customHeight="1">
      <c r="B105" s="33"/>
      <c r="C105" s="27" t="s">
        <v>20</v>
      </c>
      <c r="D105" s="34"/>
      <c r="E105" s="34"/>
      <c r="F105" s="25" t="str">
        <f>F12</f>
        <v>Gen.Janouška 1006,Praha 14</v>
      </c>
      <c r="G105" s="34"/>
      <c r="H105" s="34"/>
      <c r="I105" s="117" t="s">
        <v>22</v>
      </c>
      <c r="J105" s="54" t="str">
        <f>IF(J12="","",J12)</f>
        <v>21. 11. 2018</v>
      </c>
      <c r="K105" s="34"/>
      <c r="L105" s="35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5"/>
    </row>
    <row r="107" spans="2:12" s="1" customFormat="1" ht="13.7" customHeight="1">
      <c r="B107" s="33"/>
      <c r="C107" s="27" t="s">
        <v>24</v>
      </c>
      <c r="D107" s="34"/>
      <c r="E107" s="34"/>
      <c r="F107" s="25" t="str">
        <f>E15</f>
        <v>Městská část Praha 14</v>
      </c>
      <c r="G107" s="34"/>
      <c r="H107" s="34"/>
      <c r="I107" s="117" t="s">
        <v>31</v>
      </c>
      <c r="J107" s="30" t="str">
        <f>E21</f>
        <v>a3atelier s.r.o.</v>
      </c>
      <c r="K107" s="34"/>
      <c r="L107" s="35"/>
    </row>
    <row r="108" spans="2:12" s="1" customFormat="1" ht="13.7" customHeight="1">
      <c r="B108" s="33"/>
      <c r="C108" s="27" t="s">
        <v>29</v>
      </c>
      <c r="D108" s="34"/>
      <c r="E108" s="34"/>
      <c r="F108" s="25" t="str">
        <f>IF(E18="","",E18)</f>
        <v>Vyplň údaj</v>
      </c>
      <c r="G108" s="34"/>
      <c r="H108" s="34"/>
      <c r="I108" s="117" t="s">
        <v>35</v>
      </c>
      <c r="J108" s="30" t="str">
        <f>E24</f>
        <v>Ing.Myšík Petr</v>
      </c>
      <c r="K108" s="34"/>
      <c r="L108" s="35"/>
    </row>
    <row r="109" spans="2:12" s="1" customFormat="1" ht="10.35" customHeight="1">
      <c r="B109" s="33"/>
      <c r="C109" s="34"/>
      <c r="D109" s="34"/>
      <c r="E109" s="34"/>
      <c r="F109" s="34"/>
      <c r="G109" s="34"/>
      <c r="H109" s="34"/>
      <c r="I109" s="116"/>
      <c r="J109" s="34"/>
      <c r="K109" s="34"/>
      <c r="L109" s="35"/>
    </row>
    <row r="110" spans="2:20" s="9" customFormat="1" ht="29.25" customHeight="1">
      <c r="B110" s="169"/>
      <c r="C110" s="170" t="s">
        <v>145</v>
      </c>
      <c r="D110" s="171" t="s">
        <v>60</v>
      </c>
      <c r="E110" s="171" t="s">
        <v>56</v>
      </c>
      <c r="F110" s="171" t="s">
        <v>57</v>
      </c>
      <c r="G110" s="171" t="s">
        <v>146</v>
      </c>
      <c r="H110" s="171" t="s">
        <v>147</v>
      </c>
      <c r="I110" s="172" t="s">
        <v>148</v>
      </c>
      <c r="J110" s="173" t="s">
        <v>114</v>
      </c>
      <c r="K110" s="174" t="s">
        <v>149</v>
      </c>
      <c r="L110" s="175"/>
      <c r="M110" s="63" t="s">
        <v>1</v>
      </c>
      <c r="N110" s="64" t="s">
        <v>45</v>
      </c>
      <c r="O110" s="64" t="s">
        <v>150</v>
      </c>
      <c r="P110" s="64" t="s">
        <v>151</v>
      </c>
      <c r="Q110" s="64" t="s">
        <v>152</v>
      </c>
      <c r="R110" s="64" t="s">
        <v>153</v>
      </c>
      <c r="S110" s="64" t="s">
        <v>154</v>
      </c>
      <c r="T110" s="65" t="s">
        <v>155</v>
      </c>
    </row>
    <row r="111" spans="2:63" s="1" customFormat="1" ht="22.9" customHeight="1">
      <c r="B111" s="33"/>
      <c r="C111" s="70" t="s">
        <v>156</v>
      </c>
      <c r="D111" s="34"/>
      <c r="E111" s="34"/>
      <c r="F111" s="34"/>
      <c r="G111" s="34"/>
      <c r="H111" s="34"/>
      <c r="I111" s="116"/>
      <c r="J111" s="176">
        <f>BK111</f>
        <v>0</v>
      </c>
      <c r="K111" s="34"/>
      <c r="L111" s="35"/>
      <c r="M111" s="66"/>
      <c r="N111" s="67"/>
      <c r="O111" s="67"/>
      <c r="P111" s="177">
        <f>P112+P176+P251+P252</f>
        <v>0</v>
      </c>
      <c r="Q111" s="67"/>
      <c r="R111" s="177">
        <f>R112+R176+R251+R252</f>
        <v>2.3154638000000003</v>
      </c>
      <c r="S111" s="67"/>
      <c r="T111" s="178">
        <f>T112+T176+T251+T252</f>
        <v>1.31432</v>
      </c>
      <c r="AT111" s="15" t="s">
        <v>74</v>
      </c>
      <c r="AU111" s="15" t="s">
        <v>116</v>
      </c>
      <c r="BK111" s="179">
        <f>BK112+BK176+BK251+BK252</f>
        <v>0</v>
      </c>
    </row>
    <row r="112" spans="2:63" s="10" customFormat="1" ht="25.9" customHeight="1">
      <c r="B112" s="180"/>
      <c r="C112" s="181"/>
      <c r="D112" s="182" t="s">
        <v>74</v>
      </c>
      <c r="E112" s="183" t="s">
        <v>157</v>
      </c>
      <c r="F112" s="183" t="s">
        <v>158</v>
      </c>
      <c r="G112" s="181"/>
      <c r="H112" s="181"/>
      <c r="I112" s="184"/>
      <c r="J112" s="185">
        <f>BK112</f>
        <v>0</v>
      </c>
      <c r="K112" s="181"/>
      <c r="L112" s="186"/>
      <c r="M112" s="187"/>
      <c r="N112" s="188"/>
      <c r="O112" s="188"/>
      <c r="P112" s="189">
        <f>P113+P122+P125+P133+P166+P173</f>
        <v>0</v>
      </c>
      <c r="Q112" s="188"/>
      <c r="R112" s="189">
        <f>R113+R122+R125+R133+R166+R173</f>
        <v>1.2146338</v>
      </c>
      <c r="S112" s="188"/>
      <c r="T112" s="190">
        <f>T113+T122+T125+T133+T166+T173</f>
        <v>1.31432</v>
      </c>
      <c r="AR112" s="191" t="s">
        <v>83</v>
      </c>
      <c r="AT112" s="192" t="s">
        <v>74</v>
      </c>
      <c r="AU112" s="192" t="s">
        <v>75</v>
      </c>
      <c r="AY112" s="191" t="s">
        <v>159</v>
      </c>
      <c r="BK112" s="193">
        <f>BK113+BK122+BK125+BK133+BK166+BK173</f>
        <v>0</v>
      </c>
    </row>
    <row r="113" spans="2:63" s="10" customFormat="1" ht="22.9" customHeight="1">
      <c r="B113" s="180"/>
      <c r="C113" s="181"/>
      <c r="D113" s="182" t="s">
        <v>74</v>
      </c>
      <c r="E113" s="194" t="s">
        <v>75</v>
      </c>
      <c r="F113" s="194" t="s">
        <v>160</v>
      </c>
      <c r="G113" s="181"/>
      <c r="H113" s="181"/>
      <c r="I113" s="184"/>
      <c r="J113" s="195">
        <f>BK113</f>
        <v>0</v>
      </c>
      <c r="K113" s="181"/>
      <c r="L113" s="186"/>
      <c r="M113" s="187"/>
      <c r="N113" s="188"/>
      <c r="O113" s="188"/>
      <c r="P113" s="189">
        <f>SUM(P114:P121)</f>
        <v>0</v>
      </c>
      <c r="Q113" s="188"/>
      <c r="R113" s="189">
        <f>SUM(R114:R121)</f>
        <v>0</v>
      </c>
      <c r="S113" s="188"/>
      <c r="T113" s="190">
        <f>SUM(T114:T121)</f>
        <v>0</v>
      </c>
      <c r="AR113" s="191" t="s">
        <v>83</v>
      </c>
      <c r="AT113" s="192" t="s">
        <v>74</v>
      </c>
      <c r="AU113" s="192" t="s">
        <v>83</v>
      </c>
      <c r="AY113" s="191" t="s">
        <v>159</v>
      </c>
      <c r="BK113" s="193">
        <f>SUM(BK114:BK121)</f>
        <v>0</v>
      </c>
    </row>
    <row r="114" spans="2:65" s="1" customFormat="1" ht="16.5" customHeight="1">
      <c r="B114" s="33"/>
      <c r="C114" s="196" t="s">
        <v>83</v>
      </c>
      <c r="D114" s="196" t="s">
        <v>161</v>
      </c>
      <c r="E114" s="197" t="s">
        <v>162</v>
      </c>
      <c r="F114" s="198" t="s">
        <v>163</v>
      </c>
      <c r="G114" s="199" t="s">
        <v>164</v>
      </c>
      <c r="H114" s="200">
        <v>1</v>
      </c>
      <c r="I114" s="201"/>
      <c r="J114" s="202">
        <f>ROUND(I114*H114,2)</f>
        <v>0</v>
      </c>
      <c r="K114" s="198" t="s">
        <v>1</v>
      </c>
      <c r="L114" s="35"/>
      <c r="M114" s="203" t="s">
        <v>1</v>
      </c>
      <c r="N114" s="204" t="s">
        <v>46</v>
      </c>
      <c r="O114" s="59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AR114" s="15" t="s">
        <v>165</v>
      </c>
      <c r="AT114" s="15" t="s">
        <v>161</v>
      </c>
      <c r="AU114" s="15" t="s">
        <v>85</v>
      </c>
      <c r="AY114" s="15" t="s">
        <v>159</v>
      </c>
      <c r="BE114" s="102">
        <f>IF(N114="základní",J114,0)</f>
        <v>0</v>
      </c>
      <c r="BF114" s="102">
        <f>IF(N114="snížená",J114,0)</f>
        <v>0</v>
      </c>
      <c r="BG114" s="102">
        <f>IF(N114="zákl. přenesená",J114,0)</f>
        <v>0</v>
      </c>
      <c r="BH114" s="102">
        <f>IF(N114="sníž. přenesená",J114,0)</f>
        <v>0</v>
      </c>
      <c r="BI114" s="102">
        <f>IF(N114="nulová",J114,0)</f>
        <v>0</v>
      </c>
      <c r="BJ114" s="15" t="s">
        <v>83</v>
      </c>
      <c r="BK114" s="102">
        <f>ROUND(I114*H114,2)</f>
        <v>0</v>
      </c>
      <c r="BL114" s="15" t="s">
        <v>165</v>
      </c>
      <c r="BM114" s="15" t="s">
        <v>558</v>
      </c>
    </row>
    <row r="115" spans="2:51" s="12" customFormat="1" ht="12">
      <c r="B115" s="219"/>
      <c r="C115" s="220"/>
      <c r="D115" s="209" t="s">
        <v>197</v>
      </c>
      <c r="E115" s="221" t="s">
        <v>1</v>
      </c>
      <c r="F115" s="222" t="s">
        <v>559</v>
      </c>
      <c r="G115" s="220"/>
      <c r="H115" s="221" t="s">
        <v>1</v>
      </c>
      <c r="I115" s="223"/>
      <c r="J115" s="220"/>
      <c r="K115" s="220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197</v>
      </c>
      <c r="AU115" s="228" t="s">
        <v>85</v>
      </c>
      <c r="AV115" s="12" t="s">
        <v>83</v>
      </c>
      <c r="AW115" s="12" t="s">
        <v>34</v>
      </c>
      <c r="AX115" s="12" t="s">
        <v>75</v>
      </c>
      <c r="AY115" s="228" t="s">
        <v>159</v>
      </c>
    </row>
    <row r="116" spans="2:51" s="11" customFormat="1" ht="12">
      <c r="B116" s="207"/>
      <c r="C116" s="208"/>
      <c r="D116" s="209" t="s">
        <v>197</v>
      </c>
      <c r="E116" s="210" t="s">
        <v>1</v>
      </c>
      <c r="F116" s="211" t="s">
        <v>83</v>
      </c>
      <c r="G116" s="208"/>
      <c r="H116" s="212">
        <v>1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197</v>
      </c>
      <c r="AU116" s="218" t="s">
        <v>85</v>
      </c>
      <c r="AV116" s="11" t="s">
        <v>85</v>
      </c>
      <c r="AW116" s="11" t="s">
        <v>34</v>
      </c>
      <c r="AX116" s="11" t="s">
        <v>83</v>
      </c>
      <c r="AY116" s="218" t="s">
        <v>159</v>
      </c>
    </row>
    <row r="117" spans="2:65" s="1" customFormat="1" ht="16.5" customHeight="1">
      <c r="B117" s="33"/>
      <c r="C117" s="196" t="s">
        <v>85</v>
      </c>
      <c r="D117" s="196" t="s">
        <v>161</v>
      </c>
      <c r="E117" s="197" t="s">
        <v>167</v>
      </c>
      <c r="F117" s="198" t="s">
        <v>168</v>
      </c>
      <c r="G117" s="199" t="s">
        <v>169</v>
      </c>
      <c r="H117" s="200">
        <v>1</v>
      </c>
      <c r="I117" s="201"/>
      <c r="J117" s="202">
        <f>ROUND(I117*H117,2)</f>
        <v>0</v>
      </c>
      <c r="K117" s="198" t="s">
        <v>1</v>
      </c>
      <c r="L117" s="35"/>
      <c r="M117" s="203" t="s">
        <v>1</v>
      </c>
      <c r="N117" s="204" t="s">
        <v>46</v>
      </c>
      <c r="O117" s="59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AR117" s="15" t="s">
        <v>165</v>
      </c>
      <c r="AT117" s="15" t="s">
        <v>161</v>
      </c>
      <c r="AU117" s="15" t="s">
        <v>85</v>
      </c>
      <c r="AY117" s="15" t="s">
        <v>159</v>
      </c>
      <c r="BE117" s="102">
        <f>IF(N117="základní",J117,0)</f>
        <v>0</v>
      </c>
      <c r="BF117" s="102">
        <f>IF(N117="snížená",J117,0)</f>
        <v>0</v>
      </c>
      <c r="BG117" s="102">
        <f>IF(N117="zákl. přenesená",J117,0)</f>
        <v>0</v>
      </c>
      <c r="BH117" s="102">
        <f>IF(N117="sníž. přenesená",J117,0)</f>
        <v>0</v>
      </c>
      <c r="BI117" s="102">
        <f>IF(N117="nulová",J117,0)</f>
        <v>0</v>
      </c>
      <c r="BJ117" s="15" t="s">
        <v>83</v>
      </c>
      <c r="BK117" s="102">
        <f>ROUND(I117*H117,2)</f>
        <v>0</v>
      </c>
      <c r="BL117" s="15" t="s">
        <v>165</v>
      </c>
      <c r="BM117" s="15" t="s">
        <v>560</v>
      </c>
    </row>
    <row r="118" spans="2:51" s="12" customFormat="1" ht="12">
      <c r="B118" s="219"/>
      <c r="C118" s="220"/>
      <c r="D118" s="209" t="s">
        <v>197</v>
      </c>
      <c r="E118" s="221" t="s">
        <v>1</v>
      </c>
      <c r="F118" s="222" t="s">
        <v>561</v>
      </c>
      <c r="G118" s="220"/>
      <c r="H118" s="221" t="s">
        <v>1</v>
      </c>
      <c r="I118" s="223"/>
      <c r="J118" s="220"/>
      <c r="K118" s="220"/>
      <c r="L118" s="224"/>
      <c r="M118" s="225"/>
      <c r="N118" s="226"/>
      <c r="O118" s="226"/>
      <c r="P118" s="226"/>
      <c r="Q118" s="226"/>
      <c r="R118" s="226"/>
      <c r="S118" s="226"/>
      <c r="T118" s="227"/>
      <c r="AT118" s="228" t="s">
        <v>197</v>
      </c>
      <c r="AU118" s="228" t="s">
        <v>85</v>
      </c>
      <c r="AV118" s="12" t="s">
        <v>83</v>
      </c>
      <c r="AW118" s="12" t="s">
        <v>34</v>
      </c>
      <c r="AX118" s="12" t="s">
        <v>75</v>
      </c>
      <c r="AY118" s="228" t="s">
        <v>159</v>
      </c>
    </row>
    <row r="119" spans="2:51" s="11" customFormat="1" ht="12">
      <c r="B119" s="207"/>
      <c r="C119" s="208"/>
      <c r="D119" s="209" t="s">
        <v>197</v>
      </c>
      <c r="E119" s="210" t="s">
        <v>1</v>
      </c>
      <c r="F119" s="211" t="s">
        <v>83</v>
      </c>
      <c r="G119" s="208"/>
      <c r="H119" s="212">
        <v>1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197</v>
      </c>
      <c r="AU119" s="218" t="s">
        <v>85</v>
      </c>
      <c r="AV119" s="11" t="s">
        <v>85</v>
      </c>
      <c r="AW119" s="11" t="s">
        <v>34</v>
      </c>
      <c r="AX119" s="11" t="s">
        <v>83</v>
      </c>
      <c r="AY119" s="218" t="s">
        <v>159</v>
      </c>
    </row>
    <row r="120" spans="2:65" s="1" customFormat="1" ht="16.5" customHeight="1">
      <c r="B120" s="33"/>
      <c r="C120" s="196" t="s">
        <v>171</v>
      </c>
      <c r="D120" s="196" t="s">
        <v>161</v>
      </c>
      <c r="E120" s="197" t="s">
        <v>172</v>
      </c>
      <c r="F120" s="198" t="s">
        <v>173</v>
      </c>
      <c r="G120" s="199" t="s">
        <v>164</v>
      </c>
      <c r="H120" s="200">
        <v>7</v>
      </c>
      <c r="I120" s="201"/>
      <c r="J120" s="202">
        <f>ROUND(I120*H120,2)</f>
        <v>0</v>
      </c>
      <c r="K120" s="198" t="s">
        <v>1</v>
      </c>
      <c r="L120" s="35"/>
      <c r="M120" s="203" t="s">
        <v>1</v>
      </c>
      <c r="N120" s="204" t="s">
        <v>46</v>
      </c>
      <c r="O120" s="59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AR120" s="15" t="s">
        <v>165</v>
      </c>
      <c r="AT120" s="15" t="s">
        <v>161</v>
      </c>
      <c r="AU120" s="15" t="s">
        <v>85</v>
      </c>
      <c r="AY120" s="15" t="s">
        <v>159</v>
      </c>
      <c r="BE120" s="102">
        <f>IF(N120="základní",J120,0)</f>
        <v>0</v>
      </c>
      <c r="BF120" s="102">
        <f>IF(N120="snížená",J120,0)</f>
        <v>0</v>
      </c>
      <c r="BG120" s="102">
        <f>IF(N120="zákl. přenesená",J120,0)</f>
        <v>0</v>
      </c>
      <c r="BH120" s="102">
        <f>IF(N120="sníž. přenesená",J120,0)</f>
        <v>0</v>
      </c>
      <c r="BI120" s="102">
        <f>IF(N120="nulová",J120,0)</f>
        <v>0</v>
      </c>
      <c r="BJ120" s="15" t="s">
        <v>83</v>
      </c>
      <c r="BK120" s="102">
        <f>ROUND(I120*H120,2)</f>
        <v>0</v>
      </c>
      <c r="BL120" s="15" t="s">
        <v>165</v>
      </c>
      <c r="BM120" s="15" t="s">
        <v>562</v>
      </c>
    </row>
    <row r="121" spans="2:51" s="11" customFormat="1" ht="12">
      <c r="B121" s="207"/>
      <c r="C121" s="208"/>
      <c r="D121" s="209" t="s">
        <v>197</v>
      </c>
      <c r="E121" s="210" t="s">
        <v>1</v>
      </c>
      <c r="F121" s="211" t="s">
        <v>189</v>
      </c>
      <c r="G121" s="208"/>
      <c r="H121" s="212">
        <v>7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197</v>
      </c>
      <c r="AU121" s="218" t="s">
        <v>85</v>
      </c>
      <c r="AV121" s="11" t="s">
        <v>85</v>
      </c>
      <c r="AW121" s="11" t="s">
        <v>34</v>
      </c>
      <c r="AX121" s="11" t="s">
        <v>83</v>
      </c>
      <c r="AY121" s="218" t="s">
        <v>159</v>
      </c>
    </row>
    <row r="122" spans="2:63" s="10" customFormat="1" ht="22.9" customHeight="1">
      <c r="B122" s="180"/>
      <c r="C122" s="181"/>
      <c r="D122" s="182" t="s">
        <v>74</v>
      </c>
      <c r="E122" s="194" t="s">
        <v>171</v>
      </c>
      <c r="F122" s="194" t="s">
        <v>175</v>
      </c>
      <c r="G122" s="181"/>
      <c r="H122" s="181"/>
      <c r="I122" s="184"/>
      <c r="J122" s="195">
        <f>BK122</f>
        <v>0</v>
      </c>
      <c r="K122" s="181"/>
      <c r="L122" s="186"/>
      <c r="M122" s="187"/>
      <c r="N122" s="188"/>
      <c r="O122" s="188"/>
      <c r="P122" s="189">
        <f>SUM(P123:P124)</f>
        <v>0</v>
      </c>
      <c r="Q122" s="188"/>
      <c r="R122" s="189">
        <f>SUM(R123:R124)</f>
        <v>0.33936</v>
      </c>
      <c r="S122" s="188"/>
      <c r="T122" s="190">
        <f>SUM(T123:T124)</f>
        <v>0</v>
      </c>
      <c r="AR122" s="191" t="s">
        <v>83</v>
      </c>
      <c r="AT122" s="192" t="s">
        <v>74</v>
      </c>
      <c r="AU122" s="192" t="s">
        <v>83</v>
      </c>
      <c r="AY122" s="191" t="s">
        <v>159</v>
      </c>
      <c r="BK122" s="193">
        <f>SUM(BK123:BK124)</f>
        <v>0</v>
      </c>
    </row>
    <row r="123" spans="2:65" s="1" customFormat="1" ht="16.5" customHeight="1">
      <c r="B123" s="33"/>
      <c r="C123" s="196" t="s">
        <v>165</v>
      </c>
      <c r="D123" s="196" t="s">
        <v>161</v>
      </c>
      <c r="E123" s="197" t="s">
        <v>176</v>
      </c>
      <c r="F123" s="198" t="s">
        <v>177</v>
      </c>
      <c r="G123" s="199" t="s">
        <v>169</v>
      </c>
      <c r="H123" s="200">
        <v>16</v>
      </c>
      <c r="I123" s="201"/>
      <c r="J123" s="202">
        <f>ROUND(I123*H123,2)</f>
        <v>0</v>
      </c>
      <c r="K123" s="198" t="s">
        <v>178</v>
      </c>
      <c r="L123" s="35"/>
      <c r="M123" s="203" t="s">
        <v>1</v>
      </c>
      <c r="N123" s="204" t="s">
        <v>46</v>
      </c>
      <c r="O123" s="59"/>
      <c r="P123" s="205">
        <f>O123*H123</f>
        <v>0</v>
      </c>
      <c r="Q123" s="205">
        <v>0.02121</v>
      </c>
      <c r="R123" s="205">
        <f>Q123*H123</f>
        <v>0.33936</v>
      </c>
      <c r="S123" s="205">
        <v>0</v>
      </c>
      <c r="T123" s="206">
        <f>S123*H123</f>
        <v>0</v>
      </c>
      <c r="AR123" s="15" t="s">
        <v>165</v>
      </c>
      <c r="AT123" s="15" t="s">
        <v>161</v>
      </c>
      <c r="AU123" s="15" t="s">
        <v>85</v>
      </c>
      <c r="AY123" s="15" t="s">
        <v>159</v>
      </c>
      <c r="BE123" s="102">
        <f>IF(N123="základní",J123,0)</f>
        <v>0</v>
      </c>
      <c r="BF123" s="102">
        <f>IF(N123="snížená",J123,0)</f>
        <v>0</v>
      </c>
      <c r="BG123" s="102">
        <f>IF(N123="zákl. přenesená",J123,0)</f>
        <v>0</v>
      </c>
      <c r="BH123" s="102">
        <f>IF(N123="sníž. přenesená",J123,0)</f>
        <v>0</v>
      </c>
      <c r="BI123" s="102">
        <f>IF(N123="nulová",J123,0)</f>
        <v>0</v>
      </c>
      <c r="BJ123" s="15" t="s">
        <v>83</v>
      </c>
      <c r="BK123" s="102">
        <f>ROUND(I123*H123,2)</f>
        <v>0</v>
      </c>
      <c r="BL123" s="15" t="s">
        <v>165</v>
      </c>
      <c r="BM123" s="15" t="s">
        <v>563</v>
      </c>
    </row>
    <row r="124" spans="2:51" s="11" customFormat="1" ht="12">
      <c r="B124" s="207"/>
      <c r="C124" s="208"/>
      <c r="D124" s="209" t="s">
        <v>197</v>
      </c>
      <c r="E124" s="210" t="s">
        <v>1</v>
      </c>
      <c r="F124" s="211" t="s">
        <v>564</v>
      </c>
      <c r="G124" s="208"/>
      <c r="H124" s="212">
        <v>16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197</v>
      </c>
      <c r="AU124" s="218" t="s">
        <v>85</v>
      </c>
      <c r="AV124" s="11" t="s">
        <v>85</v>
      </c>
      <c r="AW124" s="11" t="s">
        <v>34</v>
      </c>
      <c r="AX124" s="11" t="s">
        <v>83</v>
      </c>
      <c r="AY124" s="218" t="s">
        <v>159</v>
      </c>
    </row>
    <row r="125" spans="2:63" s="10" customFormat="1" ht="22.9" customHeight="1">
      <c r="B125" s="180"/>
      <c r="C125" s="181"/>
      <c r="D125" s="182" t="s">
        <v>74</v>
      </c>
      <c r="E125" s="194" t="s">
        <v>180</v>
      </c>
      <c r="F125" s="194" t="s">
        <v>181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SUM(P126:P132)</f>
        <v>0</v>
      </c>
      <c r="Q125" s="188"/>
      <c r="R125" s="189">
        <f>SUM(R126:R132)</f>
        <v>0.8623200000000001</v>
      </c>
      <c r="S125" s="188"/>
      <c r="T125" s="190">
        <f>SUM(T126:T132)</f>
        <v>0</v>
      </c>
      <c r="AR125" s="191" t="s">
        <v>83</v>
      </c>
      <c r="AT125" s="192" t="s">
        <v>74</v>
      </c>
      <c r="AU125" s="192" t="s">
        <v>83</v>
      </c>
      <c r="AY125" s="191" t="s">
        <v>159</v>
      </c>
      <c r="BK125" s="193">
        <f>SUM(BK126:BK132)</f>
        <v>0</v>
      </c>
    </row>
    <row r="126" spans="2:65" s="1" customFormat="1" ht="16.5" customHeight="1">
      <c r="B126" s="33"/>
      <c r="C126" s="196" t="s">
        <v>182</v>
      </c>
      <c r="D126" s="196" t="s">
        <v>161</v>
      </c>
      <c r="E126" s="197" t="s">
        <v>183</v>
      </c>
      <c r="F126" s="198" t="s">
        <v>184</v>
      </c>
      <c r="G126" s="199" t="s">
        <v>169</v>
      </c>
      <c r="H126" s="200">
        <v>16</v>
      </c>
      <c r="I126" s="201"/>
      <c r="J126" s="202">
        <f>ROUND(I126*H126,2)</f>
        <v>0</v>
      </c>
      <c r="K126" s="198" t="s">
        <v>178</v>
      </c>
      <c r="L126" s="35"/>
      <c r="M126" s="203" t="s">
        <v>1</v>
      </c>
      <c r="N126" s="204" t="s">
        <v>46</v>
      </c>
      <c r="O126" s="59"/>
      <c r="P126" s="205">
        <f>O126*H126</f>
        <v>0</v>
      </c>
      <c r="Q126" s="205">
        <v>0.00012</v>
      </c>
      <c r="R126" s="205">
        <f>Q126*H126</f>
        <v>0.00192</v>
      </c>
      <c r="S126" s="205">
        <v>0</v>
      </c>
      <c r="T126" s="206">
        <f>S126*H126</f>
        <v>0</v>
      </c>
      <c r="AR126" s="15" t="s">
        <v>165</v>
      </c>
      <c r="AT126" s="15" t="s">
        <v>161</v>
      </c>
      <c r="AU126" s="15" t="s">
        <v>85</v>
      </c>
      <c r="AY126" s="15" t="s">
        <v>159</v>
      </c>
      <c r="BE126" s="102">
        <f>IF(N126="základní",J126,0)</f>
        <v>0</v>
      </c>
      <c r="BF126" s="102">
        <f>IF(N126="snížená",J126,0)</f>
        <v>0</v>
      </c>
      <c r="BG126" s="102">
        <f>IF(N126="zákl. přenesená",J126,0)</f>
        <v>0</v>
      </c>
      <c r="BH126" s="102">
        <f>IF(N126="sníž. přenesená",J126,0)</f>
        <v>0</v>
      </c>
      <c r="BI126" s="102">
        <f>IF(N126="nulová",J126,0)</f>
        <v>0</v>
      </c>
      <c r="BJ126" s="15" t="s">
        <v>83</v>
      </c>
      <c r="BK126" s="102">
        <f>ROUND(I126*H126,2)</f>
        <v>0</v>
      </c>
      <c r="BL126" s="15" t="s">
        <v>165</v>
      </c>
      <c r="BM126" s="15" t="s">
        <v>565</v>
      </c>
    </row>
    <row r="127" spans="2:51" s="11" customFormat="1" ht="12">
      <c r="B127" s="207"/>
      <c r="C127" s="208"/>
      <c r="D127" s="209" t="s">
        <v>197</v>
      </c>
      <c r="E127" s="210" t="s">
        <v>1</v>
      </c>
      <c r="F127" s="211" t="s">
        <v>564</v>
      </c>
      <c r="G127" s="208"/>
      <c r="H127" s="212">
        <v>16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197</v>
      </c>
      <c r="AU127" s="218" t="s">
        <v>85</v>
      </c>
      <c r="AV127" s="11" t="s">
        <v>85</v>
      </c>
      <c r="AW127" s="11" t="s">
        <v>34</v>
      </c>
      <c r="AX127" s="11" t="s">
        <v>83</v>
      </c>
      <c r="AY127" s="218" t="s">
        <v>159</v>
      </c>
    </row>
    <row r="128" spans="2:65" s="1" customFormat="1" ht="16.5" customHeight="1">
      <c r="B128" s="33"/>
      <c r="C128" s="196" t="s">
        <v>180</v>
      </c>
      <c r="D128" s="196" t="s">
        <v>161</v>
      </c>
      <c r="E128" s="197" t="s">
        <v>186</v>
      </c>
      <c r="F128" s="198" t="s">
        <v>187</v>
      </c>
      <c r="G128" s="199" t="s">
        <v>164</v>
      </c>
      <c r="H128" s="200">
        <v>1</v>
      </c>
      <c r="I128" s="201"/>
      <c r="J128" s="202">
        <f>ROUND(I128*H128,2)</f>
        <v>0</v>
      </c>
      <c r="K128" s="198" t="s">
        <v>178</v>
      </c>
      <c r="L128" s="35"/>
      <c r="M128" s="203" t="s">
        <v>1</v>
      </c>
      <c r="N128" s="204" t="s">
        <v>46</v>
      </c>
      <c r="O128" s="59"/>
      <c r="P128" s="205">
        <f>O128*H128</f>
        <v>0</v>
      </c>
      <c r="Q128" s="205">
        <v>0.00024</v>
      </c>
      <c r="R128" s="205">
        <f>Q128*H128</f>
        <v>0.00024</v>
      </c>
      <c r="S128" s="205">
        <v>0</v>
      </c>
      <c r="T128" s="206">
        <f>S128*H128</f>
        <v>0</v>
      </c>
      <c r="AR128" s="15" t="s">
        <v>165</v>
      </c>
      <c r="AT128" s="15" t="s">
        <v>161</v>
      </c>
      <c r="AU128" s="15" t="s">
        <v>85</v>
      </c>
      <c r="AY128" s="15" t="s">
        <v>159</v>
      </c>
      <c r="BE128" s="102">
        <f>IF(N128="základní",J128,0)</f>
        <v>0</v>
      </c>
      <c r="BF128" s="102">
        <f>IF(N128="snížená",J128,0)</f>
        <v>0</v>
      </c>
      <c r="BG128" s="102">
        <f>IF(N128="zákl. přenesená",J128,0)</f>
        <v>0</v>
      </c>
      <c r="BH128" s="102">
        <f>IF(N128="sníž. přenesená",J128,0)</f>
        <v>0</v>
      </c>
      <c r="BI128" s="102">
        <f>IF(N128="nulová",J128,0)</f>
        <v>0</v>
      </c>
      <c r="BJ128" s="15" t="s">
        <v>83</v>
      </c>
      <c r="BK128" s="102">
        <f>ROUND(I128*H128,2)</f>
        <v>0</v>
      </c>
      <c r="BL128" s="15" t="s">
        <v>165</v>
      </c>
      <c r="BM128" s="15" t="s">
        <v>566</v>
      </c>
    </row>
    <row r="129" spans="2:65" s="1" customFormat="1" ht="16.5" customHeight="1">
      <c r="B129" s="33"/>
      <c r="C129" s="196" t="s">
        <v>189</v>
      </c>
      <c r="D129" s="196" t="s">
        <v>161</v>
      </c>
      <c r="E129" s="197" t="s">
        <v>190</v>
      </c>
      <c r="F129" s="198" t="s">
        <v>191</v>
      </c>
      <c r="G129" s="199" t="s">
        <v>169</v>
      </c>
      <c r="H129" s="200">
        <v>16</v>
      </c>
      <c r="I129" s="201"/>
      <c r="J129" s="202">
        <f>ROUND(I129*H129,2)</f>
        <v>0</v>
      </c>
      <c r="K129" s="198" t="s">
        <v>1</v>
      </c>
      <c r="L129" s="35"/>
      <c r="M129" s="203" t="s">
        <v>1</v>
      </c>
      <c r="N129" s="204" t="s">
        <v>46</v>
      </c>
      <c r="O129" s="59"/>
      <c r="P129" s="205">
        <f>O129*H129</f>
        <v>0</v>
      </c>
      <c r="Q129" s="205">
        <v>0.02048</v>
      </c>
      <c r="R129" s="205">
        <f>Q129*H129</f>
        <v>0.32768</v>
      </c>
      <c r="S129" s="205">
        <v>0</v>
      </c>
      <c r="T129" s="206">
        <f>S129*H129</f>
        <v>0</v>
      </c>
      <c r="AR129" s="15" t="s">
        <v>165</v>
      </c>
      <c r="AT129" s="15" t="s">
        <v>161</v>
      </c>
      <c r="AU129" s="15" t="s">
        <v>85</v>
      </c>
      <c r="AY129" s="15" t="s">
        <v>159</v>
      </c>
      <c r="BE129" s="102">
        <f>IF(N129="základní",J129,0)</f>
        <v>0</v>
      </c>
      <c r="BF129" s="102">
        <f>IF(N129="snížená",J129,0)</f>
        <v>0</v>
      </c>
      <c r="BG129" s="102">
        <f>IF(N129="zákl. přenesená",J129,0)</f>
        <v>0</v>
      </c>
      <c r="BH129" s="102">
        <f>IF(N129="sníž. přenesená",J129,0)</f>
        <v>0</v>
      </c>
      <c r="BI129" s="102">
        <f>IF(N129="nulová",J129,0)</f>
        <v>0</v>
      </c>
      <c r="BJ129" s="15" t="s">
        <v>83</v>
      </c>
      <c r="BK129" s="102">
        <f>ROUND(I129*H129,2)</f>
        <v>0</v>
      </c>
      <c r="BL129" s="15" t="s">
        <v>165</v>
      </c>
      <c r="BM129" s="15" t="s">
        <v>567</v>
      </c>
    </row>
    <row r="130" spans="2:51" s="11" customFormat="1" ht="12">
      <c r="B130" s="207"/>
      <c r="C130" s="208"/>
      <c r="D130" s="209" t="s">
        <v>197</v>
      </c>
      <c r="E130" s="210" t="s">
        <v>1</v>
      </c>
      <c r="F130" s="211" t="s">
        <v>568</v>
      </c>
      <c r="G130" s="208"/>
      <c r="H130" s="212">
        <v>16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197</v>
      </c>
      <c r="AU130" s="218" t="s">
        <v>85</v>
      </c>
      <c r="AV130" s="11" t="s">
        <v>85</v>
      </c>
      <c r="AW130" s="11" t="s">
        <v>34</v>
      </c>
      <c r="AX130" s="11" t="s">
        <v>83</v>
      </c>
      <c r="AY130" s="218" t="s">
        <v>159</v>
      </c>
    </row>
    <row r="131" spans="2:65" s="1" customFormat="1" ht="16.5" customHeight="1">
      <c r="B131" s="33"/>
      <c r="C131" s="196" t="s">
        <v>193</v>
      </c>
      <c r="D131" s="196" t="s">
        <v>161</v>
      </c>
      <c r="E131" s="197" t="s">
        <v>194</v>
      </c>
      <c r="F131" s="198" t="s">
        <v>195</v>
      </c>
      <c r="G131" s="199" t="s">
        <v>169</v>
      </c>
      <c r="H131" s="200">
        <v>26</v>
      </c>
      <c r="I131" s="201"/>
      <c r="J131" s="202">
        <f>ROUND(I131*H131,2)</f>
        <v>0</v>
      </c>
      <c r="K131" s="198" t="s">
        <v>1</v>
      </c>
      <c r="L131" s="35"/>
      <c r="M131" s="203" t="s">
        <v>1</v>
      </c>
      <c r="N131" s="204" t="s">
        <v>46</v>
      </c>
      <c r="O131" s="59"/>
      <c r="P131" s="205">
        <f>O131*H131</f>
        <v>0</v>
      </c>
      <c r="Q131" s="205">
        <v>0.02048</v>
      </c>
      <c r="R131" s="205">
        <f>Q131*H131</f>
        <v>0.5324800000000001</v>
      </c>
      <c r="S131" s="205">
        <v>0</v>
      </c>
      <c r="T131" s="206">
        <f>S131*H131</f>
        <v>0</v>
      </c>
      <c r="AR131" s="15" t="s">
        <v>165</v>
      </c>
      <c r="AT131" s="15" t="s">
        <v>161</v>
      </c>
      <c r="AU131" s="15" t="s">
        <v>85</v>
      </c>
      <c r="AY131" s="15" t="s">
        <v>159</v>
      </c>
      <c r="BE131" s="102">
        <f>IF(N131="základní",J131,0)</f>
        <v>0</v>
      </c>
      <c r="BF131" s="102">
        <f>IF(N131="snížená",J131,0)</f>
        <v>0</v>
      </c>
      <c r="BG131" s="102">
        <f>IF(N131="zákl. přenesená",J131,0)</f>
        <v>0</v>
      </c>
      <c r="BH131" s="102">
        <f>IF(N131="sníž. přenesená",J131,0)</f>
        <v>0</v>
      </c>
      <c r="BI131" s="102">
        <f>IF(N131="nulová",J131,0)</f>
        <v>0</v>
      </c>
      <c r="BJ131" s="15" t="s">
        <v>83</v>
      </c>
      <c r="BK131" s="102">
        <f>ROUND(I131*H131,2)</f>
        <v>0</v>
      </c>
      <c r="BL131" s="15" t="s">
        <v>165</v>
      </c>
      <c r="BM131" s="15" t="s">
        <v>569</v>
      </c>
    </row>
    <row r="132" spans="2:51" s="11" customFormat="1" ht="12">
      <c r="B132" s="207"/>
      <c r="C132" s="208"/>
      <c r="D132" s="209" t="s">
        <v>197</v>
      </c>
      <c r="E132" s="210" t="s">
        <v>1</v>
      </c>
      <c r="F132" s="211" t="s">
        <v>570</v>
      </c>
      <c r="G132" s="208"/>
      <c r="H132" s="212">
        <v>26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197</v>
      </c>
      <c r="AU132" s="218" t="s">
        <v>85</v>
      </c>
      <c r="AV132" s="11" t="s">
        <v>85</v>
      </c>
      <c r="AW132" s="11" t="s">
        <v>34</v>
      </c>
      <c r="AX132" s="11" t="s">
        <v>83</v>
      </c>
      <c r="AY132" s="218" t="s">
        <v>159</v>
      </c>
    </row>
    <row r="133" spans="2:63" s="10" customFormat="1" ht="22.9" customHeight="1">
      <c r="B133" s="180"/>
      <c r="C133" s="181"/>
      <c r="D133" s="182" t="s">
        <v>74</v>
      </c>
      <c r="E133" s="194" t="s">
        <v>199</v>
      </c>
      <c r="F133" s="194" t="s">
        <v>200</v>
      </c>
      <c r="G133" s="181"/>
      <c r="H133" s="181"/>
      <c r="I133" s="184"/>
      <c r="J133" s="195">
        <f>BK133</f>
        <v>0</v>
      </c>
      <c r="K133" s="181"/>
      <c r="L133" s="186"/>
      <c r="M133" s="187"/>
      <c r="N133" s="188"/>
      <c r="O133" s="188"/>
      <c r="P133" s="189">
        <f>P134+P145</f>
        <v>0</v>
      </c>
      <c r="Q133" s="188"/>
      <c r="R133" s="189">
        <f>R134+R145</f>
        <v>0.0129538</v>
      </c>
      <c r="S133" s="188"/>
      <c r="T133" s="190">
        <f>T134+T145</f>
        <v>1.31432</v>
      </c>
      <c r="AR133" s="191" t="s">
        <v>83</v>
      </c>
      <c r="AT133" s="192" t="s">
        <v>74</v>
      </c>
      <c r="AU133" s="192" t="s">
        <v>83</v>
      </c>
      <c r="AY133" s="191" t="s">
        <v>159</v>
      </c>
      <c r="BK133" s="193">
        <f>BK134+BK145</f>
        <v>0</v>
      </c>
    </row>
    <row r="134" spans="2:63" s="10" customFormat="1" ht="20.85" customHeight="1">
      <c r="B134" s="180"/>
      <c r="C134" s="181"/>
      <c r="D134" s="182" t="s">
        <v>74</v>
      </c>
      <c r="E134" s="194" t="s">
        <v>201</v>
      </c>
      <c r="F134" s="194" t="s">
        <v>202</v>
      </c>
      <c r="G134" s="181"/>
      <c r="H134" s="181"/>
      <c r="I134" s="184"/>
      <c r="J134" s="195">
        <f>BK134</f>
        <v>0</v>
      </c>
      <c r="K134" s="181"/>
      <c r="L134" s="186"/>
      <c r="M134" s="187"/>
      <c r="N134" s="188"/>
      <c r="O134" s="188"/>
      <c r="P134" s="189">
        <f>SUM(P135:P144)</f>
        <v>0</v>
      </c>
      <c r="Q134" s="188"/>
      <c r="R134" s="189">
        <f>SUM(R135:R144)</f>
        <v>0</v>
      </c>
      <c r="S134" s="188"/>
      <c r="T134" s="190">
        <f>SUM(T135:T144)</f>
        <v>0</v>
      </c>
      <c r="AR134" s="191" t="s">
        <v>83</v>
      </c>
      <c r="AT134" s="192" t="s">
        <v>74</v>
      </c>
      <c r="AU134" s="192" t="s">
        <v>85</v>
      </c>
      <c r="AY134" s="191" t="s">
        <v>159</v>
      </c>
      <c r="BK134" s="193">
        <f>SUM(BK135:BK144)</f>
        <v>0</v>
      </c>
    </row>
    <row r="135" spans="2:65" s="1" customFormat="1" ht="16.5" customHeight="1">
      <c r="B135" s="33"/>
      <c r="C135" s="196" t="s">
        <v>199</v>
      </c>
      <c r="D135" s="196" t="s">
        <v>161</v>
      </c>
      <c r="E135" s="197" t="s">
        <v>203</v>
      </c>
      <c r="F135" s="198" t="s">
        <v>204</v>
      </c>
      <c r="G135" s="199" t="s">
        <v>205</v>
      </c>
      <c r="H135" s="200">
        <v>2</v>
      </c>
      <c r="I135" s="201"/>
      <c r="J135" s="202">
        <f>ROUND(I135*H135,2)</f>
        <v>0</v>
      </c>
      <c r="K135" s="198" t="s">
        <v>178</v>
      </c>
      <c r="L135" s="35"/>
      <c r="M135" s="203" t="s">
        <v>1</v>
      </c>
      <c r="N135" s="204" t="s">
        <v>46</v>
      </c>
      <c r="O135" s="59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AR135" s="15" t="s">
        <v>165</v>
      </c>
      <c r="AT135" s="15" t="s">
        <v>161</v>
      </c>
      <c r="AU135" s="15" t="s">
        <v>171</v>
      </c>
      <c r="AY135" s="15" t="s">
        <v>159</v>
      </c>
      <c r="BE135" s="102">
        <f>IF(N135="základní",J135,0)</f>
        <v>0</v>
      </c>
      <c r="BF135" s="102">
        <f>IF(N135="snížená",J135,0)</f>
        <v>0</v>
      </c>
      <c r="BG135" s="102">
        <f>IF(N135="zákl. přenesená",J135,0)</f>
        <v>0</v>
      </c>
      <c r="BH135" s="102">
        <f>IF(N135="sníž. přenesená",J135,0)</f>
        <v>0</v>
      </c>
      <c r="BI135" s="102">
        <f>IF(N135="nulová",J135,0)</f>
        <v>0</v>
      </c>
      <c r="BJ135" s="15" t="s">
        <v>83</v>
      </c>
      <c r="BK135" s="102">
        <f>ROUND(I135*H135,2)</f>
        <v>0</v>
      </c>
      <c r="BL135" s="15" t="s">
        <v>165</v>
      </c>
      <c r="BM135" s="15" t="s">
        <v>571</v>
      </c>
    </row>
    <row r="136" spans="2:51" s="11" customFormat="1" ht="12">
      <c r="B136" s="207"/>
      <c r="C136" s="208"/>
      <c r="D136" s="209" t="s">
        <v>197</v>
      </c>
      <c r="E136" s="210" t="s">
        <v>1</v>
      </c>
      <c r="F136" s="211" t="s">
        <v>85</v>
      </c>
      <c r="G136" s="208"/>
      <c r="H136" s="212">
        <v>2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197</v>
      </c>
      <c r="AU136" s="218" t="s">
        <v>171</v>
      </c>
      <c r="AV136" s="11" t="s">
        <v>85</v>
      </c>
      <c r="AW136" s="11" t="s">
        <v>34</v>
      </c>
      <c r="AX136" s="11" t="s">
        <v>83</v>
      </c>
      <c r="AY136" s="218" t="s">
        <v>159</v>
      </c>
    </row>
    <row r="137" spans="2:65" s="1" customFormat="1" ht="16.5" customHeight="1">
      <c r="B137" s="33"/>
      <c r="C137" s="196" t="s">
        <v>207</v>
      </c>
      <c r="D137" s="196" t="s">
        <v>161</v>
      </c>
      <c r="E137" s="197" t="s">
        <v>208</v>
      </c>
      <c r="F137" s="198" t="s">
        <v>209</v>
      </c>
      <c r="G137" s="199" t="s">
        <v>205</v>
      </c>
      <c r="H137" s="200">
        <v>1</v>
      </c>
      <c r="I137" s="201"/>
      <c r="J137" s="202">
        <f>ROUND(I137*H137,2)</f>
        <v>0</v>
      </c>
      <c r="K137" s="198" t="s">
        <v>178</v>
      </c>
      <c r="L137" s="35"/>
      <c r="M137" s="203" t="s">
        <v>1</v>
      </c>
      <c r="N137" s="204" t="s">
        <v>46</v>
      </c>
      <c r="O137" s="59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AR137" s="15" t="s">
        <v>165</v>
      </c>
      <c r="AT137" s="15" t="s">
        <v>161</v>
      </c>
      <c r="AU137" s="15" t="s">
        <v>171</v>
      </c>
      <c r="AY137" s="15" t="s">
        <v>159</v>
      </c>
      <c r="BE137" s="102">
        <f>IF(N137="základní",J137,0)</f>
        <v>0</v>
      </c>
      <c r="BF137" s="102">
        <f>IF(N137="snížená",J137,0)</f>
        <v>0</v>
      </c>
      <c r="BG137" s="102">
        <f>IF(N137="zákl. přenesená",J137,0)</f>
        <v>0</v>
      </c>
      <c r="BH137" s="102">
        <f>IF(N137="sníž. přenesená",J137,0)</f>
        <v>0</v>
      </c>
      <c r="BI137" s="102">
        <f>IF(N137="nulová",J137,0)</f>
        <v>0</v>
      </c>
      <c r="BJ137" s="15" t="s">
        <v>83</v>
      </c>
      <c r="BK137" s="102">
        <f>ROUND(I137*H137,2)</f>
        <v>0</v>
      </c>
      <c r="BL137" s="15" t="s">
        <v>165</v>
      </c>
      <c r="BM137" s="15" t="s">
        <v>572</v>
      </c>
    </row>
    <row r="138" spans="2:51" s="11" customFormat="1" ht="12">
      <c r="B138" s="207"/>
      <c r="C138" s="208"/>
      <c r="D138" s="209" t="s">
        <v>197</v>
      </c>
      <c r="E138" s="210" t="s">
        <v>1</v>
      </c>
      <c r="F138" s="211" t="s">
        <v>83</v>
      </c>
      <c r="G138" s="208"/>
      <c r="H138" s="212">
        <v>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197</v>
      </c>
      <c r="AU138" s="218" t="s">
        <v>171</v>
      </c>
      <c r="AV138" s="11" t="s">
        <v>85</v>
      </c>
      <c r="AW138" s="11" t="s">
        <v>34</v>
      </c>
      <c r="AX138" s="11" t="s">
        <v>83</v>
      </c>
      <c r="AY138" s="218" t="s">
        <v>159</v>
      </c>
    </row>
    <row r="139" spans="2:65" s="1" customFormat="1" ht="16.5" customHeight="1">
      <c r="B139" s="33"/>
      <c r="C139" s="196" t="s">
        <v>211</v>
      </c>
      <c r="D139" s="196" t="s">
        <v>161</v>
      </c>
      <c r="E139" s="197" t="s">
        <v>212</v>
      </c>
      <c r="F139" s="198" t="s">
        <v>213</v>
      </c>
      <c r="G139" s="199" t="s">
        <v>205</v>
      </c>
      <c r="H139" s="200">
        <v>10</v>
      </c>
      <c r="I139" s="201"/>
      <c r="J139" s="202">
        <f>ROUND(I139*H139,2)</f>
        <v>0</v>
      </c>
      <c r="K139" s="198" t="s">
        <v>178</v>
      </c>
      <c r="L139" s="35"/>
      <c r="M139" s="203" t="s">
        <v>1</v>
      </c>
      <c r="N139" s="204" t="s">
        <v>46</v>
      </c>
      <c r="O139" s="59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AR139" s="15" t="s">
        <v>165</v>
      </c>
      <c r="AT139" s="15" t="s">
        <v>161</v>
      </c>
      <c r="AU139" s="15" t="s">
        <v>171</v>
      </c>
      <c r="AY139" s="15" t="s">
        <v>159</v>
      </c>
      <c r="BE139" s="102">
        <f>IF(N139="základní",J139,0)</f>
        <v>0</v>
      </c>
      <c r="BF139" s="102">
        <f>IF(N139="snížená",J139,0)</f>
        <v>0</v>
      </c>
      <c r="BG139" s="102">
        <f>IF(N139="zákl. přenesená",J139,0)</f>
        <v>0</v>
      </c>
      <c r="BH139" s="102">
        <f>IF(N139="sníž. přenesená",J139,0)</f>
        <v>0</v>
      </c>
      <c r="BI139" s="102">
        <f>IF(N139="nulová",J139,0)</f>
        <v>0</v>
      </c>
      <c r="BJ139" s="15" t="s">
        <v>83</v>
      </c>
      <c r="BK139" s="102">
        <f>ROUND(I139*H139,2)</f>
        <v>0</v>
      </c>
      <c r="BL139" s="15" t="s">
        <v>165</v>
      </c>
      <c r="BM139" s="15" t="s">
        <v>573</v>
      </c>
    </row>
    <row r="140" spans="2:51" s="11" customFormat="1" ht="12">
      <c r="B140" s="207"/>
      <c r="C140" s="208"/>
      <c r="D140" s="209" t="s">
        <v>197</v>
      </c>
      <c r="E140" s="210" t="s">
        <v>1</v>
      </c>
      <c r="F140" s="211" t="s">
        <v>207</v>
      </c>
      <c r="G140" s="208"/>
      <c r="H140" s="212">
        <v>10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197</v>
      </c>
      <c r="AU140" s="218" t="s">
        <v>171</v>
      </c>
      <c r="AV140" s="11" t="s">
        <v>85</v>
      </c>
      <c r="AW140" s="11" t="s">
        <v>34</v>
      </c>
      <c r="AX140" s="11" t="s">
        <v>83</v>
      </c>
      <c r="AY140" s="218" t="s">
        <v>159</v>
      </c>
    </row>
    <row r="141" spans="2:65" s="1" customFormat="1" ht="16.5" customHeight="1">
      <c r="B141" s="33"/>
      <c r="C141" s="196" t="s">
        <v>215</v>
      </c>
      <c r="D141" s="196" t="s">
        <v>161</v>
      </c>
      <c r="E141" s="197" t="s">
        <v>216</v>
      </c>
      <c r="F141" s="198" t="s">
        <v>217</v>
      </c>
      <c r="G141" s="199" t="s">
        <v>205</v>
      </c>
      <c r="H141" s="200">
        <v>2</v>
      </c>
      <c r="I141" s="201"/>
      <c r="J141" s="202">
        <f>ROUND(I141*H141,2)</f>
        <v>0</v>
      </c>
      <c r="K141" s="198" t="s">
        <v>178</v>
      </c>
      <c r="L141" s="35"/>
      <c r="M141" s="203" t="s">
        <v>1</v>
      </c>
      <c r="N141" s="204" t="s">
        <v>46</v>
      </c>
      <c r="O141" s="59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AR141" s="15" t="s">
        <v>165</v>
      </c>
      <c r="AT141" s="15" t="s">
        <v>161</v>
      </c>
      <c r="AU141" s="15" t="s">
        <v>171</v>
      </c>
      <c r="AY141" s="15" t="s">
        <v>159</v>
      </c>
      <c r="BE141" s="102">
        <f>IF(N141="základní",J141,0)</f>
        <v>0</v>
      </c>
      <c r="BF141" s="102">
        <f>IF(N141="snížená",J141,0)</f>
        <v>0</v>
      </c>
      <c r="BG141" s="102">
        <f>IF(N141="zákl. přenesená",J141,0)</f>
        <v>0</v>
      </c>
      <c r="BH141" s="102">
        <f>IF(N141="sníž. přenesená",J141,0)</f>
        <v>0</v>
      </c>
      <c r="BI141" s="102">
        <f>IF(N141="nulová",J141,0)</f>
        <v>0</v>
      </c>
      <c r="BJ141" s="15" t="s">
        <v>83</v>
      </c>
      <c r="BK141" s="102">
        <f>ROUND(I141*H141,2)</f>
        <v>0</v>
      </c>
      <c r="BL141" s="15" t="s">
        <v>165</v>
      </c>
      <c r="BM141" s="15" t="s">
        <v>574</v>
      </c>
    </row>
    <row r="142" spans="2:51" s="11" customFormat="1" ht="12">
      <c r="B142" s="207"/>
      <c r="C142" s="208"/>
      <c r="D142" s="209" t="s">
        <v>197</v>
      </c>
      <c r="E142" s="210" t="s">
        <v>1</v>
      </c>
      <c r="F142" s="211" t="s">
        <v>85</v>
      </c>
      <c r="G142" s="208"/>
      <c r="H142" s="212">
        <v>2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197</v>
      </c>
      <c r="AU142" s="218" t="s">
        <v>171</v>
      </c>
      <c r="AV142" s="11" t="s">
        <v>85</v>
      </c>
      <c r="AW142" s="11" t="s">
        <v>34</v>
      </c>
      <c r="AX142" s="11" t="s">
        <v>83</v>
      </c>
      <c r="AY142" s="218" t="s">
        <v>159</v>
      </c>
    </row>
    <row r="143" spans="2:65" s="1" customFormat="1" ht="16.5" customHeight="1">
      <c r="B143" s="33"/>
      <c r="C143" s="196" t="s">
        <v>219</v>
      </c>
      <c r="D143" s="196" t="s">
        <v>161</v>
      </c>
      <c r="E143" s="197" t="s">
        <v>220</v>
      </c>
      <c r="F143" s="198" t="s">
        <v>221</v>
      </c>
      <c r="G143" s="199" t="s">
        <v>205</v>
      </c>
      <c r="H143" s="200">
        <v>10</v>
      </c>
      <c r="I143" s="201"/>
      <c r="J143" s="202">
        <f>ROUND(I143*H143,2)</f>
        <v>0</v>
      </c>
      <c r="K143" s="198" t="s">
        <v>178</v>
      </c>
      <c r="L143" s="35"/>
      <c r="M143" s="203" t="s">
        <v>1</v>
      </c>
      <c r="N143" s="204" t="s">
        <v>46</v>
      </c>
      <c r="O143" s="59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AR143" s="15" t="s">
        <v>165</v>
      </c>
      <c r="AT143" s="15" t="s">
        <v>161</v>
      </c>
      <c r="AU143" s="15" t="s">
        <v>171</v>
      </c>
      <c r="AY143" s="15" t="s">
        <v>159</v>
      </c>
      <c r="BE143" s="102">
        <f>IF(N143="základní",J143,0)</f>
        <v>0</v>
      </c>
      <c r="BF143" s="102">
        <f>IF(N143="snížená",J143,0)</f>
        <v>0</v>
      </c>
      <c r="BG143" s="102">
        <f>IF(N143="zákl. přenesená",J143,0)</f>
        <v>0</v>
      </c>
      <c r="BH143" s="102">
        <f>IF(N143="sníž. přenesená",J143,0)</f>
        <v>0</v>
      </c>
      <c r="BI143" s="102">
        <f>IF(N143="nulová",J143,0)</f>
        <v>0</v>
      </c>
      <c r="BJ143" s="15" t="s">
        <v>83</v>
      </c>
      <c r="BK143" s="102">
        <f>ROUND(I143*H143,2)</f>
        <v>0</v>
      </c>
      <c r="BL143" s="15" t="s">
        <v>165</v>
      </c>
      <c r="BM143" s="15" t="s">
        <v>575</v>
      </c>
    </row>
    <row r="144" spans="2:51" s="11" customFormat="1" ht="12">
      <c r="B144" s="207"/>
      <c r="C144" s="208"/>
      <c r="D144" s="209" t="s">
        <v>197</v>
      </c>
      <c r="E144" s="210" t="s">
        <v>1</v>
      </c>
      <c r="F144" s="211" t="s">
        <v>207</v>
      </c>
      <c r="G144" s="208"/>
      <c r="H144" s="212">
        <v>10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197</v>
      </c>
      <c r="AU144" s="218" t="s">
        <v>171</v>
      </c>
      <c r="AV144" s="11" t="s">
        <v>85</v>
      </c>
      <c r="AW144" s="11" t="s">
        <v>34</v>
      </c>
      <c r="AX144" s="11" t="s">
        <v>83</v>
      </c>
      <c r="AY144" s="218" t="s">
        <v>159</v>
      </c>
    </row>
    <row r="145" spans="2:63" s="10" customFormat="1" ht="20.85" customHeight="1">
      <c r="B145" s="180"/>
      <c r="C145" s="181"/>
      <c r="D145" s="182" t="s">
        <v>74</v>
      </c>
      <c r="E145" s="194" t="s">
        <v>223</v>
      </c>
      <c r="F145" s="194" t="s">
        <v>224</v>
      </c>
      <c r="G145" s="181"/>
      <c r="H145" s="181"/>
      <c r="I145" s="184"/>
      <c r="J145" s="195">
        <f>BK145</f>
        <v>0</v>
      </c>
      <c r="K145" s="181"/>
      <c r="L145" s="186"/>
      <c r="M145" s="187"/>
      <c r="N145" s="188"/>
      <c r="O145" s="188"/>
      <c r="P145" s="189">
        <f>SUM(P146:P165)</f>
        <v>0</v>
      </c>
      <c r="Q145" s="188"/>
      <c r="R145" s="189">
        <f>SUM(R146:R165)</f>
        <v>0.0129538</v>
      </c>
      <c r="S145" s="188"/>
      <c r="T145" s="190">
        <f>SUM(T146:T165)</f>
        <v>1.31432</v>
      </c>
      <c r="AR145" s="191" t="s">
        <v>83</v>
      </c>
      <c r="AT145" s="192" t="s">
        <v>74</v>
      </c>
      <c r="AU145" s="192" t="s">
        <v>85</v>
      </c>
      <c r="AY145" s="191" t="s">
        <v>159</v>
      </c>
      <c r="BK145" s="193">
        <f>SUM(BK146:BK165)</f>
        <v>0</v>
      </c>
    </row>
    <row r="146" spans="2:65" s="1" customFormat="1" ht="16.5" customHeight="1">
      <c r="B146" s="33"/>
      <c r="C146" s="196" t="s">
        <v>225</v>
      </c>
      <c r="D146" s="196" t="s">
        <v>161</v>
      </c>
      <c r="E146" s="197" t="s">
        <v>226</v>
      </c>
      <c r="F146" s="198" t="s">
        <v>227</v>
      </c>
      <c r="G146" s="199" t="s">
        <v>164</v>
      </c>
      <c r="H146" s="200">
        <v>1</v>
      </c>
      <c r="I146" s="201"/>
      <c r="J146" s="202">
        <f>ROUND(I146*H146,2)</f>
        <v>0</v>
      </c>
      <c r="K146" s="198" t="s">
        <v>178</v>
      </c>
      <c r="L146" s="35"/>
      <c r="M146" s="203" t="s">
        <v>1</v>
      </c>
      <c r="N146" s="204" t="s">
        <v>46</v>
      </c>
      <c r="O146" s="59"/>
      <c r="P146" s="205">
        <f>O146*H146</f>
        <v>0</v>
      </c>
      <c r="Q146" s="205">
        <v>4E-05</v>
      </c>
      <c r="R146" s="205">
        <f>Q146*H146</f>
        <v>4E-05</v>
      </c>
      <c r="S146" s="205">
        <v>0</v>
      </c>
      <c r="T146" s="206">
        <f>S146*H146</f>
        <v>0</v>
      </c>
      <c r="AR146" s="15" t="s">
        <v>165</v>
      </c>
      <c r="AT146" s="15" t="s">
        <v>161</v>
      </c>
      <c r="AU146" s="15" t="s">
        <v>171</v>
      </c>
      <c r="AY146" s="15" t="s">
        <v>159</v>
      </c>
      <c r="BE146" s="102">
        <f>IF(N146="základní",J146,0)</f>
        <v>0</v>
      </c>
      <c r="BF146" s="102">
        <f>IF(N146="snížená",J146,0)</f>
        <v>0</v>
      </c>
      <c r="BG146" s="102">
        <f>IF(N146="zákl. přenesená",J146,0)</f>
        <v>0</v>
      </c>
      <c r="BH146" s="102">
        <f>IF(N146="sníž. přenesená",J146,0)</f>
        <v>0</v>
      </c>
      <c r="BI146" s="102">
        <f>IF(N146="nulová",J146,0)</f>
        <v>0</v>
      </c>
      <c r="BJ146" s="15" t="s">
        <v>83</v>
      </c>
      <c r="BK146" s="102">
        <f>ROUND(I146*H146,2)</f>
        <v>0</v>
      </c>
      <c r="BL146" s="15" t="s">
        <v>165</v>
      </c>
      <c r="BM146" s="15" t="s">
        <v>576</v>
      </c>
    </row>
    <row r="147" spans="2:51" s="12" customFormat="1" ht="12">
      <c r="B147" s="219"/>
      <c r="C147" s="220"/>
      <c r="D147" s="209" t="s">
        <v>197</v>
      </c>
      <c r="E147" s="221" t="s">
        <v>1</v>
      </c>
      <c r="F147" s="222" t="s">
        <v>229</v>
      </c>
      <c r="G147" s="220"/>
      <c r="H147" s="221" t="s">
        <v>1</v>
      </c>
      <c r="I147" s="223"/>
      <c r="J147" s="220"/>
      <c r="K147" s="220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197</v>
      </c>
      <c r="AU147" s="228" t="s">
        <v>171</v>
      </c>
      <c r="AV147" s="12" t="s">
        <v>83</v>
      </c>
      <c r="AW147" s="12" t="s">
        <v>34</v>
      </c>
      <c r="AX147" s="12" t="s">
        <v>75</v>
      </c>
      <c r="AY147" s="228" t="s">
        <v>159</v>
      </c>
    </row>
    <row r="148" spans="2:51" s="12" customFormat="1" ht="12">
      <c r="B148" s="219"/>
      <c r="C148" s="220"/>
      <c r="D148" s="209" t="s">
        <v>197</v>
      </c>
      <c r="E148" s="221" t="s">
        <v>1</v>
      </c>
      <c r="F148" s="222" t="s">
        <v>230</v>
      </c>
      <c r="G148" s="220"/>
      <c r="H148" s="221" t="s">
        <v>1</v>
      </c>
      <c r="I148" s="223"/>
      <c r="J148" s="220"/>
      <c r="K148" s="220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197</v>
      </c>
      <c r="AU148" s="228" t="s">
        <v>171</v>
      </c>
      <c r="AV148" s="12" t="s">
        <v>83</v>
      </c>
      <c r="AW148" s="12" t="s">
        <v>34</v>
      </c>
      <c r="AX148" s="12" t="s">
        <v>75</v>
      </c>
      <c r="AY148" s="228" t="s">
        <v>159</v>
      </c>
    </row>
    <row r="149" spans="2:51" s="12" customFormat="1" ht="12">
      <c r="B149" s="219"/>
      <c r="C149" s="220"/>
      <c r="D149" s="209" t="s">
        <v>197</v>
      </c>
      <c r="E149" s="221" t="s">
        <v>1</v>
      </c>
      <c r="F149" s="222" t="s">
        <v>231</v>
      </c>
      <c r="G149" s="220"/>
      <c r="H149" s="221" t="s">
        <v>1</v>
      </c>
      <c r="I149" s="223"/>
      <c r="J149" s="220"/>
      <c r="K149" s="220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197</v>
      </c>
      <c r="AU149" s="228" t="s">
        <v>171</v>
      </c>
      <c r="AV149" s="12" t="s">
        <v>83</v>
      </c>
      <c r="AW149" s="12" t="s">
        <v>34</v>
      </c>
      <c r="AX149" s="12" t="s">
        <v>75</v>
      </c>
      <c r="AY149" s="228" t="s">
        <v>159</v>
      </c>
    </row>
    <row r="150" spans="2:51" s="11" customFormat="1" ht="12">
      <c r="B150" s="207"/>
      <c r="C150" s="208"/>
      <c r="D150" s="209" t="s">
        <v>197</v>
      </c>
      <c r="E150" s="210" t="s">
        <v>1</v>
      </c>
      <c r="F150" s="211" t="s">
        <v>83</v>
      </c>
      <c r="G150" s="208"/>
      <c r="H150" s="212">
        <v>1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197</v>
      </c>
      <c r="AU150" s="218" t="s">
        <v>171</v>
      </c>
      <c r="AV150" s="11" t="s">
        <v>85</v>
      </c>
      <c r="AW150" s="11" t="s">
        <v>34</v>
      </c>
      <c r="AX150" s="11" t="s">
        <v>83</v>
      </c>
      <c r="AY150" s="218" t="s">
        <v>159</v>
      </c>
    </row>
    <row r="151" spans="2:65" s="1" customFormat="1" ht="16.5" customHeight="1">
      <c r="B151" s="33"/>
      <c r="C151" s="196" t="s">
        <v>8</v>
      </c>
      <c r="D151" s="196" t="s">
        <v>161</v>
      </c>
      <c r="E151" s="197" t="s">
        <v>248</v>
      </c>
      <c r="F151" s="198" t="s">
        <v>249</v>
      </c>
      <c r="G151" s="199" t="s">
        <v>205</v>
      </c>
      <c r="H151" s="200">
        <v>14</v>
      </c>
      <c r="I151" s="201"/>
      <c r="J151" s="202">
        <f>ROUND(I151*H151,2)</f>
        <v>0</v>
      </c>
      <c r="K151" s="198" t="s">
        <v>178</v>
      </c>
      <c r="L151" s="35"/>
      <c r="M151" s="203" t="s">
        <v>1</v>
      </c>
      <c r="N151" s="204" t="s">
        <v>46</v>
      </c>
      <c r="O151" s="59"/>
      <c r="P151" s="205">
        <f>O151*H151</f>
        <v>0</v>
      </c>
      <c r="Q151" s="205">
        <v>0</v>
      </c>
      <c r="R151" s="205">
        <f>Q151*H151</f>
        <v>0</v>
      </c>
      <c r="S151" s="205">
        <v>0.025</v>
      </c>
      <c r="T151" s="206">
        <f>S151*H151</f>
        <v>0.35000000000000003</v>
      </c>
      <c r="AR151" s="15" t="s">
        <v>165</v>
      </c>
      <c r="AT151" s="15" t="s">
        <v>161</v>
      </c>
      <c r="AU151" s="15" t="s">
        <v>171</v>
      </c>
      <c r="AY151" s="15" t="s">
        <v>159</v>
      </c>
      <c r="BE151" s="102">
        <f>IF(N151="základní",J151,0)</f>
        <v>0</v>
      </c>
      <c r="BF151" s="102">
        <f>IF(N151="snížená",J151,0)</f>
        <v>0</v>
      </c>
      <c r="BG151" s="102">
        <f>IF(N151="zákl. přenesená",J151,0)</f>
        <v>0</v>
      </c>
      <c r="BH151" s="102">
        <f>IF(N151="sníž. přenesená",J151,0)</f>
        <v>0</v>
      </c>
      <c r="BI151" s="102">
        <f>IF(N151="nulová",J151,0)</f>
        <v>0</v>
      </c>
      <c r="BJ151" s="15" t="s">
        <v>83</v>
      </c>
      <c r="BK151" s="102">
        <f>ROUND(I151*H151,2)</f>
        <v>0</v>
      </c>
      <c r="BL151" s="15" t="s">
        <v>165</v>
      </c>
      <c r="BM151" s="15" t="s">
        <v>577</v>
      </c>
    </row>
    <row r="152" spans="2:51" s="11" customFormat="1" ht="12">
      <c r="B152" s="207"/>
      <c r="C152" s="208"/>
      <c r="D152" s="209" t="s">
        <v>197</v>
      </c>
      <c r="E152" s="210" t="s">
        <v>1</v>
      </c>
      <c r="F152" s="211" t="s">
        <v>225</v>
      </c>
      <c r="G152" s="208"/>
      <c r="H152" s="212">
        <v>14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197</v>
      </c>
      <c r="AU152" s="218" t="s">
        <v>171</v>
      </c>
      <c r="AV152" s="11" t="s">
        <v>85</v>
      </c>
      <c r="AW152" s="11" t="s">
        <v>34</v>
      </c>
      <c r="AX152" s="11" t="s">
        <v>75</v>
      </c>
      <c r="AY152" s="218" t="s">
        <v>159</v>
      </c>
    </row>
    <row r="153" spans="2:51" s="13" customFormat="1" ht="12">
      <c r="B153" s="229"/>
      <c r="C153" s="230"/>
      <c r="D153" s="209" t="s">
        <v>197</v>
      </c>
      <c r="E153" s="231" t="s">
        <v>252</v>
      </c>
      <c r="F153" s="232" t="s">
        <v>240</v>
      </c>
      <c r="G153" s="230"/>
      <c r="H153" s="233">
        <v>14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197</v>
      </c>
      <c r="AU153" s="239" t="s">
        <v>171</v>
      </c>
      <c r="AV153" s="13" t="s">
        <v>165</v>
      </c>
      <c r="AW153" s="13" t="s">
        <v>34</v>
      </c>
      <c r="AX153" s="13" t="s">
        <v>83</v>
      </c>
      <c r="AY153" s="239" t="s">
        <v>159</v>
      </c>
    </row>
    <row r="154" spans="2:65" s="1" customFormat="1" ht="16.5" customHeight="1">
      <c r="B154" s="33"/>
      <c r="C154" s="196" t="s">
        <v>241</v>
      </c>
      <c r="D154" s="196" t="s">
        <v>161</v>
      </c>
      <c r="E154" s="197" t="s">
        <v>254</v>
      </c>
      <c r="F154" s="198" t="s">
        <v>255</v>
      </c>
      <c r="G154" s="199" t="s">
        <v>205</v>
      </c>
      <c r="H154" s="200">
        <v>2</v>
      </c>
      <c r="I154" s="201"/>
      <c r="J154" s="202">
        <f>ROUND(I154*H154,2)</f>
        <v>0</v>
      </c>
      <c r="K154" s="198" t="s">
        <v>1</v>
      </c>
      <c r="L154" s="35"/>
      <c r="M154" s="203" t="s">
        <v>1</v>
      </c>
      <c r="N154" s="204" t="s">
        <v>46</v>
      </c>
      <c r="O154" s="59"/>
      <c r="P154" s="205">
        <f>O154*H154</f>
        <v>0</v>
      </c>
      <c r="Q154" s="205">
        <v>0</v>
      </c>
      <c r="R154" s="205">
        <f>Q154*H154</f>
        <v>0</v>
      </c>
      <c r="S154" s="205">
        <v>0.074</v>
      </c>
      <c r="T154" s="206">
        <f>S154*H154</f>
        <v>0.148</v>
      </c>
      <c r="AR154" s="15" t="s">
        <v>165</v>
      </c>
      <c r="AT154" s="15" t="s">
        <v>161</v>
      </c>
      <c r="AU154" s="15" t="s">
        <v>171</v>
      </c>
      <c r="AY154" s="15" t="s">
        <v>159</v>
      </c>
      <c r="BE154" s="102">
        <f>IF(N154="základní",J154,0)</f>
        <v>0</v>
      </c>
      <c r="BF154" s="102">
        <f>IF(N154="snížená",J154,0)</f>
        <v>0</v>
      </c>
      <c r="BG154" s="102">
        <f>IF(N154="zákl. přenesená",J154,0)</f>
        <v>0</v>
      </c>
      <c r="BH154" s="102">
        <f>IF(N154="sníž. přenesená",J154,0)</f>
        <v>0</v>
      </c>
      <c r="BI154" s="102">
        <f>IF(N154="nulová",J154,0)</f>
        <v>0</v>
      </c>
      <c r="BJ154" s="15" t="s">
        <v>83</v>
      </c>
      <c r="BK154" s="102">
        <f>ROUND(I154*H154,2)</f>
        <v>0</v>
      </c>
      <c r="BL154" s="15" t="s">
        <v>165</v>
      </c>
      <c r="BM154" s="15" t="s">
        <v>578</v>
      </c>
    </row>
    <row r="155" spans="2:51" s="11" customFormat="1" ht="12">
      <c r="B155" s="207"/>
      <c r="C155" s="208"/>
      <c r="D155" s="209" t="s">
        <v>197</v>
      </c>
      <c r="E155" s="210" t="s">
        <v>1</v>
      </c>
      <c r="F155" s="211" t="s">
        <v>85</v>
      </c>
      <c r="G155" s="208"/>
      <c r="H155" s="212">
        <v>2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197</v>
      </c>
      <c r="AU155" s="218" t="s">
        <v>171</v>
      </c>
      <c r="AV155" s="11" t="s">
        <v>85</v>
      </c>
      <c r="AW155" s="11" t="s">
        <v>34</v>
      </c>
      <c r="AX155" s="11" t="s">
        <v>75</v>
      </c>
      <c r="AY155" s="218" t="s">
        <v>159</v>
      </c>
    </row>
    <row r="156" spans="2:51" s="13" customFormat="1" ht="12">
      <c r="B156" s="229"/>
      <c r="C156" s="230"/>
      <c r="D156" s="209" t="s">
        <v>197</v>
      </c>
      <c r="E156" s="231" t="s">
        <v>551</v>
      </c>
      <c r="F156" s="232" t="s">
        <v>240</v>
      </c>
      <c r="G156" s="230"/>
      <c r="H156" s="233">
        <v>2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197</v>
      </c>
      <c r="AU156" s="239" t="s">
        <v>171</v>
      </c>
      <c r="AV156" s="13" t="s">
        <v>165</v>
      </c>
      <c r="AW156" s="13" t="s">
        <v>34</v>
      </c>
      <c r="AX156" s="13" t="s">
        <v>83</v>
      </c>
      <c r="AY156" s="239" t="s">
        <v>159</v>
      </c>
    </row>
    <row r="157" spans="2:65" s="1" customFormat="1" ht="16.5" customHeight="1">
      <c r="B157" s="33"/>
      <c r="C157" s="196" t="s">
        <v>247</v>
      </c>
      <c r="D157" s="196" t="s">
        <v>161</v>
      </c>
      <c r="E157" s="197" t="s">
        <v>232</v>
      </c>
      <c r="F157" s="198" t="s">
        <v>233</v>
      </c>
      <c r="G157" s="199" t="s">
        <v>234</v>
      </c>
      <c r="H157" s="200">
        <v>3.15</v>
      </c>
      <c r="I157" s="201"/>
      <c r="J157" s="202">
        <f>ROUND(I157*H157,2)</f>
        <v>0</v>
      </c>
      <c r="K157" s="198" t="s">
        <v>235</v>
      </c>
      <c r="L157" s="35"/>
      <c r="M157" s="203" t="s">
        <v>1</v>
      </c>
      <c r="N157" s="204" t="s">
        <v>46</v>
      </c>
      <c r="O157" s="59"/>
      <c r="P157" s="205">
        <f>O157*H157</f>
        <v>0</v>
      </c>
      <c r="Q157" s="205">
        <v>0.00034</v>
      </c>
      <c r="R157" s="205">
        <f>Q157*H157</f>
        <v>0.0010710000000000001</v>
      </c>
      <c r="S157" s="205">
        <v>0.004</v>
      </c>
      <c r="T157" s="206">
        <f>S157*H157</f>
        <v>0.0126</v>
      </c>
      <c r="AR157" s="15" t="s">
        <v>165</v>
      </c>
      <c r="AT157" s="15" t="s">
        <v>161</v>
      </c>
      <c r="AU157" s="15" t="s">
        <v>171</v>
      </c>
      <c r="AY157" s="15" t="s">
        <v>159</v>
      </c>
      <c r="BE157" s="102">
        <f>IF(N157="základní",J157,0)</f>
        <v>0</v>
      </c>
      <c r="BF157" s="102">
        <f>IF(N157="snížená",J157,0)</f>
        <v>0</v>
      </c>
      <c r="BG157" s="102">
        <f>IF(N157="zákl. přenesená",J157,0)</f>
        <v>0</v>
      </c>
      <c r="BH157" s="102">
        <f>IF(N157="sníž. přenesená",J157,0)</f>
        <v>0</v>
      </c>
      <c r="BI157" s="102">
        <f>IF(N157="nulová",J157,0)</f>
        <v>0</v>
      </c>
      <c r="BJ157" s="15" t="s">
        <v>83</v>
      </c>
      <c r="BK157" s="102">
        <f>ROUND(I157*H157,2)</f>
        <v>0</v>
      </c>
      <c r="BL157" s="15" t="s">
        <v>165</v>
      </c>
      <c r="BM157" s="15" t="s">
        <v>579</v>
      </c>
    </row>
    <row r="158" spans="2:51" s="12" customFormat="1" ht="12">
      <c r="B158" s="219"/>
      <c r="C158" s="220"/>
      <c r="D158" s="209" t="s">
        <v>197</v>
      </c>
      <c r="E158" s="221" t="s">
        <v>1</v>
      </c>
      <c r="F158" s="222" t="s">
        <v>237</v>
      </c>
      <c r="G158" s="220"/>
      <c r="H158" s="221" t="s">
        <v>1</v>
      </c>
      <c r="I158" s="223"/>
      <c r="J158" s="220"/>
      <c r="K158" s="220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197</v>
      </c>
      <c r="AU158" s="228" t="s">
        <v>171</v>
      </c>
      <c r="AV158" s="12" t="s">
        <v>83</v>
      </c>
      <c r="AW158" s="12" t="s">
        <v>34</v>
      </c>
      <c r="AX158" s="12" t="s">
        <v>75</v>
      </c>
      <c r="AY158" s="228" t="s">
        <v>159</v>
      </c>
    </row>
    <row r="159" spans="2:51" s="11" customFormat="1" ht="12">
      <c r="B159" s="207"/>
      <c r="C159" s="208"/>
      <c r="D159" s="209" t="s">
        <v>197</v>
      </c>
      <c r="E159" s="210" t="s">
        <v>1</v>
      </c>
      <c r="F159" s="211" t="s">
        <v>580</v>
      </c>
      <c r="G159" s="208"/>
      <c r="H159" s="212">
        <v>0.15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197</v>
      </c>
      <c r="AU159" s="218" t="s">
        <v>171</v>
      </c>
      <c r="AV159" s="11" t="s">
        <v>85</v>
      </c>
      <c r="AW159" s="11" t="s">
        <v>34</v>
      </c>
      <c r="AX159" s="11" t="s">
        <v>75</v>
      </c>
      <c r="AY159" s="218" t="s">
        <v>159</v>
      </c>
    </row>
    <row r="160" spans="2:51" s="11" customFormat="1" ht="12">
      <c r="B160" s="207"/>
      <c r="C160" s="208"/>
      <c r="D160" s="209" t="s">
        <v>197</v>
      </c>
      <c r="E160" s="210" t="s">
        <v>1</v>
      </c>
      <c r="F160" s="211" t="s">
        <v>239</v>
      </c>
      <c r="G160" s="208"/>
      <c r="H160" s="212">
        <v>3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197</v>
      </c>
      <c r="AU160" s="218" t="s">
        <v>171</v>
      </c>
      <c r="AV160" s="11" t="s">
        <v>85</v>
      </c>
      <c r="AW160" s="11" t="s">
        <v>34</v>
      </c>
      <c r="AX160" s="11" t="s">
        <v>75</v>
      </c>
      <c r="AY160" s="218" t="s">
        <v>159</v>
      </c>
    </row>
    <row r="161" spans="2:51" s="13" customFormat="1" ht="12">
      <c r="B161" s="229"/>
      <c r="C161" s="230"/>
      <c r="D161" s="209" t="s">
        <v>197</v>
      </c>
      <c r="E161" s="231" t="s">
        <v>1</v>
      </c>
      <c r="F161" s="232" t="s">
        <v>240</v>
      </c>
      <c r="G161" s="230"/>
      <c r="H161" s="233">
        <v>3.15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197</v>
      </c>
      <c r="AU161" s="239" t="s">
        <v>171</v>
      </c>
      <c r="AV161" s="13" t="s">
        <v>165</v>
      </c>
      <c r="AW161" s="13" t="s">
        <v>34</v>
      </c>
      <c r="AX161" s="13" t="s">
        <v>83</v>
      </c>
      <c r="AY161" s="239" t="s">
        <v>159</v>
      </c>
    </row>
    <row r="162" spans="2:65" s="1" customFormat="1" ht="16.5" customHeight="1">
      <c r="B162" s="33"/>
      <c r="C162" s="196" t="s">
        <v>253</v>
      </c>
      <c r="D162" s="196" t="s">
        <v>161</v>
      </c>
      <c r="E162" s="197" t="s">
        <v>242</v>
      </c>
      <c r="F162" s="198" t="s">
        <v>243</v>
      </c>
      <c r="G162" s="199" t="s">
        <v>234</v>
      </c>
      <c r="H162" s="200">
        <v>2.84</v>
      </c>
      <c r="I162" s="201"/>
      <c r="J162" s="202">
        <f>ROUND(I162*H162,2)</f>
        <v>0</v>
      </c>
      <c r="K162" s="198" t="s">
        <v>235</v>
      </c>
      <c r="L162" s="35"/>
      <c r="M162" s="203" t="s">
        <v>1</v>
      </c>
      <c r="N162" s="204" t="s">
        <v>46</v>
      </c>
      <c r="O162" s="59"/>
      <c r="P162" s="205">
        <f>O162*H162</f>
        <v>0</v>
      </c>
      <c r="Q162" s="205">
        <v>0.00417</v>
      </c>
      <c r="R162" s="205">
        <f>Q162*H162</f>
        <v>0.011842799999999999</v>
      </c>
      <c r="S162" s="205">
        <v>0.283</v>
      </c>
      <c r="T162" s="206">
        <f>S162*H162</f>
        <v>0.8037199999999999</v>
      </c>
      <c r="AR162" s="15" t="s">
        <v>165</v>
      </c>
      <c r="AT162" s="15" t="s">
        <v>161</v>
      </c>
      <c r="AU162" s="15" t="s">
        <v>171</v>
      </c>
      <c r="AY162" s="15" t="s">
        <v>159</v>
      </c>
      <c r="BE162" s="102">
        <f>IF(N162="základní",J162,0)</f>
        <v>0</v>
      </c>
      <c r="BF162" s="102">
        <f>IF(N162="snížená",J162,0)</f>
        <v>0</v>
      </c>
      <c r="BG162" s="102">
        <f>IF(N162="zákl. přenesená",J162,0)</f>
        <v>0</v>
      </c>
      <c r="BH162" s="102">
        <f>IF(N162="sníž. přenesená",J162,0)</f>
        <v>0</v>
      </c>
      <c r="BI162" s="102">
        <f>IF(N162="nulová",J162,0)</f>
        <v>0</v>
      </c>
      <c r="BJ162" s="15" t="s">
        <v>83</v>
      </c>
      <c r="BK162" s="102">
        <f>ROUND(I162*H162,2)</f>
        <v>0</v>
      </c>
      <c r="BL162" s="15" t="s">
        <v>165</v>
      </c>
      <c r="BM162" s="15" t="s">
        <v>581</v>
      </c>
    </row>
    <row r="163" spans="2:51" s="11" customFormat="1" ht="12">
      <c r="B163" s="207"/>
      <c r="C163" s="208"/>
      <c r="D163" s="209" t="s">
        <v>197</v>
      </c>
      <c r="E163" s="210" t="s">
        <v>1</v>
      </c>
      <c r="F163" s="211" t="s">
        <v>582</v>
      </c>
      <c r="G163" s="208"/>
      <c r="H163" s="212">
        <v>2.1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197</v>
      </c>
      <c r="AU163" s="218" t="s">
        <v>171</v>
      </c>
      <c r="AV163" s="11" t="s">
        <v>85</v>
      </c>
      <c r="AW163" s="11" t="s">
        <v>34</v>
      </c>
      <c r="AX163" s="11" t="s">
        <v>75</v>
      </c>
      <c r="AY163" s="218" t="s">
        <v>159</v>
      </c>
    </row>
    <row r="164" spans="2:51" s="11" customFormat="1" ht="12">
      <c r="B164" s="207"/>
      <c r="C164" s="208"/>
      <c r="D164" s="209" t="s">
        <v>197</v>
      </c>
      <c r="E164" s="210" t="s">
        <v>1</v>
      </c>
      <c r="F164" s="211" t="s">
        <v>583</v>
      </c>
      <c r="G164" s="208"/>
      <c r="H164" s="212">
        <v>0.74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197</v>
      </c>
      <c r="AU164" s="218" t="s">
        <v>171</v>
      </c>
      <c r="AV164" s="11" t="s">
        <v>85</v>
      </c>
      <c r="AW164" s="11" t="s">
        <v>34</v>
      </c>
      <c r="AX164" s="11" t="s">
        <v>75</v>
      </c>
      <c r="AY164" s="218" t="s">
        <v>159</v>
      </c>
    </row>
    <row r="165" spans="2:51" s="13" customFormat="1" ht="12">
      <c r="B165" s="229"/>
      <c r="C165" s="230"/>
      <c r="D165" s="209" t="s">
        <v>197</v>
      </c>
      <c r="E165" s="231" t="s">
        <v>1</v>
      </c>
      <c r="F165" s="232" t="s">
        <v>240</v>
      </c>
      <c r="G165" s="230"/>
      <c r="H165" s="233">
        <v>2.84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197</v>
      </c>
      <c r="AU165" s="239" t="s">
        <v>171</v>
      </c>
      <c r="AV165" s="13" t="s">
        <v>165</v>
      </c>
      <c r="AW165" s="13" t="s">
        <v>34</v>
      </c>
      <c r="AX165" s="13" t="s">
        <v>83</v>
      </c>
      <c r="AY165" s="239" t="s">
        <v>159</v>
      </c>
    </row>
    <row r="166" spans="2:63" s="10" customFormat="1" ht="22.9" customHeight="1">
      <c r="B166" s="180"/>
      <c r="C166" s="181"/>
      <c r="D166" s="182" t="s">
        <v>74</v>
      </c>
      <c r="E166" s="194" t="s">
        <v>257</v>
      </c>
      <c r="F166" s="194" t="s">
        <v>258</v>
      </c>
      <c r="G166" s="181"/>
      <c r="H166" s="181"/>
      <c r="I166" s="184"/>
      <c r="J166" s="195">
        <f>BK166</f>
        <v>0</v>
      </c>
      <c r="K166" s="181"/>
      <c r="L166" s="186"/>
      <c r="M166" s="187"/>
      <c r="N166" s="188"/>
      <c r="O166" s="188"/>
      <c r="P166" s="189">
        <f>SUM(P167:P172)</f>
        <v>0</v>
      </c>
      <c r="Q166" s="188"/>
      <c r="R166" s="189">
        <f>SUM(R167:R172)</f>
        <v>0</v>
      </c>
      <c r="S166" s="188"/>
      <c r="T166" s="190">
        <f>SUM(T167:T172)</f>
        <v>0</v>
      </c>
      <c r="AR166" s="191" t="s">
        <v>83</v>
      </c>
      <c r="AT166" s="192" t="s">
        <v>74</v>
      </c>
      <c r="AU166" s="192" t="s">
        <v>83</v>
      </c>
      <c r="AY166" s="191" t="s">
        <v>159</v>
      </c>
      <c r="BK166" s="193">
        <f>SUM(BK167:BK172)</f>
        <v>0</v>
      </c>
    </row>
    <row r="167" spans="2:65" s="1" customFormat="1" ht="16.5" customHeight="1">
      <c r="B167" s="33"/>
      <c r="C167" s="196" t="s">
        <v>259</v>
      </c>
      <c r="D167" s="196" t="s">
        <v>161</v>
      </c>
      <c r="E167" s="197" t="s">
        <v>260</v>
      </c>
      <c r="F167" s="198" t="s">
        <v>261</v>
      </c>
      <c r="G167" s="199" t="s">
        <v>262</v>
      </c>
      <c r="H167" s="200">
        <v>1.314</v>
      </c>
      <c r="I167" s="201"/>
      <c r="J167" s="202">
        <f>ROUND(I167*H167,2)</f>
        <v>0</v>
      </c>
      <c r="K167" s="198" t="s">
        <v>178</v>
      </c>
      <c r="L167" s="35"/>
      <c r="M167" s="203" t="s">
        <v>1</v>
      </c>
      <c r="N167" s="204" t="s">
        <v>46</v>
      </c>
      <c r="O167" s="59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AR167" s="15" t="s">
        <v>165</v>
      </c>
      <c r="AT167" s="15" t="s">
        <v>161</v>
      </c>
      <c r="AU167" s="15" t="s">
        <v>85</v>
      </c>
      <c r="AY167" s="15" t="s">
        <v>159</v>
      </c>
      <c r="BE167" s="102">
        <f>IF(N167="základní",J167,0)</f>
        <v>0</v>
      </c>
      <c r="BF167" s="102">
        <f>IF(N167="snížená",J167,0)</f>
        <v>0</v>
      </c>
      <c r="BG167" s="102">
        <f>IF(N167="zákl. přenesená",J167,0)</f>
        <v>0</v>
      </c>
      <c r="BH167" s="102">
        <f>IF(N167="sníž. přenesená",J167,0)</f>
        <v>0</v>
      </c>
      <c r="BI167" s="102">
        <f>IF(N167="nulová",J167,0)</f>
        <v>0</v>
      </c>
      <c r="BJ167" s="15" t="s">
        <v>83</v>
      </c>
      <c r="BK167" s="102">
        <f>ROUND(I167*H167,2)</f>
        <v>0</v>
      </c>
      <c r="BL167" s="15" t="s">
        <v>165</v>
      </c>
      <c r="BM167" s="15" t="s">
        <v>584</v>
      </c>
    </row>
    <row r="168" spans="2:65" s="1" customFormat="1" ht="16.5" customHeight="1">
      <c r="B168" s="33"/>
      <c r="C168" s="196" t="s">
        <v>264</v>
      </c>
      <c r="D168" s="196" t="s">
        <v>161</v>
      </c>
      <c r="E168" s="197" t="s">
        <v>265</v>
      </c>
      <c r="F168" s="198" t="s">
        <v>266</v>
      </c>
      <c r="G168" s="199" t="s">
        <v>262</v>
      </c>
      <c r="H168" s="200">
        <v>1.314</v>
      </c>
      <c r="I168" s="201"/>
      <c r="J168" s="202">
        <f>ROUND(I168*H168,2)</f>
        <v>0</v>
      </c>
      <c r="K168" s="198" t="s">
        <v>178</v>
      </c>
      <c r="L168" s="35"/>
      <c r="M168" s="203" t="s">
        <v>1</v>
      </c>
      <c r="N168" s="204" t="s">
        <v>46</v>
      </c>
      <c r="O168" s="59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AR168" s="15" t="s">
        <v>165</v>
      </c>
      <c r="AT168" s="15" t="s">
        <v>161</v>
      </c>
      <c r="AU168" s="15" t="s">
        <v>85</v>
      </c>
      <c r="AY168" s="15" t="s">
        <v>159</v>
      </c>
      <c r="BE168" s="102">
        <f>IF(N168="základní",J168,0)</f>
        <v>0</v>
      </c>
      <c r="BF168" s="102">
        <f>IF(N168="snížená",J168,0)</f>
        <v>0</v>
      </c>
      <c r="BG168" s="102">
        <f>IF(N168="zákl. přenesená",J168,0)</f>
        <v>0</v>
      </c>
      <c r="BH168" s="102">
        <f>IF(N168="sníž. přenesená",J168,0)</f>
        <v>0</v>
      </c>
      <c r="BI168" s="102">
        <f>IF(N168="nulová",J168,0)</f>
        <v>0</v>
      </c>
      <c r="BJ168" s="15" t="s">
        <v>83</v>
      </c>
      <c r="BK168" s="102">
        <f>ROUND(I168*H168,2)</f>
        <v>0</v>
      </c>
      <c r="BL168" s="15" t="s">
        <v>165</v>
      </c>
      <c r="BM168" s="15" t="s">
        <v>585</v>
      </c>
    </row>
    <row r="169" spans="2:65" s="1" customFormat="1" ht="16.5" customHeight="1">
      <c r="B169" s="33"/>
      <c r="C169" s="196" t="s">
        <v>7</v>
      </c>
      <c r="D169" s="196" t="s">
        <v>161</v>
      </c>
      <c r="E169" s="197" t="s">
        <v>268</v>
      </c>
      <c r="F169" s="198" t="s">
        <v>269</v>
      </c>
      <c r="G169" s="199" t="s">
        <v>262</v>
      </c>
      <c r="H169" s="200">
        <v>1.314</v>
      </c>
      <c r="I169" s="201"/>
      <c r="J169" s="202">
        <f>ROUND(I169*H169,2)</f>
        <v>0</v>
      </c>
      <c r="K169" s="198" t="s">
        <v>178</v>
      </c>
      <c r="L169" s="35"/>
      <c r="M169" s="203" t="s">
        <v>1</v>
      </c>
      <c r="N169" s="204" t="s">
        <v>46</v>
      </c>
      <c r="O169" s="59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AR169" s="15" t="s">
        <v>165</v>
      </c>
      <c r="AT169" s="15" t="s">
        <v>161</v>
      </c>
      <c r="AU169" s="15" t="s">
        <v>85</v>
      </c>
      <c r="AY169" s="15" t="s">
        <v>159</v>
      </c>
      <c r="BE169" s="102">
        <f>IF(N169="základní",J169,0)</f>
        <v>0</v>
      </c>
      <c r="BF169" s="102">
        <f>IF(N169="snížená",J169,0)</f>
        <v>0</v>
      </c>
      <c r="BG169" s="102">
        <f>IF(N169="zákl. přenesená",J169,0)</f>
        <v>0</v>
      </c>
      <c r="BH169" s="102">
        <f>IF(N169="sníž. přenesená",J169,0)</f>
        <v>0</v>
      </c>
      <c r="BI169" s="102">
        <f>IF(N169="nulová",J169,0)</f>
        <v>0</v>
      </c>
      <c r="BJ169" s="15" t="s">
        <v>83</v>
      </c>
      <c r="BK169" s="102">
        <f>ROUND(I169*H169,2)</f>
        <v>0</v>
      </c>
      <c r="BL169" s="15" t="s">
        <v>165</v>
      </c>
      <c r="BM169" s="15" t="s">
        <v>586</v>
      </c>
    </row>
    <row r="170" spans="2:65" s="1" customFormat="1" ht="16.5" customHeight="1">
      <c r="B170" s="33"/>
      <c r="C170" s="196" t="s">
        <v>271</v>
      </c>
      <c r="D170" s="196" t="s">
        <v>161</v>
      </c>
      <c r="E170" s="197" t="s">
        <v>272</v>
      </c>
      <c r="F170" s="198" t="s">
        <v>273</v>
      </c>
      <c r="G170" s="199" t="s">
        <v>262</v>
      </c>
      <c r="H170" s="200">
        <v>26.28</v>
      </c>
      <c r="I170" s="201"/>
      <c r="J170" s="202">
        <f>ROUND(I170*H170,2)</f>
        <v>0</v>
      </c>
      <c r="K170" s="198" t="s">
        <v>178</v>
      </c>
      <c r="L170" s="35"/>
      <c r="M170" s="203" t="s">
        <v>1</v>
      </c>
      <c r="N170" s="204" t="s">
        <v>46</v>
      </c>
      <c r="O170" s="59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AR170" s="15" t="s">
        <v>165</v>
      </c>
      <c r="AT170" s="15" t="s">
        <v>161</v>
      </c>
      <c r="AU170" s="15" t="s">
        <v>85</v>
      </c>
      <c r="AY170" s="15" t="s">
        <v>159</v>
      </c>
      <c r="BE170" s="102">
        <f>IF(N170="základní",J170,0)</f>
        <v>0</v>
      </c>
      <c r="BF170" s="102">
        <f>IF(N170="snížená",J170,0)</f>
        <v>0</v>
      </c>
      <c r="BG170" s="102">
        <f>IF(N170="zákl. přenesená",J170,0)</f>
        <v>0</v>
      </c>
      <c r="BH170" s="102">
        <f>IF(N170="sníž. přenesená",J170,0)</f>
        <v>0</v>
      </c>
      <c r="BI170" s="102">
        <f>IF(N170="nulová",J170,0)</f>
        <v>0</v>
      </c>
      <c r="BJ170" s="15" t="s">
        <v>83</v>
      </c>
      <c r="BK170" s="102">
        <f>ROUND(I170*H170,2)</f>
        <v>0</v>
      </c>
      <c r="BL170" s="15" t="s">
        <v>165</v>
      </c>
      <c r="BM170" s="15" t="s">
        <v>587</v>
      </c>
    </row>
    <row r="171" spans="2:51" s="11" customFormat="1" ht="12">
      <c r="B171" s="207"/>
      <c r="C171" s="208"/>
      <c r="D171" s="209" t="s">
        <v>197</v>
      </c>
      <c r="E171" s="208"/>
      <c r="F171" s="211" t="s">
        <v>588</v>
      </c>
      <c r="G171" s="208"/>
      <c r="H171" s="212">
        <v>26.28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197</v>
      </c>
      <c r="AU171" s="218" t="s">
        <v>85</v>
      </c>
      <c r="AV171" s="11" t="s">
        <v>85</v>
      </c>
      <c r="AW171" s="11" t="s">
        <v>4</v>
      </c>
      <c r="AX171" s="11" t="s">
        <v>83</v>
      </c>
      <c r="AY171" s="218" t="s">
        <v>159</v>
      </c>
    </row>
    <row r="172" spans="2:65" s="1" customFormat="1" ht="16.5" customHeight="1">
      <c r="B172" s="33"/>
      <c r="C172" s="196" t="s">
        <v>276</v>
      </c>
      <c r="D172" s="196" t="s">
        <v>161</v>
      </c>
      <c r="E172" s="197" t="s">
        <v>277</v>
      </c>
      <c r="F172" s="198" t="s">
        <v>278</v>
      </c>
      <c r="G172" s="199" t="s">
        <v>262</v>
      </c>
      <c r="H172" s="200">
        <v>1.314</v>
      </c>
      <c r="I172" s="201"/>
      <c r="J172" s="202">
        <f>ROUND(I172*H172,2)</f>
        <v>0</v>
      </c>
      <c r="K172" s="198" t="s">
        <v>178</v>
      </c>
      <c r="L172" s="35"/>
      <c r="M172" s="203" t="s">
        <v>1</v>
      </c>
      <c r="N172" s="204" t="s">
        <v>46</v>
      </c>
      <c r="O172" s="59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AR172" s="15" t="s">
        <v>165</v>
      </c>
      <c r="AT172" s="15" t="s">
        <v>161</v>
      </c>
      <c r="AU172" s="15" t="s">
        <v>85</v>
      </c>
      <c r="AY172" s="15" t="s">
        <v>159</v>
      </c>
      <c r="BE172" s="102">
        <f>IF(N172="základní",J172,0)</f>
        <v>0</v>
      </c>
      <c r="BF172" s="102">
        <f>IF(N172="snížená",J172,0)</f>
        <v>0</v>
      </c>
      <c r="BG172" s="102">
        <f>IF(N172="zákl. přenesená",J172,0)</f>
        <v>0</v>
      </c>
      <c r="BH172" s="102">
        <f>IF(N172="sníž. přenesená",J172,0)</f>
        <v>0</v>
      </c>
      <c r="BI172" s="102">
        <f>IF(N172="nulová",J172,0)</f>
        <v>0</v>
      </c>
      <c r="BJ172" s="15" t="s">
        <v>83</v>
      </c>
      <c r="BK172" s="102">
        <f>ROUND(I172*H172,2)</f>
        <v>0</v>
      </c>
      <c r="BL172" s="15" t="s">
        <v>165</v>
      </c>
      <c r="BM172" s="15" t="s">
        <v>589</v>
      </c>
    </row>
    <row r="173" spans="2:63" s="10" customFormat="1" ht="22.9" customHeight="1">
      <c r="B173" s="180"/>
      <c r="C173" s="181"/>
      <c r="D173" s="182" t="s">
        <v>74</v>
      </c>
      <c r="E173" s="194" t="s">
        <v>280</v>
      </c>
      <c r="F173" s="194" t="s">
        <v>281</v>
      </c>
      <c r="G173" s="181"/>
      <c r="H173" s="181"/>
      <c r="I173" s="184"/>
      <c r="J173" s="195">
        <f>BK173</f>
        <v>0</v>
      </c>
      <c r="K173" s="181"/>
      <c r="L173" s="186"/>
      <c r="M173" s="187"/>
      <c r="N173" s="188"/>
      <c r="O173" s="188"/>
      <c r="P173" s="189">
        <f>SUM(P174:P175)</f>
        <v>0</v>
      </c>
      <c r="Q173" s="188"/>
      <c r="R173" s="189">
        <f>SUM(R174:R175)</f>
        <v>0</v>
      </c>
      <c r="S173" s="188"/>
      <c r="T173" s="190">
        <f>SUM(T174:T175)</f>
        <v>0</v>
      </c>
      <c r="AR173" s="191" t="s">
        <v>83</v>
      </c>
      <c r="AT173" s="192" t="s">
        <v>74</v>
      </c>
      <c r="AU173" s="192" t="s">
        <v>83</v>
      </c>
      <c r="AY173" s="191" t="s">
        <v>159</v>
      </c>
      <c r="BK173" s="193">
        <f>SUM(BK174:BK175)</f>
        <v>0</v>
      </c>
    </row>
    <row r="174" spans="2:65" s="1" customFormat="1" ht="16.5" customHeight="1">
      <c r="B174" s="33"/>
      <c r="C174" s="196" t="s">
        <v>282</v>
      </c>
      <c r="D174" s="196" t="s">
        <v>161</v>
      </c>
      <c r="E174" s="197" t="s">
        <v>283</v>
      </c>
      <c r="F174" s="198" t="s">
        <v>284</v>
      </c>
      <c r="G174" s="199" t="s">
        <v>262</v>
      </c>
      <c r="H174" s="200">
        <v>1.217</v>
      </c>
      <c r="I174" s="201"/>
      <c r="J174" s="202">
        <f>ROUND(I174*H174,2)</f>
        <v>0</v>
      </c>
      <c r="K174" s="198" t="s">
        <v>1</v>
      </c>
      <c r="L174" s="35"/>
      <c r="M174" s="203" t="s">
        <v>1</v>
      </c>
      <c r="N174" s="204" t="s">
        <v>46</v>
      </c>
      <c r="O174" s="59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AR174" s="15" t="s">
        <v>165</v>
      </c>
      <c r="AT174" s="15" t="s">
        <v>161</v>
      </c>
      <c r="AU174" s="15" t="s">
        <v>85</v>
      </c>
      <c r="AY174" s="15" t="s">
        <v>159</v>
      </c>
      <c r="BE174" s="102">
        <f>IF(N174="základní",J174,0)</f>
        <v>0</v>
      </c>
      <c r="BF174" s="102">
        <f>IF(N174="snížená",J174,0)</f>
        <v>0</v>
      </c>
      <c r="BG174" s="102">
        <f>IF(N174="zákl. přenesená",J174,0)</f>
        <v>0</v>
      </c>
      <c r="BH174" s="102">
        <f>IF(N174="sníž. přenesená",J174,0)</f>
        <v>0</v>
      </c>
      <c r="BI174" s="102">
        <f>IF(N174="nulová",J174,0)</f>
        <v>0</v>
      </c>
      <c r="BJ174" s="15" t="s">
        <v>83</v>
      </c>
      <c r="BK174" s="102">
        <f>ROUND(I174*H174,2)</f>
        <v>0</v>
      </c>
      <c r="BL174" s="15" t="s">
        <v>165</v>
      </c>
      <c r="BM174" s="15" t="s">
        <v>590</v>
      </c>
    </row>
    <row r="175" spans="2:65" s="1" customFormat="1" ht="16.5" customHeight="1">
      <c r="B175" s="33"/>
      <c r="C175" s="196" t="s">
        <v>286</v>
      </c>
      <c r="D175" s="196" t="s">
        <v>161</v>
      </c>
      <c r="E175" s="197" t="s">
        <v>287</v>
      </c>
      <c r="F175" s="198" t="s">
        <v>288</v>
      </c>
      <c r="G175" s="199" t="s">
        <v>262</v>
      </c>
      <c r="H175" s="200">
        <v>1.217</v>
      </c>
      <c r="I175" s="201"/>
      <c r="J175" s="202">
        <f>ROUND(I175*H175,2)</f>
        <v>0</v>
      </c>
      <c r="K175" s="198" t="s">
        <v>178</v>
      </c>
      <c r="L175" s="35"/>
      <c r="M175" s="203" t="s">
        <v>1</v>
      </c>
      <c r="N175" s="204" t="s">
        <v>46</v>
      </c>
      <c r="O175" s="59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AR175" s="15" t="s">
        <v>165</v>
      </c>
      <c r="AT175" s="15" t="s">
        <v>161</v>
      </c>
      <c r="AU175" s="15" t="s">
        <v>85</v>
      </c>
      <c r="AY175" s="15" t="s">
        <v>159</v>
      </c>
      <c r="BE175" s="102">
        <f>IF(N175="základní",J175,0)</f>
        <v>0</v>
      </c>
      <c r="BF175" s="102">
        <f>IF(N175="snížená",J175,0)</f>
        <v>0</v>
      </c>
      <c r="BG175" s="102">
        <f>IF(N175="zákl. přenesená",J175,0)</f>
        <v>0</v>
      </c>
      <c r="BH175" s="102">
        <f>IF(N175="sníž. přenesená",J175,0)</f>
        <v>0</v>
      </c>
      <c r="BI175" s="102">
        <f>IF(N175="nulová",J175,0)</f>
        <v>0</v>
      </c>
      <c r="BJ175" s="15" t="s">
        <v>83</v>
      </c>
      <c r="BK175" s="102">
        <f>ROUND(I175*H175,2)</f>
        <v>0</v>
      </c>
      <c r="BL175" s="15" t="s">
        <v>165</v>
      </c>
      <c r="BM175" s="15" t="s">
        <v>591</v>
      </c>
    </row>
    <row r="176" spans="2:63" s="10" customFormat="1" ht="25.9" customHeight="1">
      <c r="B176" s="180"/>
      <c r="C176" s="181"/>
      <c r="D176" s="182" t="s">
        <v>74</v>
      </c>
      <c r="E176" s="183" t="s">
        <v>290</v>
      </c>
      <c r="F176" s="183" t="s">
        <v>291</v>
      </c>
      <c r="G176" s="181"/>
      <c r="H176" s="181"/>
      <c r="I176" s="184"/>
      <c r="J176" s="185">
        <f>BK176</f>
        <v>0</v>
      </c>
      <c r="K176" s="181"/>
      <c r="L176" s="186"/>
      <c r="M176" s="187"/>
      <c r="N176" s="188"/>
      <c r="O176" s="188"/>
      <c r="P176" s="189">
        <f>P177+P188+P190+P192+P210+P223+P229+P243</f>
        <v>0</v>
      </c>
      <c r="Q176" s="188"/>
      <c r="R176" s="189">
        <f>R177+R188+R190+R192+R210+R223+R229+R243</f>
        <v>1.1008300000000002</v>
      </c>
      <c r="S176" s="188"/>
      <c r="T176" s="190">
        <f>T177+T188+T190+T192+T210+T223+T229+T243</f>
        <v>0</v>
      </c>
      <c r="AR176" s="191" t="s">
        <v>85</v>
      </c>
      <c r="AT176" s="192" t="s">
        <v>74</v>
      </c>
      <c r="AU176" s="192" t="s">
        <v>75</v>
      </c>
      <c r="AY176" s="191" t="s">
        <v>159</v>
      </c>
      <c r="BK176" s="193">
        <f>BK177+BK188+BK190+BK192+BK210+BK223+BK229+BK243</f>
        <v>0</v>
      </c>
    </row>
    <row r="177" spans="2:63" s="10" customFormat="1" ht="22.9" customHeight="1">
      <c r="B177" s="180"/>
      <c r="C177" s="181"/>
      <c r="D177" s="182" t="s">
        <v>74</v>
      </c>
      <c r="E177" s="194" t="s">
        <v>292</v>
      </c>
      <c r="F177" s="194" t="s">
        <v>293</v>
      </c>
      <c r="G177" s="181"/>
      <c r="H177" s="181"/>
      <c r="I177" s="184"/>
      <c r="J177" s="195">
        <f>BK177</f>
        <v>0</v>
      </c>
      <c r="K177" s="181"/>
      <c r="L177" s="186"/>
      <c r="M177" s="187"/>
      <c r="N177" s="188"/>
      <c r="O177" s="188"/>
      <c r="P177" s="189">
        <f>SUM(P178:P187)</f>
        <v>0</v>
      </c>
      <c r="Q177" s="188"/>
      <c r="R177" s="189">
        <f>SUM(R178:R187)</f>
        <v>0.0004</v>
      </c>
      <c r="S177" s="188"/>
      <c r="T177" s="190">
        <f>SUM(T178:T187)</f>
        <v>0</v>
      </c>
      <c r="AR177" s="191" t="s">
        <v>85</v>
      </c>
      <c r="AT177" s="192" t="s">
        <v>74</v>
      </c>
      <c r="AU177" s="192" t="s">
        <v>83</v>
      </c>
      <c r="AY177" s="191" t="s">
        <v>159</v>
      </c>
      <c r="BK177" s="193">
        <f>SUM(BK178:BK187)</f>
        <v>0</v>
      </c>
    </row>
    <row r="178" spans="2:65" s="1" customFormat="1" ht="16.5" customHeight="1">
      <c r="B178" s="33"/>
      <c r="C178" s="196" t="s">
        <v>294</v>
      </c>
      <c r="D178" s="196" t="s">
        <v>161</v>
      </c>
      <c r="E178" s="197" t="s">
        <v>295</v>
      </c>
      <c r="F178" s="198" t="s">
        <v>296</v>
      </c>
      <c r="G178" s="199" t="s">
        <v>169</v>
      </c>
      <c r="H178" s="200">
        <v>1</v>
      </c>
      <c r="I178" s="201"/>
      <c r="J178" s="202">
        <f>ROUND(I178*H178,2)</f>
        <v>0</v>
      </c>
      <c r="K178" s="198" t="s">
        <v>235</v>
      </c>
      <c r="L178" s="35"/>
      <c r="M178" s="203" t="s">
        <v>1</v>
      </c>
      <c r="N178" s="204" t="s">
        <v>46</v>
      </c>
      <c r="O178" s="59"/>
      <c r="P178" s="205">
        <f>O178*H178</f>
        <v>0</v>
      </c>
      <c r="Q178" s="205">
        <v>0.0004</v>
      </c>
      <c r="R178" s="205">
        <f>Q178*H178</f>
        <v>0.0004</v>
      </c>
      <c r="S178" s="205">
        <v>0</v>
      </c>
      <c r="T178" s="206">
        <f>S178*H178</f>
        <v>0</v>
      </c>
      <c r="AR178" s="15" t="s">
        <v>241</v>
      </c>
      <c r="AT178" s="15" t="s">
        <v>161</v>
      </c>
      <c r="AU178" s="15" t="s">
        <v>85</v>
      </c>
      <c r="AY178" s="15" t="s">
        <v>159</v>
      </c>
      <c r="BE178" s="102">
        <f>IF(N178="základní",J178,0)</f>
        <v>0</v>
      </c>
      <c r="BF178" s="102">
        <f>IF(N178="snížená",J178,0)</f>
        <v>0</v>
      </c>
      <c r="BG178" s="102">
        <f>IF(N178="zákl. přenesená",J178,0)</f>
        <v>0</v>
      </c>
      <c r="BH178" s="102">
        <f>IF(N178="sníž. přenesená",J178,0)</f>
        <v>0</v>
      </c>
      <c r="BI178" s="102">
        <f>IF(N178="nulová",J178,0)</f>
        <v>0</v>
      </c>
      <c r="BJ178" s="15" t="s">
        <v>83</v>
      </c>
      <c r="BK178" s="102">
        <f>ROUND(I178*H178,2)</f>
        <v>0</v>
      </c>
      <c r="BL178" s="15" t="s">
        <v>241</v>
      </c>
      <c r="BM178" s="15" t="s">
        <v>592</v>
      </c>
    </row>
    <row r="179" spans="2:51" s="12" customFormat="1" ht="12">
      <c r="B179" s="219"/>
      <c r="C179" s="220"/>
      <c r="D179" s="209" t="s">
        <v>197</v>
      </c>
      <c r="E179" s="221" t="s">
        <v>1</v>
      </c>
      <c r="F179" s="222" t="s">
        <v>593</v>
      </c>
      <c r="G179" s="220"/>
      <c r="H179" s="221" t="s">
        <v>1</v>
      </c>
      <c r="I179" s="223"/>
      <c r="J179" s="220"/>
      <c r="K179" s="220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197</v>
      </c>
      <c r="AU179" s="228" t="s">
        <v>85</v>
      </c>
      <c r="AV179" s="12" t="s">
        <v>83</v>
      </c>
      <c r="AW179" s="12" t="s">
        <v>34</v>
      </c>
      <c r="AX179" s="12" t="s">
        <v>75</v>
      </c>
      <c r="AY179" s="228" t="s">
        <v>159</v>
      </c>
    </row>
    <row r="180" spans="2:51" s="12" customFormat="1" ht="12">
      <c r="B180" s="219"/>
      <c r="C180" s="220"/>
      <c r="D180" s="209" t="s">
        <v>197</v>
      </c>
      <c r="E180" s="221" t="s">
        <v>1</v>
      </c>
      <c r="F180" s="222" t="s">
        <v>594</v>
      </c>
      <c r="G180" s="220"/>
      <c r="H180" s="221" t="s">
        <v>1</v>
      </c>
      <c r="I180" s="223"/>
      <c r="J180" s="220"/>
      <c r="K180" s="220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197</v>
      </c>
      <c r="AU180" s="228" t="s">
        <v>85</v>
      </c>
      <c r="AV180" s="12" t="s">
        <v>83</v>
      </c>
      <c r="AW180" s="12" t="s">
        <v>34</v>
      </c>
      <c r="AX180" s="12" t="s">
        <v>75</v>
      </c>
      <c r="AY180" s="228" t="s">
        <v>159</v>
      </c>
    </row>
    <row r="181" spans="2:51" s="12" customFormat="1" ht="12">
      <c r="B181" s="219"/>
      <c r="C181" s="220"/>
      <c r="D181" s="209" t="s">
        <v>197</v>
      </c>
      <c r="E181" s="221" t="s">
        <v>1</v>
      </c>
      <c r="F181" s="222" t="s">
        <v>595</v>
      </c>
      <c r="G181" s="220"/>
      <c r="H181" s="221" t="s">
        <v>1</v>
      </c>
      <c r="I181" s="223"/>
      <c r="J181" s="220"/>
      <c r="K181" s="220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197</v>
      </c>
      <c r="AU181" s="228" t="s">
        <v>85</v>
      </c>
      <c r="AV181" s="12" t="s">
        <v>83</v>
      </c>
      <c r="AW181" s="12" t="s">
        <v>34</v>
      </c>
      <c r="AX181" s="12" t="s">
        <v>75</v>
      </c>
      <c r="AY181" s="228" t="s">
        <v>159</v>
      </c>
    </row>
    <row r="182" spans="2:51" s="12" customFormat="1" ht="12">
      <c r="B182" s="219"/>
      <c r="C182" s="220"/>
      <c r="D182" s="209" t="s">
        <v>197</v>
      </c>
      <c r="E182" s="221" t="s">
        <v>1</v>
      </c>
      <c r="F182" s="222" t="s">
        <v>596</v>
      </c>
      <c r="G182" s="220"/>
      <c r="H182" s="221" t="s">
        <v>1</v>
      </c>
      <c r="I182" s="223"/>
      <c r="J182" s="220"/>
      <c r="K182" s="220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197</v>
      </c>
      <c r="AU182" s="228" t="s">
        <v>85</v>
      </c>
      <c r="AV182" s="12" t="s">
        <v>83</v>
      </c>
      <c r="AW182" s="12" t="s">
        <v>34</v>
      </c>
      <c r="AX182" s="12" t="s">
        <v>75</v>
      </c>
      <c r="AY182" s="228" t="s">
        <v>159</v>
      </c>
    </row>
    <row r="183" spans="2:51" s="12" customFormat="1" ht="12">
      <c r="B183" s="219"/>
      <c r="C183" s="220"/>
      <c r="D183" s="209" t="s">
        <v>197</v>
      </c>
      <c r="E183" s="221" t="s">
        <v>1</v>
      </c>
      <c r="F183" s="222" t="s">
        <v>597</v>
      </c>
      <c r="G183" s="220"/>
      <c r="H183" s="221" t="s">
        <v>1</v>
      </c>
      <c r="I183" s="223"/>
      <c r="J183" s="220"/>
      <c r="K183" s="220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197</v>
      </c>
      <c r="AU183" s="228" t="s">
        <v>85</v>
      </c>
      <c r="AV183" s="12" t="s">
        <v>83</v>
      </c>
      <c r="AW183" s="12" t="s">
        <v>34</v>
      </c>
      <c r="AX183" s="12" t="s">
        <v>75</v>
      </c>
      <c r="AY183" s="228" t="s">
        <v>159</v>
      </c>
    </row>
    <row r="184" spans="2:51" s="12" customFormat="1" ht="12">
      <c r="B184" s="219"/>
      <c r="C184" s="220"/>
      <c r="D184" s="209" t="s">
        <v>197</v>
      </c>
      <c r="E184" s="221" t="s">
        <v>1</v>
      </c>
      <c r="F184" s="222" t="s">
        <v>598</v>
      </c>
      <c r="G184" s="220"/>
      <c r="H184" s="221" t="s">
        <v>1</v>
      </c>
      <c r="I184" s="223"/>
      <c r="J184" s="220"/>
      <c r="K184" s="220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197</v>
      </c>
      <c r="AU184" s="228" t="s">
        <v>85</v>
      </c>
      <c r="AV184" s="12" t="s">
        <v>83</v>
      </c>
      <c r="AW184" s="12" t="s">
        <v>34</v>
      </c>
      <c r="AX184" s="12" t="s">
        <v>75</v>
      </c>
      <c r="AY184" s="228" t="s">
        <v>159</v>
      </c>
    </row>
    <row r="185" spans="2:51" s="12" customFormat="1" ht="12">
      <c r="B185" s="219"/>
      <c r="C185" s="220"/>
      <c r="D185" s="209" t="s">
        <v>197</v>
      </c>
      <c r="E185" s="221" t="s">
        <v>1</v>
      </c>
      <c r="F185" s="222" t="s">
        <v>599</v>
      </c>
      <c r="G185" s="220"/>
      <c r="H185" s="221" t="s">
        <v>1</v>
      </c>
      <c r="I185" s="223"/>
      <c r="J185" s="220"/>
      <c r="K185" s="220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197</v>
      </c>
      <c r="AU185" s="228" t="s">
        <v>85</v>
      </c>
      <c r="AV185" s="12" t="s">
        <v>83</v>
      </c>
      <c r="AW185" s="12" t="s">
        <v>34</v>
      </c>
      <c r="AX185" s="12" t="s">
        <v>75</v>
      </c>
      <c r="AY185" s="228" t="s">
        <v>159</v>
      </c>
    </row>
    <row r="186" spans="2:51" s="12" customFormat="1" ht="12">
      <c r="B186" s="219"/>
      <c r="C186" s="220"/>
      <c r="D186" s="209" t="s">
        <v>197</v>
      </c>
      <c r="E186" s="221" t="s">
        <v>1</v>
      </c>
      <c r="F186" s="222" t="s">
        <v>600</v>
      </c>
      <c r="G186" s="220"/>
      <c r="H186" s="221" t="s">
        <v>1</v>
      </c>
      <c r="I186" s="223"/>
      <c r="J186" s="220"/>
      <c r="K186" s="220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197</v>
      </c>
      <c r="AU186" s="228" t="s">
        <v>85</v>
      </c>
      <c r="AV186" s="12" t="s">
        <v>83</v>
      </c>
      <c r="AW186" s="12" t="s">
        <v>34</v>
      </c>
      <c r="AX186" s="12" t="s">
        <v>75</v>
      </c>
      <c r="AY186" s="228" t="s">
        <v>159</v>
      </c>
    </row>
    <row r="187" spans="2:51" s="11" customFormat="1" ht="12">
      <c r="B187" s="207"/>
      <c r="C187" s="208"/>
      <c r="D187" s="209" t="s">
        <v>197</v>
      </c>
      <c r="E187" s="210" t="s">
        <v>1</v>
      </c>
      <c r="F187" s="211" t="s">
        <v>83</v>
      </c>
      <c r="G187" s="208"/>
      <c r="H187" s="212">
        <v>1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197</v>
      </c>
      <c r="AU187" s="218" t="s">
        <v>85</v>
      </c>
      <c r="AV187" s="11" t="s">
        <v>85</v>
      </c>
      <c r="AW187" s="11" t="s">
        <v>34</v>
      </c>
      <c r="AX187" s="11" t="s">
        <v>83</v>
      </c>
      <c r="AY187" s="218" t="s">
        <v>159</v>
      </c>
    </row>
    <row r="188" spans="2:63" s="10" customFormat="1" ht="22.9" customHeight="1">
      <c r="B188" s="180"/>
      <c r="C188" s="181"/>
      <c r="D188" s="182" t="s">
        <v>74</v>
      </c>
      <c r="E188" s="194" t="s">
        <v>298</v>
      </c>
      <c r="F188" s="194" t="s">
        <v>299</v>
      </c>
      <c r="G188" s="181"/>
      <c r="H188" s="181"/>
      <c r="I188" s="184"/>
      <c r="J188" s="195">
        <f>BK188</f>
        <v>0</v>
      </c>
      <c r="K188" s="181"/>
      <c r="L188" s="186"/>
      <c r="M188" s="187"/>
      <c r="N188" s="188"/>
      <c r="O188" s="188"/>
      <c r="P188" s="189">
        <f>P189</f>
        <v>0</v>
      </c>
      <c r="Q188" s="188"/>
      <c r="R188" s="189">
        <f>R189</f>
        <v>0</v>
      </c>
      <c r="S188" s="188"/>
      <c r="T188" s="190">
        <f>T189</f>
        <v>0</v>
      </c>
      <c r="AR188" s="191" t="s">
        <v>85</v>
      </c>
      <c r="AT188" s="192" t="s">
        <v>74</v>
      </c>
      <c r="AU188" s="192" t="s">
        <v>83</v>
      </c>
      <c r="AY188" s="191" t="s">
        <v>159</v>
      </c>
      <c r="BK188" s="193">
        <f>BK189</f>
        <v>0</v>
      </c>
    </row>
    <row r="189" spans="2:65" s="1" customFormat="1" ht="16.5" customHeight="1">
      <c r="B189" s="33"/>
      <c r="C189" s="196" t="s">
        <v>300</v>
      </c>
      <c r="D189" s="196" t="s">
        <v>161</v>
      </c>
      <c r="E189" s="197" t="s">
        <v>301</v>
      </c>
      <c r="F189" s="198" t="s">
        <v>302</v>
      </c>
      <c r="G189" s="199" t="s">
        <v>164</v>
      </c>
      <c r="H189" s="200">
        <v>1</v>
      </c>
      <c r="I189" s="201"/>
      <c r="J189" s="202">
        <f>ROUND(I189*H189,2)</f>
        <v>0</v>
      </c>
      <c r="K189" s="198" t="s">
        <v>235</v>
      </c>
      <c r="L189" s="35"/>
      <c r="M189" s="203" t="s">
        <v>1</v>
      </c>
      <c r="N189" s="204" t="s">
        <v>46</v>
      </c>
      <c r="O189" s="59"/>
      <c r="P189" s="205">
        <f>O189*H189</f>
        <v>0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AR189" s="15" t="s">
        <v>241</v>
      </c>
      <c r="AT189" s="15" t="s">
        <v>161</v>
      </c>
      <c r="AU189" s="15" t="s">
        <v>85</v>
      </c>
      <c r="AY189" s="15" t="s">
        <v>159</v>
      </c>
      <c r="BE189" s="102">
        <f>IF(N189="základní",J189,0)</f>
        <v>0</v>
      </c>
      <c r="BF189" s="102">
        <f>IF(N189="snížená",J189,0)</f>
        <v>0</v>
      </c>
      <c r="BG189" s="102">
        <f>IF(N189="zákl. přenesená",J189,0)</f>
        <v>0</v>
      </c>
      <c r="BH189" s="102">
        <f>IF(N189="sníž. přenesená",J189,0)</f>
        <v>0</v>
      </c>
      <c r="BI189" s="102">
        <f>IF(N189="nulová",J189,0)</f>
        <v>0</v>
      </c>
      <c r="BJ189" s="15" t="s">
        <v>83</v>
      </c>
      <c r="BK189" s="102">
        <f>ROUND(I189*H189,2)</f>
        <v>0</v>
      </c>
      <c r="BL189" s="15" t="s">
        <v>241</v>
      </c>
      <c r="BM189" s="15" t="s">
        <v>601</v>
      </c>
    </row>
    <row r="190" spans="2:63" s="10" customFormat="1" ht="22.9" customHeight="1">
      <c r="B190" s="180"/>
      <c r="C190" s="181"/>
      <c r="D190" s="182" t="s">
        <v>74</v>
      </c>
      <c r="E190" s="194" t="s">
        <v>304</v>
      </c>
      <c r="F190" s="194" t="s">
        <v>305</v>
      </c>
      <c r="G190" s="181"/>
      <c r="H190" s="181"/>
      <c r="I190" s="184"/>
      <c r="J190" s="195">
        <f>BK190</f>
        <v>0</v>
      </c>
      <c r="K190" s="181"/>
      <c r="L190" s="186"/>
      <c r="M190" s="187"/>
      <c r="N190" s="188"/>
      <c r="O190" s="188"/>
      <c r="P190" s="189">
        <f>P191</f>
        <v>0</v>
      </c>
      <c r="Q190" s="188"/>
      <c r="R190" s="189">
        <f>R191</f>
        <v>0</v>
      </c>
      <c r="S190" s="188"/>
      <c r="T190" s="190">
        <f>T191</f>
        <v>0</v>
      </c>
      <c r="AR190" s="191" t="s">
        <v>85</v>
      </c>
      <c r="AT190" s="192" t="s">
        <v>74</v>
      </c>
      <c r="AU190" s="192" t="s">
        <v>83</v>
      </c>
      <c r="AY190" s="191" t="s">
        <v>159</v>
      </c>
      <c r="BK190" s="193">
        <f>BK191</f>
        <v>0</v>
      </c>
    </row>
    <row r="191" spans="2:65" s="1" customFormat="1" ht="16.5" customHeight="1">
      <c r="B191" s="33"/>
      <c r="C191" s="196" t="s">
        <v>306</v>
      </c>
      <c r="D191" s="196" t="s">
        <v>161</v>
      </c>
      <c r="E191" s="197" t="s">
        <v>307</v>
      </c>
      <c r="F191" s="198" t="s">
        <v>308</v>
      </c>
      <c r="G191" s="199" t="s">
        <v>205</v>
      </c>
      <c r="H191" s="200">
        <v>1</v>
      </c>
      <c r="I191" s="201"/>
      <c r="J191" s="202">
        <f>ROUND(I191*H191,2)</f>
        <v>0</v>
      </c>
      <c r="K191" s="198" t="s">
        <v>178</v>
      </c>
      <c r="L191" s="35"/>
      <c r="M191" s="203" t="s">
        <v>1</v>
      </c>
      <c r="N191" s="204" t="s">
        <v>46</v>
      </c>
      <c r="O191" s="59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AR191" s="15" t="s">
        <v>241</v>
      </c>
      <c r="AT191" s="15" t="s">
        <v>161</v>
      </c>
      <c r="AU191" s="15" t="s">
        <v>85</v>
      </c>
      <c r="AY191" s="15" t="s">
        <v>159</v>
      </c>
      <c r="BE191" s="102">
        <f>IF(N191="základní",J191,0)</f>
        <v>0</v>
      </c>
      <c r="BF191" s="102">
        <f>IF(N191="snížená",J191,0)</f>
        <v>0</v>
      </c>
      <c r="BG191" s="102">
        <f>IF(N191="zákl. přenesená",J191,0)</f>
        <v>0</v>
      </c>
      <c r="BH191" s="102">
        <f>IF(N191="sníž. přenesená",J191,0)</f>
        <v>0</v>
      </c>
      <c r="BI191" s="102">
        <f>IF(N191="nulová",J191,0)</f>
        <v>0</v>
      </c>
      <c r="BJ191" s="15" t="s">
        <v>83</v>
      </c>
      <c r="BK191" s="102">
        <f>ROUND(I191*H191,2)</f>
        <v>0</v>
      </c>
      <c r="BL191" s="15" t="s">
        <v>241</v>
      </c>
      <c r="BM191" s="15" t="s">
        <v>602</v>
      </c>
    </row>
    <row r="192" spans="2:63" s="10" customFormat="1" ht="22.9" customHeight="1">
      <c r="B192" s="180"/>
      <c r="C192" s="181"/>
      <c r="D192" s="182" t="s">
        <v>74</v>
      </c>
      <c r="E192" s="194" t="s">
        <v>310</v>
      </c>
      <c r="F192" s="194" t="s">
        <v>311</v>
      </c>
      <c r="G192" s="181"/>
      <c r="H192" s="181"/>
      <c r="I192" s="184"/>
      <c r="J192" s="195">
        <f>BK192</f>
        <v>0</v>
      </c>
      <c r="K192" s="181"/>
      <c r="L192" s="186"/>
      <c r="M192" s="187"/>
      <c r="N192" s="188"/>
      <c r="O192" s="188"/>
      <c r="P192" s="189">
        <f>SUM(P193:P209)</f>
        <v>0</v>
      </c>
      <c r="Q192" s="188"/>
      <c r="R192" s="189">
        <f>SUM(R193:R209)</f>
        <v>0.00221</v>
      </c>
      <c r="S192" s="188"/>
      <c r="T192" s="190">
        <f>SUM(T193:T209)</f>
        <v>0</v>
      </c>
      <c r="AR192" s="191" t="s">
        <v>85</v>
      </c>
      <c r="AT192" s="192" t="s">
        <v>74</v>
      </c>
      <c r="AU192" s="192" t="s">
        <v>83</v>
      </c>
      <c r="AY192" s="191" t="s">
        <v>159</v>
      </c>
      <c r="BK192" s="193">
        <f>SUM(BK193:BK209)</f>
        <v>0</v>
      </c>
    </row>
    <row r="193" spans="2:65" s="1" customFormat="1" ht="16.5" customHeight="1">
      <c r="B193" s="33"/>
      <c r="C193" s="196" t="s">
        <v>312</v>
      </c>
      <c r="D193" s="196" t="s">
        <v>161</v>
      </c>
      <c r="E193" s="197" t="s">
        <v>313</v>
      </c>
      <c r="F193" s="198" t="s">
        <v>314</v>
      </c>
      <c r="G193" s="199" t="s">
        <v>164</v>
      </c>
      <c r="H193" s="200">
        <v>1</v>
      </c>
      <c r="I193" s="201"/>
      <c r="J193" s="202">
        <f>ROUND(I193*H193,2)</f>
        <v>0</v>
      </c>
      <c r="K193" s="198" t="s">
        <v>1</v>
      </c>
      <c r="L193" s="35"/>
      <c r="M193" s="203" t="s">
        <v>1</v>
      </c>
      <c r="N193" s="204" t="s">
        <v>46</v>
      </c>
      <c r="O193" s="59"/>
      <c r="P193" s="205">
        <f>O193*H193</f>
        <v>0</v>
      </c>
      <c r="Q193" s="205">
        <v>0</v>
      </c>
      <c r="R193" s="205">
        <f>Q193*H193</f>
        <v>0</v>
      </c>
      <c r="S193" s="205">
        <v>0</v>
      </c>
      <c r="T193" s="206">
        <f>S193*H193</f>
        <v>0</v>
      </c>
      <c r="AR193" s="15" t="s">
        <v>241</v>
      </c>
      <c r="AT193" s="15" t="s">
        <v>161</v>
      </c>
      <c r="AU193" s="15" t="s">
        <v>85</v>
      </c>
      <c r="AY193" s="15" t="s">
        <v>159</v>
      </c>
      <c r="BE193" s="102">
        <f>IF(N193="základní",J193,0)</f>
        <v>0</v>
      </c>
      <c r="BF193" s="102">
        <f>IF(N193="snížená",J193,0)</f>
        <v>0</v>
      </c>
      <c r="BG193" s="102">
        <f>IF(N193="zákl. přenesená",J193,0)</f>
        <v>0</v>
      </c>
      <c r="BH193" s="102">
        <f>IF(N193="sníž. přenesená",J193,0)</f>
        <v>0</v>
      </c>
      <c r="BI193" s="102">
        <f>IF(N193="nulová",J193,0)</f>
        <v>0</v>
      </c>
      <c r="BJ193" s="15" t="s">
        <v>83</v>
      </c>
      <c r="BK193" s="102">
        <f>ROUND(I193*H193,2)</f>
        <v>0</v>
      </c>
      <c r="BL193" s="15" t="s">
        <v>241</v>
      </c>
      <c r="BM193" s="15" t="s">
        <v>603</v>
      </c>
    </row>
    <row r="194" spans="2:51" s="12" customFormat="1" ht="12">
      <c r="B194" s="219"/>
      <c r="C194" s="220"/>
      <c r="D194" s="209" t="s">
        <v>197</v>
      </c>
      <c r="E194" s="221" t="s">
        <v>1</v>
      </c>
      <c r="F194" s="222" t="s">
        <v>316</v>
      </c>
      <c r="G194" s="220"/>
      <c r="H194" s="221" t="s">
        <v>1</v>
      </c>
      <c r="I194" s="223"/>
      <c r="J194" s="220"/>
      <c r="K194" s="220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197</v>
      </c>
      <c r="AU194" s="228" t="s">
        <v>85</v>
      </c>
      <c r="AV194" s="12" t="s">
        <v>83</v>
      </c>
      <c r="AW194" s="12" t="s">
        <v>34</v>
      </c>
      <c r="AX194" s="12" t="s">
        <v>75</v>
      </c>
      <c r="AY194" s="228" t="s">
        <v>159</v>
      </c>
    </row>
    <row r="195" spans="2:51" s="12" customFormat="1" ht="12">
      <c r="B195" s="219"/>
      <c r="C195" s="220"/>
      <c r="D195" s="209" t="s">
        <v>197</v>
      </c>
      <c r="E195" s="221" t="s">
        <v>1</v>
      </c>
      <c r="F195" s="222" t="s">
        <v>317</v>
      </c>
      <c r="G195" s="220"/>
      <c r="H195" s="221" t="s">
        <v>1</v>
      </c>
      <c r="I195" s="223"/>
      <c r="J195" s="220"/>
      <c r="K195" s="220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197</v>
      </c>
      <c r="AU195" s="228" t="s">
        <v>85</v>
      </c>
      <c r="AV195" s="12" t="s">
        <v>83</v>
      </c>
      <c r="AW195" s="12" t="s">
        <v>34</v>
      </c>
      <c r="AX195" s="12" t="s">
        <v>75</v>
      </c>
      <c r="AY195" s="228" t="s">
        <v>159</v>
      </c>
    </row>
    <row r="196" spans="2:51" s="12" customFormat="1" ht="12">
      <c r="B196" s="219"/>
      <c r="C196" s="220"/>
      <c r="D196" s="209" t="s">
        <v>197</v>
      </c>
      <c r="E196" s="221" t="s">
        <v>1</v>
      </c>
      <c r="F196" s="222" t="s">
        <v>318</v>
      </c>
      <c r="G196" s="220"/>
      <c r="H196" s="221" t="s">
        <v>1</v>
      </c>
      <c r="I196" s="223"/>
      <c r="J196" s="220"/>
      <c r="K196" s="220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197</v>
      </c>
      <c r="AU196" s="228" t="s">
        <v>85</v>
      </c>
      <c r="AV196" s="12" t="s">
        <v>83</v>
      </c>
      <c r="AW196" s="12" t="s">
        <v>34</v>
      </c>
      <c r="AX196" s="12" t="s">
        <v>75</v>
      </c>
      <c r="AY196" s="228" t="s">
        <v>159</v>
      </c>
    </row>
    <row r="197" spans="2:51" s="12" customFormat="1" ht="12">
      <c r="B197" s="219"/>
      <c r="C197" s="220"/>
      <c r="D197" s="209" t="s">
        <v>197</v>
      </c>
      <c r="E197" s="221" t="s">
        <v>1</v>
      </c>
      <c r="F197" s="222" t="s">
        <v>319</v>
      </c>
      <c r="G197" s="220"/>
      <c r="H197" s="221" t="s">
        <v>1</v>
      </c>
      <c r="I197" s="223"/>
      <c r="J197" s="220"/>
      <c r="K197" s="220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197</v>
      </c>
      <c r="AU197" s="228" t="s">
        <v>85</v>
      </c>
      <c r="AV197" s="12" t="s">
        <v>83</v>
      </c>
      <c r="AW197" s="12" t="s">
        <v>34</v>
      </c>
      <c r="AX197" s="12" t="s">
        <v>75</v>
      </c>
      <c r="AY197" s="228" t="s">
        <v>159</v>
      </c>
    </row>
    <row r="198" spans="2:51" s="11" customFormat="1" ht="12">
      <c r="B198" s="207"/>
      <c r="C198" s="208"/>
      <c r="D198" s="209" t="s">
        <v>197</v>
      </c>
      <c r="E198" s="210" t="s">
        <v>1</v>
      </c>
      <c r="F198" s="211" t="s">
        <v>83</v>
      </c>
      <c r="G198" s="208"/>
      <c r="H198" s="212">
        <v>1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197</v>
      </c>
      <c r="AU198" s="218" t="s">
        <v>85</v>
      </c>
      <c r="AV198" s="11" t="s">
        <v>85</v>
      </c>
      <c r="AW198" s="11" t="s">
        <v>34</v>
      </c>
      <c r="AX198" s="11" t="s">
        <v>83</v>
      </c>
      <c r="AY198" s="218" t="s">
        <v>159</v>
      </c>
    </row>
    <row r="199" spans="2:65" s="1" customFormat="1" ht="16.5" customHeight="1">
      <c r="B199" s="33"/>
      <c r="C199" s="196" t="s">
        <v>320</v>
      </c>
      <c r="D199" s="196" t="s">
        <v>161</v>
      </c>
      <c r="E199" s="197" t="s">
        <v>321</v>
      </c>
      <c r="F199" s="198" t="s">
        <v>322</v>
      </c>
      <c r="G199" s="199" t="s">
        <v>205</v>
      </c>
      <c r="H199" s="200">
        <v>1</v>
      </c>
      <c r="I199" s="201"/>
      <c r="J199" s="202">
        <f>ROUND(I199*H199,2)</f>
        <v>0</v>
      </c>
      <c r="K199" s="198" t="s">
        <v>178</v>
      </c>
      <c r="L199" s="35"/>
      <c r="M199" s="203" t="s">
        <v>1</v>
      </c>
      <c r="N199" s="204" t="s">
        <v>46</v>
      </c>
      <c r="O199" s="59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AR199" s="15" t="s">
        <v>241</v>
      </c>
      <c r="AT199" s="15" t="s">
        <v>161</v>
      </c>
      <c r="AU199" s="15" t="s">
        <v>85</v>
      </c>
      <c r="AY199" s="15" t="s">
        <v>159</v>
      </c>
      <c r="BE199" s="102">
        <f>IF(N199="základní",J199,0)</f>
        <v>0</v>
      </c>
      <c r="BF199" s="102">
        <f>IF(N199="snížená",J199,0)</f>
        <v>0</v>
      </c>
      <c r="BG199" s="102">
        <f>IF(N199="zákl. přenesená",J199,0)</f>
        <v>0</v>
      </c>
      <c r="BH199" s="102">
        <f>IF(N199="sníž. přenesená",J199,0)</f>
        <v>0</v>
      </c>
      <c r="BI199" s="102">
        <f>IF(N199="nulová",J199,0)</f>
        <v>0</v>
      </c>
      <c r="BJ199" s="15" t="s">
        <v>83</v>
      </c>
      <c r="BK199" s="102">
        <f>ROUND(I199*H199,2)</f>
        <v>0</v>
      </c>
      <c r="BL199" s="15" t="s">
        <v>241</v>
      </c>
      <c r="BM199" s="15" t="s">
        <v>604</v>
      </c>
    </row>
    <row r="200" spans="2:51" s="12" customFormat="1" ht="12">
      <c r="B200" s="219"/>
      <c r="C200" s="220"/>
      <c r="D200" s="209" t="s">
        <v>197</v>
      </c>
      <c r="E200" s="221" t="s">
        <v>1</v>
      </c>
      <c r="F200" s="222" t="s">
        <v>605</v>
      </c>
      <c r="G200" s="220"/>
      <c r="H200" s="221" t="s">
        <v>1</v>
      </c>
      <c r="I200" s="223"/>
      <c r="J200" s="220"/>
      <c r="K200" s="220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197</v>
      </c>
      <c r="AU200" s="228" t="s">
        <v>85</v>
      </c>
      <c r="AV200" s="12" t="s">
        <v>83</v>
      </c>
      <c r="AW200" s="12" t="s">
        <v>34</v>
      </c>
      <c r="AX200" s="12" t="s">
        <v>75</v>
      </c>
      <c r="AY200" s="228" t="s">
        <v>159</v>
      </c>
    </row>
    <row r="201" spans="2:51" s="12" customFormat="1" ht="12">
      <c r="B201" s="219"/>
      <c r="C201" s="220"/>
      <c r="D201" s="209" t="s">
        <v>197</v>
      </c>
      <c r="E201" s="221" t="s">
        <v>1</v>
      </c>
      <c r="F201" s="222" t="s">
        <v>606</v>
      </c>
      <c r="G201" s="220"/>
      <c r="H201" s="221" t="s">
        <v>1</v>
      </c>
      <c r="I201" s="223"/>
      <c r="J201" s="220"/>
      <c r="K201" s="220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197</v>
      </c>
      <c r="AU201" s="228" t="s">
        <v>85</v>
      </c>
      <c r="AV201" s="12" t="s">
        <v>83</v>
      </c>
      <c r="AW201" s="12" t="s">
        <v>34</v>
      </c>
      <c r="AX201" s="12" t="s">
        <v>75</v>
      </c>
      <c r="AY201" s="228" t="s">
        <v>159</v>
      </c>
    </row>
    <row r="202" spans="2:51" s="12" customFormat="1" ht="12">
      <c r="B202" s="219"/>
      <c r="C202" s="220"/>
      <c r="D202" s="209" t="s">
        <v>197</v>
      </c>
      <c r="E202" s="221" t="s">
        <v>1</v>
      </c>
      <c r="F202" s="222" t="s">
        <v>607</v>
      </c>
      <c r="G202" s="220"/>
      <c r="H202" s="221" t="s">
        <v>1</v>
      </c>
      <c r="I202" s="223"/>
      <c r="J202" s="220"/>
      <c r="K202" s="220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197</v>
      </c>
      <c r="AU202" s="228" t="s">
        <v>85</v>
      </c>
      <c r="AV202" s="12" t="s">
        <v>83</v>
      </c>
      <c r="AW202" s="12" t="s">
        <v>34</v>
      </c>
      <c r="AX202" s="12" t="s">
        <v>75</v>
      </c>
      <c r="AY202" s="228" t="s">
        <v>159</v>
      </c>
    </row>
    <row r="203" spans="2:51" s="12" customFormat="1" ht="12">
      <c r="B203" s="219"/>
      <c r="C203" s="220"/>
      <c r="D203" s="209" t="s">
        <v>197</v>
      </c>
      <c r="E203" s="221" t="s">
        <v>1</v>
      </c>
      <c r="F203" s="222" t="s">
        <v>608</v>
      </c>
      <c r="G203" s="220"/>
      <c r="H203" s="221" t="s">
        <v>1</v>
      </c>
      <c r="I203" s="223"/>
      <c r="J203" s="220"/>
      <c r="K203" s="220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197</v>
      </c>
      <c r="AU203" s="228" t="s">
        <v>85</v>
      </c>
      <c r="AV203" s="12" t="s">
        <v>83</v>
      </c>
      <c r="AW203" s="12" t="s">
        <v>34</v>
      </c>
      <c r="AX203" s="12" t="s">
        <v>75</v>
      </c>
      <c r="AY203" s="228" t="s">
        <v>159</v>
      </c>
    </row>
    <row r="204" spans="2:51" s="11" customFormat="1" ht="12">
      <c r="B204" s="207"/>
      <c r="C204" s="208"/>
      <c r="D204" s="209" t="s">
        <v>197</v>
      </c>
      <c r="E204" s="210" t="s">
        <v>1</v>
      </c>
      <c r="F204" s="211" t="s">
        <v>83</v>
      </c>
      <c r="G204" s="208"/>
      <c r="H204" s="212">
        <v>1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197</v>
      </c>
      <c r="AU204" s="218" t="s">
        <v>85</v>
      </c>
      <c r="AV204" s="11" t="s">
        <v>85</v>
      </c>
      <c r="AW204" s="11" t="s">
        <v>34</v>
      </c>
      <c r="AX204" s="11" t="s">
        <v>83</v>
      </c>
      <c r="AY204" s="218" t="s">
        <v>159</v>
      </c>
    </row>
    <row r="205" spans="2:65" s="1" customFormat="1" ht="16.5" customHeight="1">
      <c r="B205" s="33"/>
      <c r="C205" s="240" t="s">
        <v>324</v>
      </c>
      <c r="D205" s="240" t="s">
        <v>325</v>
      </c>
      <c r="E205" s="241" t="s">
        <v>326</v>
      </c>
      <c r="F205" s="242" t="s">
        <v>327</v>
      </c>
      <c r="G205" s="243" t="s">
        <v>205</v>
      </c>
      <c r="H205" s="244">
        <v>1</v>
      </c>
      <c r="I205" s="245"/>
      <c r="J205" s="246">
        <f>ROUND(I205*H205,2)</f>
        <v>0</v>
      </c>
      <c r="K205" s="242" t="s">
        <v>235</v>
      </c>
      <c r="L205" s="247"/>
      <c r="M205" s="248" t="s">
        <v>1</v>
      </c>
      <c r="N205" s="249" t="s">
        <v>46</v>
      </c>
      <c r="O205" s="59"/>
      <c r="P205" s="205">
        <f>O205*H205</f>
        <v>0</v>
      </c>
      <c r="Q205" s="205">
        <v>0.00221</v>
      </c>
      <c r="R205" s="205">
        <f>Q205*H205</f>
        <v>0.00221</v>
      </c>
      <c r="S205" s="205">
        <v>0</v>
      </c>
      <c r="T205" s="206">
        <f>S205*H205</f>
        <v>0</v>
      </c>
      <c r="AR205" s="15" t="s">
        <v>193</v>
      </c>
      <c r="AT205" s="15" t="s">
        <v>325</v>
      </c>
      <c r="AU205" s="15" t="s">
        <v>85</v>
      </c>
      <c r="AY205" s="15" t="s">
        <v>159</v>
      </c>
      <c r="BE205" s="102">
        <f>IF(N205="základní",J205,0)</f>
        <v>0</v>
      </c>
      <c r="BF205" s="102">
        <f>IF(N205="snížená",J205,0)</f>
        <v>0</v>
      </c>
      <c r="BG205" s="102">
        <f>IF(N205="zákl. přenesená",J205,0)</f>
        <v>0</v>
      </c>
      <c r="BH205" s="102">
        <f>IF(N205="sníž. přenesená",J205,0)</f>
        <v>0</v>
      </c>
      <c r="BI205" s="102">
        <f>IF(N205="nulová",J205,0)</f>
        <v>0</v>
      </c>
      <c r="BJ205" s="15" t="s">
        <v>83</v>
      </c>
      <c r="BK205" s="102">
        <f>ROUND(I205*H205,2)</f>
        <v>0</v>
      </c>
      <c r="BL205" s="15" t="s">
        <v>165</v>
      </c>
      <c r="BM205" s="15" t="s">
        <v>609</v>
      </c>
    </row>
    <row r="206" spans="2:51" s="12" customFormat="1" ht="12">
      <c r="B206" s="219"/>
      <c r="C206" s="220"/>
      <c r="D206" s="209" t="s">
        <v>197</v>
      </c>
      <c r="E206" s="221" t="s">
        <v>1</v>
      </c>
      <c r="F206" s="222" t="s">
        <v>610</v>
      </c>
      <c r="G206" s="220"/>
      <c r="H206" s="221" t="s">
        <v>1</v>
      </c>
      <c r="I206" s="223"/>
      <c r="J206" s="220"/>
      <c r="K206" s="220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197</v>
      </c>
      <c r="AU206" s="228" t="s">
        <v>85</v>
      </c>
      <c r="AV206" s="12" t="s">
        <v>83</v>
      </c>
      <c r="AW206" s="12" t="s">
        <v>34</v>
      </c>
      <c r="AX206" s="12" t="s">
        <v>75</v>
      </c>
      <c r="AY206" s="228" t="s">
        <v>159</v>
      </c>
    </row>
    <row r="207" spans="2:51" s="12" customFormat="1" ht="12">
      <c r="B207" s="219"/>
      <c r="C207" s="220"/>
      <c r="D207" s="209" t="s">
        <v>197</v>
      </c>
      <c r="E207" s="221" t="s">
        <v>1</v>
      </c>
      <c r="F207" s="222" t="s">
        <v>598</v>
      </c>
      <c r="G207" s="220"/>
      <c r="H207" s="221" t="s">
        <v>1</v>
      </c>
      <c r="I207" s="223"/>
      <c r="J207" s="220"/>
      <c r="K207" s="220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197</v>
      </c>
      <c r="AU207" s="228" t="s">
        <v>85</v>
      </c>
      <c r="AV207" s="12" t="s">
        <v>83</v>
      </c>
      <c r="AW207" s="12" t="s">
        <v>34</v>
      </c>
      <c r="AX207" s="12" t="s">
        <v>75</v>
      </c>
      <c r="AY207" s="228" t="s">
        <v>159</v>
      </c>
    </row>
    <row r="208" spans="2:51" s="11" customFormat="1" ht="12">
      <c r="B208" s="207"/>
      <c r="C208" s="208"/>
      <c r="D208" s="209" t="s">
        <v>197</v>
      </c>
      <c r="E208" s="210" t="s">
        <v>1</v>
      </c>
      <c r="F208" s="211" t="s">
        <v>83</v>
      </c>
      <c r="G208" s="208"/>
      <c r="H208" s="212">
        <v>1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197</v>
      </c>
      <c r="AU208" s="218" t="s">
        <v>85</v>
      </c>
      <c r="AV208" s="11" t="s">
        <v>85</v>
      </c>
      <c r="AW208" s="11" t="s">
        <v>34</v>
      </c>
      <c r="AX208" s="11" t="s">
        <v>83</v>
      </c>
      <c r="AY208" s="218" t="s">
        <v>159</v>
      </c>
    </row>
    <row r="209" spans="2:65" s="1" customFormat="1" ht="16.5" customHeight="1">
      <c r="B209" s="33"/>
      <c r="C209" s="240" t="s">
        <v>329</v>
      </c>
      <c r="D209" s="240" t="s">
        <v>325</v>
      </c>
      <c r="E209" s="241" t="s">
        <v>330</v>
      </c>
      <c r="F209" s="242" t="s">
        <v>331</v>
      </c>
      <c r="G209" s="243" t="s">
        <v>205</v>
      </c>
      <c r="H209" s="244">
        <v>1</v>
      </c>
      <c r="I209" s="245"/>
      <c r="J209" s="246">
        <f>ROUND(I209*H209,2)</f>
        <v>0</v>
      </c>
      <c r="K209" s="242" t="s">
        <v>1</v>
      </c>
      <c r="L209" s="247"/>
      <c r="M209" s="248" t="s">
        <v>1</v>
      </c>
      <c r="N209" s="249" t="s">
        <v>46</v>
      </c>
      <c r="O209" s="59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6">
        <f>S209*H209</f>
        <v>0</v>
      </c>
      <c r="AR209" s="15" t="s">
        <v>193</v>
      </c>
      <c r="AT209" s="15" t="s">
        <v>325</v>
      </c>
      <c r="AU209" s="15" t="s">
        <v>85</v>
      </c>
      <c r="AY209" s="15" t="s">
        <v>159</v>
      </c>
      <c r="BE209" s="102">
        <f>IF(N209="základní",J209,0)</f>
        <v>0</v>
      </c>
      <c r="BF209" s="102">
        <f>IF(N209="snížená",J209,0)</f>
        <v>0</v>
      </c>
      <c r="BG209" s="102">
        <f>IF(N209="zákl. přenesená",J209,0)</f>
        <v>0</v>
      </c>
      <c r="BH209" s="102">
        <f>IF(N209="sníž. přenesená",J209,0)</f>
        <v>0</v>
      </c>
      <c r="BI209" s="102">
        <f>IF(N209="nulová",J209,0)</f>
        <v>0</v>
      </c>
      <c r="BJ209" s="15" t="s">
        <v>83</v>
      </c>
      <c r="BK209" s="102">
        <f>ROUND(I209*H209,2)</f>
        <v>0</v>
      </c>
      <c r="BL209" s="15" t="s">
        <v>165</v>
      </c>
      <c r="BM209" s="15" t="s">
        <v>611</v>
      </c>
    </row>
    <row r="210" spans="2:63" s="10" customFormat="1" ht="22.9" customHeight="1">
      <c r="B210" s="180"/>
      <c r="C210" s="181"/>
      <c r="D210" s="182" t="s">
        <v>74</v>
      </c>
      <c r="E210" s="194" t="s">
        <v>333</v>
      </c>
      <c r="F210" s="194" t="s">
        <v>334</v>
      </c>
      <c r="G210" s="181"/>
      <c r="H210" s="181"/>
      <c r="I210" s="184"/>
      <c r="J210" s="195">
        <f>BK210</f>
        <v>0</v>
      </c>
      <c r="K210" s="181"/>
      <c r="L210" s="186"/>
      <c r="M210" s="187"/>
      <c r="N210" s="188"/>
      <c r="O210" s="188"/>
      <c r="P210" s="189">
        <f>SUM(P211:P222)</f>
        <v>0</v>
      </c>
      <c r="Q210" s="188"/>
      <c r="R210" s="189">
        <f>SUM(R211:R222)</f>
        <v>1.0498</v>
      </c>
      <c r="S210" s="188"/>
      <c r="T210" s="190">
        <f>SUM(T211:T222)</f>
        <v>0</v>
      </c>
      <c r="AR210" s="191" t="s">
        <v>85</v>
      </c>
      <c r="AT210" s="192" t="s">
        <v>74</v>
      </c>
      <c r="AU210" s="192" t="s">
        <v>83</v>
      </c>
      <c r="AY210" s="191" t="s">
        <v>159</v>
      </c>
      <c r="BK210" s="193">
        <f>SUM(BK211:BK222)</f>
        <v>0</v>
      </c>
    </row>
    <row r="211" spans="2:65" s="1" customFormat="1" ht="16.5" customHeight="1">
      <c r="B211" s="33"/>
      <c r="C211" s="196" t="s">
        <v>335</v>
      </c>
      <c r="D211" s="196" t="s">
        <v>161</v>
      </c>
      <c r="E211" s="197" t="s">
        <v>345</v>
      </c>
      <c r="F211" s="198" t="s">
        <v>346</v>
      </c>
      <c r="G211" s="199" t="s">
        <v>234</v>
      </c>
      <c r="H211" s="200">
        <v>116</v>
      </c>
      <c r="I211" s="201"/>
      <c r="J211" s="202">
        <f>ROUND(I211*H211,2)</f>
        <v>0</v>
      </c>
      <c r="K211" s="198" t="s">
        <v>235</v>
      </c>
      <c r="L211" s="35"/>
      <c r="M211" s="203" t="s">
        <v>1</v>
      </c>
      <c r="N211" s="204" t="s">
        <v>46</v>
      </c>
      <c r="O211" s="59"/>
      <c r="P211" s="205">
        <f>O211*H211</f>
        <v>0</v>
      </c>
      <c r="Q211" s="205">
        <v>4E-05</v>
      </c>
      <c r="R211" s="205">
        <f>Q211*H211</f>
        <v>0.00464</v>
      </c>
      <c r="S211" s="205">
        <v>0</v>
      </c>
      <c r="T211" s="206">
        <f>S211*H211</f>
        <v>0</v>
      </c>
      <c r="AR211" s="15" t="s">
        <v>241</v>
      </c>
      <c r="AT211" s="15" t="s">
        <v>161</v>
      </c>
      <c r="AU211" s="15" t="s">
        <v>85</v>
      </c>
      <c r="AY211" s="15" t="s">
        <v>159</v>
      </c>
      <c r="BE211" s="102">
        <f>IF(N211="základní",J211,0)</f>
        <v>0</v>
      </c>
      <c r="BF211" s="102">
        <f>IF(N211="snížená",J211,0)</f>
        <v>0</v>
      </c>
      <c r="BG211" s="102">
        <f>IF(N211="zákl. přenesená",J211,0)</f>
        <v>0</v>
      </c>
      <c r="BH211" s="102">
        <f>IF(N211="sníž. přenesená",J211,0)</f>
        <v>0</v>
      </c>
      <c r="BI211" s="102">
        <f>IF(N211="nulová",J211,0)</f>
        <v>0</v>
      </c>
      <c r="BJ211" s="15" t="s">
        <v>83</v>
      </c>
      <c r="BK211" s="102">
        <f>ROUND(I211*H211,2)</f>
        <v>0</v>
      </c>
      <c r="BL211" s="15" t="s">
        <v>241</v>
      </c>
      <c r="BM211" s="15" t="s">
        <v>612</v>
      </c>
    </row>
    <row r="212" spans="2:51" s="12" customFormat="1" ht="12">
      <c r="B212" s="219"/>
      <c r="C212" s="220"/>
      <c r="D212" s="209" t="s">
        <v>197</v>
      </c>
      <c r="E212" s="221" t="s">
        <v>1</v>
      </c>
      <c r="F212" s="222" t="s">
        <v>613</v>
      </c>
      <c r="G212" s="220"/>
      <c r="H212" s="221" t="s">
        <v>1</v>
      </c>
      <c r="I212" s="223"/>
      <c r="J212" s="220"/>
      <c r="K212" s="220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197</v>
      </c>
      <c r="AU212" s="228" t="s">
        <v>85</v>
      </c>
      <c r="AV212" s="12" t="s">
        <v>83</v>
      </c>
      <c r="AW212" s="12" t="s">
        <v>34</v>
      </c>
      <c r="AX212" s="12" t="s">
        <v>75</v>
      </c>
      <c r="AY212" s="228" t="s">
        <v>159</v>
      </c>
    </row>
    <row r="213" spans="2:51" s="11" customFormat="1" ht="12">
      <c r="B213" s="207"/>
      <c r="C213" s="208"/>
      <c r="D213" s="209" t="s">
        <v>197</v>
      </c>
      <c r="E213" s="210" t="s">
        <v>1</v>
      </c>
      <c r="F213" s="211" t="s">
        <v>614</v>
      </c>
      <c r="G213" s="208"/>
      <c r="H213" s="212">
        <v>116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197</v>
      </c>
      <c r="AU213" s="218" t="s">
        <v>85</v>
      </c>
      <c r="AV213" s="11" t="s">
        <v>85</v>
      </c>
      <c r="AW213" s="11" t="s">
        <v>34</v>
      </c>
      <c r="AX213" s="11" t="s">
        <v>83</v>
      </c>
      <c r="AY213" s="218" t="s">
        <v>159</v>
      </c>
    </row>
    <row r="214" spans="2:65" s="1" customFormat="1" ht="16.5" customHeight="1">
      <c r="B214" s="33"/>
      <c r="C214" s="196" t="s">
        <v>344</v>
      </c>
      <c r="D214" s="196" t="s">
        <v>161</v>
      </c>
      <c r="E214" s="197" t="s">
        <v>336</v>
      </c>
      <c r="F214" s="198" t="s">
        <v>337</v>
      </c>
      <c r="G214" s="199" t="s">
        <v>106</v>
      </c>
      <c r="H214" s="200">
        <v>58</v>
      </c>
      <c r="I214" s="201"/>
      <c r="J214" s="202">
        <f>ROUND(I214*H214,2)</f>
        <v>0</v>
      </c>
      <c r="K214" s="198" t="s">
        <v>178</v>
      </c>
      <c r="L214" s="35"/>
      <c r="M214" s="203" t="s">
        <v>1</v>
      </c>
      <c r="N214" s="204" t="s">
        <v>46</v>
      </c>
      <c r="O214" s="59"/>
      <c r="P214" s="205">
        <f>O214*H214</f>
        <v>0</v>
      </c>
      <c r="Q214" s="205">
        <v>0.01802</v>
      </c>
      <c r="R214" s="205">
        <f>Q214*H214</f>
        <v>1.04516</v>
      </c>
      <c r="S214" s="205">
        <v>0</v>
      </c>
      <c r="T214" s="206">
        <f>S214*H214</f>
        <v>0</v>
      </c>
      <c r="AR214" s="15" t="s">
        <v>241</v>
      </c>
      <c r="AT214" s="15" t="s">
        <v>161</v>
      </c>
      <c r="AU214" s="15" t="s">
        <v>85</v>
      </c>
      <c r="AY214" s="15" t="s">
        <v>159</v>
      </c>
      <c r="BE214" s="102">
        <f>IF(N214="základní",J214,0)</f>
        <v>0</v>
      </c>
      <c r="BF214" s="102">
        <f>IF(N214="snížená",J214,0)</f>
        <v>0</v>
      </c>
      <c r="BG214" s="102">
        <f>IF(N214="zákl. přenesená",J214,0)</f>
        <v>0</v>
      </c>
      <c r="BH214" s="102">
        <f>IF(N214="sníž. přenesená",J214,0)</f>
        <v>0</v>
      </c>
      <c r="BI214" s="102">
        <f>IF(N214="nulová",J214,0)</f>
        <v>0</v>
      </c>
      <c r="BJ214" s="15" t="s">
        <v>83</v>
      </c>
      <c r="BK214" s="102">
        <f>ROUND(I214*H214,2)</f>
        <v>0</v>
      </c>
      <c r="BL214" s="15" t="s">
        <v>241</v>
      </c>
      <c r="BM214" s="15" t="s">
        <v>615</v>
      </c>
    </row>
    <row r="215" spans="2:51" s="12" customFormat="1" ht="12">
      <c r="B215" s="219"/>
      <c r="C215" s="220"/>
      <c r="D215" s="209" t="s">
        <v>197</v>
      </c>
      <c r="E215" s="221" t="s">
        <v>1</v>
      </c>
      <c r="F215" s="222" t="s">
        <v>339</v>
      </c>
      <c r="G215" s="220"/>
      <c r="H215" s="221" t="s">
        <v>1</v>
      </c>
      <c r="I215" s="223"/>
      <c r="J215" s="220"/>
      <c r="K215" s="220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197</v>
      </c>
      <c r="AU215" s="228" t="s">
        <v>85</v>
      </c>
      <c r="AV215" s="12" t="s">
        <v>83</v>
      </c>
      <c r="AW215" s="12" t="s">
        <v>34</v>
      </c>
      <c r="AX215" s="12" t="s">
        <v>75</v>
      </c>
      <c r="AY215" s="228" t="s">
        <v>159</v>
      </c>
    </row>
    <row r="216" spans="2:51" s="12" customFormat="1" ht="12">
      <c r="B216" s="219"/>
      <c r="C216" s="220"/>
      <c r="D216" s="209" t="s">
        <v>197</v>
      </c>
      <c r="E216" s="221" t="s">
        <v>1</v>
      </c>
      <c r="F216" s="222" t="s">
        <v>340</v>
      </c>
      <c r="G216" s="220"/>
      <c r="H216" s="221" t="s">
        <v>1</v>
      </c>
      <c r="I216" s="223"/>
      <c r="J216" s="220"/>
      <c r="K216" s="220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197</v>
      </c>
      <c r="AU216" s="228" t="s">
        <v>85</v>
      </c>
      <c r="AV216" s="12" t="s">
        <v>83</v>
      </c>
      <c r="AW216" s="12" t="s">
        <v>34</v>
      </c>
      <c r="AX216" s="12" t="s">
        <v>75</v>
      </c>
      <c r="AY216" s="228" t="s">
        <v>159</v>
      </c>
    </row>
    <row r="217" spans="2:51" s="12" customFormat="1" ht="12">
      <c r="B217" s="219"/>
      <c r="C217" s="220"/>
      <c r="D217" s="209" t="s">
        <v>197</v>
      </c>
      <c r="E217" s="221" t="s">
        <v>1</v>
      </c>
      <c r="F217" s="222" t="s">
        <v>341</v>
      </c>
      <c r="G217" s="220"/>
      <c r="H217" s="221" t="s">
        <v>1</v>
      </c>
      <c r="I217" s="223"/>
      <c r="J217" s="220"/>
      <c r="K217" s="220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197</v>
      </c>
      <c r="AU217" s="228" t="s">
        <v>85</v>
      </c>
      <c r="AV217" s="12" t="s">
        <v>83</v>
      </c>
      <c r="AW217" s="12" t="s">
        <v>34</v>
      </c>
      <c r="AX217" s="12" t="s">
        <v>75</v>
      </c>
      <c r="AY217" s="228" t="s">
        <v>159</v>
      </c>
    </row>
    <row r="218" spans="2:51" s="12" customFormat="1" ht="12">
      <c r="B218" s="219"/>
      <c r="C218" s="220"/>
      <c r="D218" s="209" t="s">
        <v>197</v>
      </c>
      <c r="E218" s="221" t="s">
        <v>1</v>
      </c>
      <c r="F218" s="222" t="s">
        <v>342</v>
      </c>
      <c r="G218" s="220"/>
      <c r="H218" s="221" t="s">
        <v>1</v>
      </c>
      <c r="I218" s="223"/>
      <c r="J218" s="220"/>
      <c r="K218" s="220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197</v>
      </c>
      <c r="AU218" s="228" t="s">
        <v>85</v>
      </c>
      <c r="AV218" s="12" t="s">
        <v>83</v>
      </c>
      <c r="AW218" s="12" t="s">
        <v>34</v>
      </c>
      <c r="AX218" s="12" t="s">
        <v>75</v>
      </c>
      <c r="AY218" s="228" t="s">
        <v>159</v>
      </c>
    </row>
    <row r="219" spans="2:51" s="11" customFormat="1" ht="12">
      <c r="B219" s="207"/>
      <c r="C219" s="208"/>
      <c r="D219" s="209" t="s">
        <v>197</v>
      </c>
      <c r="E219" s="210" t="s">
        <v>104</v>
      </c>
      <c r="F219" s="211" t="s">
        <v>554</v>
      </c>
      <c r="G219" s="208"/>
      <c r="H219" s="212">
        <v>58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197</v>
      </c>
      <c r="AU219" s="218" t="s">
        <v>85</v>
      </c>
      <c r="AV219" s="11" t="s">
        <v>85</v>
      </c>
      <c r="AW219" s="11" t="s">
        <v>34</v>
      </c>
      <c r="AX219" s="11" t="s">
        <v>83</v>
      </c>
      <c r="AY219" s="218" t="s">
        <v>159</v>
      </c>
    </row>
    <row r="220" spans="2:65" s="1" customFormat="1" ht="16.5" customHeight="1">
      <c r="B220" s="33"/>
      <c r="C220" s="196" t="s">
        <v>348</v>
      </c>
      <c r="D220" s="196" t="s">
        <v>161</v>
      </c>
      <c r="E220" s="197" t="s">
        <v>349</v>
      </c>
      <c r="F220" s="198" t="s">
        <v>350</v>
      </c>
      <c r="G220" s="199" t="s">
        <v>262</v>
      </c>
      <c r="H220" s="200">
        <v>1.05</v>
      </c>
      <c r="I220" s="201"/>
      <c r="J220" s="202">
        <f>ROUND(I220*H220,2)</f>
        <v>0</v>
      </c>
      <c r="K220" s="198" t="s">
        <v>178</v>
      </c>
      <c r="L220" s="35"/>
      <c r="M220" s="203" t="s">
        <v>1</v>
      </c>
      <c r="N220" s="204" t="s">
        <v>46</v>
      </c>
      <c r="O220" s="59"/>
      <c r="P220" s="205">
        <f>O220*H220</f>
        <v>0</v>
      </c>
      <c r="Q220" s="205">
        <v>0</v>
      </c>
      <c r="R220" s="205">
        <f>Q220*H220</f>
        <v>0</v>
      </c>
      <c r="S220" s="205">
        <v>0</v>
      </c>
      <c r="T220" s="206">
        <f>S220*H220</f>
        <v>0</v>
      </c>
      <c r="AR220" s="15" t="s">
        <v>241</v>
      </c>
      <c r="AT220" s="15" t="s">
        <v>161</v>
      </c>
      <c r="AU220" s="15" t="s">
        <v>85</v>
      </c>
      <c r="AY220" s="15" t="s">
        <v>159</v>
      </c>
      <c r="BE220" s="102">
        <f>IF(N220="základní",J220,0)</f>
        <v>0</v>
      </c>
      <c r="BF220" s="102">
        <f>IF(N220="snížená",J220,0)</f>
        <v>0</v>
      </c>
      <c r="BG220" s="102">
        <f>IF(N220="zákl. přenesená",J220,0)</f>
        <v>0</v>
      </c>
      <c r="BH220" s="102">
        <f>IF(N220="sníž. přenesená",J220,0)</f>
        <v>0</v>
      </c>
      <c r="BI220" s="102">
        <f>IF(N220="nulová",J220,0)</f>
        <v>0</v>
      </c>
      <c r="BJ220" s="15" t="s">
        <v>83</v>
      </c>
      <c r="BK220" s="102">
        <f>ROUND(I220*H220,2)</f>
        <v>0</v>
      </c>
      <c r="BL220" s="15" t="s">
        <v>241</v>
      </c>
      <c r="BM220" s="15" t="s">
        <v>616</v>
      </c>
    </row>
    <row r="221" spans="2:65" s="1" customFormat="1" ht="16.5" customHeight="1">
      <c r="B221" s="33"/>
      <c r="C221" s="196" t="s">
        <v>352</v>
      </c>
      <c r="D221" s="196" t="s">
        <v>161</v>
      </c>
      <c r="E221" s="197" t="s">
        <v>353</v>
      </c>
      <c r="F221" s="198" t="s">
        <v>354</v>
      </c>
      <c r="G221" s="199" t="s">
        <v>262</v>
      </c>
      <c r="H221" s="200">
        <v>1.05</v>
      </c>
      <c r="I221" s="201"/>
      <c r="J221" s="202">
        <f>ROUND(I221*H221,2)</f>
        <v>0</v>
      </c>
      <c r="K221" s="198" t="s">
        <v>178</v>
      </c>
      <c r="L221" s="35"/>
      <c r="M221" s="203" t="s">
        <v>1</v>
      </c>
      <c r="N221" s="204" t="s">
        <v>46</v>
      </c>
      <c r="O221" s="59"/>
      <c r="P221" s="205">
        <f>O221*H221</f>
        <v>0</v>
      </c>
      <c r="Q221" s="205">
        <v>0</v>
      </c>
      <c r="R221" s="205">
        <f>Q221*H221</f>
        <v>0</v>
      </c>
      <c r="S221" s="205">
        <v>0</v>
      </c>
      <c r="T221" s="206">
        <f>S221*H221</f>
        <v>0</v>
      </c>
      <c r="AR221" s="15" t="s">
        <v>241</v>
      </c>
      <c r="AT221" s="15" t="s">
        <v>161</v>
      </c>
      <c r="AU221" s="15" t="s">
        <v>85</v>
      </c>
      <c r="AY221" s="15" t="s">
        <v>159</v>
      </c>
      <c r="BE221" s="102">
        <f>IF(N221="základní",J221,0)</f>
        <v>0</v>
      </c>
      <c r="BF221" s="102">
        <f>IF(N221="snížená",J221,0)</f>
        <v>0</v>
      </c>
      <c r="BG221" s="102">
        <f>IF(N221="zákl. přenesená",J221,0)</f>
        <v>0</v>
      </c>
      <c r="BH221" s="102">
        <f>IF(N221="sníž. přenesená",J221,0)</f>
        <v>0</v>
      </c>
      <c r="BI221" s="102">
        <f>IF(N221="nulová",J221,0)</f>
        <v>0</v>
      </c>
      <c r="BJ221" s="15" t="s">
        <v>83</v>
      </c>
      <c r="BK221" s="102">
        <f>ROUND(I221*H221,2)</f>
        <v>0</v>
      </c>
      <c r="BL221" s="15" t="s">
        <v>241</v>
      </c>
      <c r="BM221" s="15" t="s">
        <v>617</v>
      </c>
    </row>
    <row r="222" spans="2:65" s="1" customFormat="1" ht="16.5" customHeight="1">
      <c r="B222" s="33"/>
      <c r="C222" s="196" t="s">
        <v>356</v>
      </c>
      <c r="D222" s="196" t="s">
        <v>161</v>
      </c>
      <c r="E222" s="197" t="s">
        <v>357</v>
      </c>
      <c r="F222" s="198" t="s">
        <v>358</v>
      </c>
      <c r="G222" s="199" t="s">
        <v>262</v>
      </c>
      <c r="H222" s="200">
        <v>1.05</v>
      </c>
      <c r="I222" s="201"/>
      <c r="J222" s="202">
        <f>ROUND(I222*H222,2)</f>
        <v>0</v>
      </c>
      <c r="K222" s="198" t="s">
        <v>178</v>
      </c>
      <c r="L222" s="35"/>
      <c r="M222" s="203" t="s">
        <v>1</v>
      </c>
      <c r="N222" s="204" t="s">
        <v>46</v>
      </c>
      <c r="O222" s="59"/>
      <c r="P222" s="205">
        <f>O222*H222</f>
        <v>0</v>
      </c>
      <c r="Q222" s="205">
        <v>0</v>
      </c>
      <c r="R222" s="205">
        <f>Q222*H222</f>
        <v>0</v>
      </c>
      <c r="S222" s="205">
        <v>0</v>
      </c>
      <c r="T222" s="206">
        <f>S222*H222</f>
        <v>0</v>
      </c>
      <c r="AR222" s="15" t="s">
        <v>241</v>
      </c>
      <c r="AT222" s="15" t="s">
        <v>161</v>
      </c>
      <c r="AU222" s="15" t="s">
        <v>85</v>
      </c>
      <c r="AY222" s="15" t="s">
        <v>159</v>
      </c>
      <c r="BE222" s="102">
        <f>IF(N222="základní",J222,0)</f>
        <v>0</v>
      </c>
      <c r="BF222" s="102">
        <f>IF(N222="snížená",J222,0)</f>
        <v>0</v>
      </c>
      <c r="BG222" s="102">
        <f>IF(N222="zákl. přenesená",J222,0)</f>
        <v>0</v>
      </c>
      <c r="BH222" s="102">
        <f>IF(N222="sníž. přenesená",J222,0)</f>
        <v>0</v>
      </c>
      <c r="BI222" s="102">
        <f>IF(N222="nulová",J222,0)</f>
        <v>0</v>
      </c>
      <c r="BJ222" s="15" t="s">
        <v>83</v>
      </c>
      <c r="BK222" s="102">
        <f>ROUND(I222*H222,2)</f>
        <v>0</v>
      </c>
      <c r="BL222" s="15" t="s">
        <v>241</v>
      </c>
      <c r="BM222" s="15" t="s">
        <v>618</v>
      </c>
    </row>
    <row r="223" spans="2:63" s="10" customFormat="1" ht="22.9" customHeight="1">
      <c r="B223" s="180"/>
      <c r="C223" s="181"/>
      <c r="D223" s="182" t="s">
        <v>74</v>
      </c>
      <c r="E223" s="194" t="s">
        <v>360</v>
      </c>
      <c r="F223" s="194" t="s">
        <v>361</v>
      </c>
      <c r="G223" s="181"/>
      <c r="H223" s="181"/>
      <c r="I223" s="184"/>
      <c r="J223" s="195">
        <f>BK223</f>
        <v>0</v>
      </c>
      <c r="K223" s="181"/>
      <c r="L223" s="186"/>
      <c r="M223" s="187"/>
      <c r="N223" s="188"/>
      <c r="O223" s="188"/>
      <c r="P223" s="189">
        <f>SUM(P224:P228)</f>
        <v>0</v>
      </c>
      <c r="Q223" s="188"/>
      <c r="R223" s="189">
        <f>SUM(R224:R228)</f>
        <v>0.02</v>
      </c>
      <c r="S223" s="188"/>
      <c r="T223" s="190">
        <f>SUM(T224:T228)</f>
        <v>0</v>
      </c>
      <c r="AR223" s="191" t="s">
        <v>85</v>
      </c>
      <c r="AT223" s="192" t="s">
        <v>74</v>
      </c>
      <c r="AU223" s="192" t="s">
        <v>83</v>
      </c>
      <c r="AY223" s="191" t="s">
        <v>159</v>
      </c>
      <c r="BK223" s="193">
        <f>SUM(BK224:BK228)</f>
        <v>0</v>
      </c>
    </row>
    <row r="224" spans="2:65" s="1" customFormat="1" ht="16.5" customHeight="1">
      <c r="B224" s="33"/>
      <c r="C224" s="196" t="s">
        <v>362</v>
      </c>
      <c r="D224" s="196" t="s">
        <v>161</v>
      </c>
      <c r="E224" s="197" t="s">
        <v>363</v>
      </c>
      <c r="F224" s="198" t="s">
        <v>364</v>
      </c>
      <c r="G224" s="199" t="s">
        <v>205</v>
      </c>
      <c r="H224" s="200">
        <v>1</v>
      </c>
      <c r="I224" s="201"/>
      <c r="J224" s="202">
        <f>ROUND(I224*H224,2)</f>
        <v>0</v>
      </c>
      <c r="K224" s="198" t="s">
        <v>235</v>
      </c>
      <c r="L224" s="35"/>
      <c r="M224" s="203" t="s">
        <v>1</v>
      </c>
      <c r="N224" s="204" t="s">
        <v>46</v>
      </c>
      <c r="O224" s="59"/>
      <c r="P224" s="205">
        <f>O224*H224</f>
        <v>0</v>
      </c>
      <c r="Q224" s="205">
        <v>0</v>
      </c>
      <c r="R224" s="205">
        <f>Q224*H224</f>
        <v>0</v>
      </c>
      <c r="S224" s="205">
        <v>0</v>
      </c>
      <c r="T224" s="206">
        <f>S224*H224</f>
        <v>0</v>
      </c>
      <c r="AR224" s="15" t="s">
        <v>241</v>
      </c>
      <c r="AT224" s="15" t="s">
        <v>161</v>
      </c>
      <c r="AU224" s="15" t="s">
        <v>85</v>
      </c>
      <c r="AY224" s="15" t="s">
        <v>159</v>
      </c>
      <c r="BE224" s="102">
        <f>IF(N224="základní",J224,0)</f>
        <v>0</v>
      </c>
      <c r="BF224" s="102">
        <f>IF(N224="snížená",J224,0)</f>
        <v>0</v>
      </c>
      <c r="BG224" s="102">
        <f>IF(N224="zákl. přenesená",J224,0)</f>
        <v>0</v>
      </c>
      <c r="BH224" s="102">
        <f>IF(N224="sníž. přenesená",J224,0)</f>
        <v>0</v>
      </c>
      <c r="BI224" s="102">
        <f>IF(N224="nulová",J224,0)</f>
        <v>0</v>
      </c>
      <c r="BJ224" s="15" t="s">
        <v>83</v>
      </c>
      <c r="BK224" s="102">
        <f>ROUND(I224*H224,2)</f>
        <v>0</v>
      </c>
      <c r="BL224" s="15" t="s">
        <v>241</v>
      </c>
      <c r="BM224" s="15" t="s">
        <v>619</v>
      </c>
    </row>
    <row r="225" spans="2:51" s="11" customFormat="1" ht="12">
      <c r="B225" s="207"/>
      <c r="C225" s="208"/>
      <c r="D225" s="209" t="s">
        <v>197</v>
      </c>
      <c r="E225" s="210" t="s">
        <v>1</v>
      </c>
      <c r="F225" s="211" t="s">
        <v>83</v>
      </c>
      <c r="G225" s="208"/>
      <c r="H225" s="212">
        <v>1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197</v>
      </c>
      <c r="AU225" s="218" t="s">
        <v>85</v>
      </c>
      <c r="AV225" s="11" t="s">
        <v>85</v>
      </c>
      <c r="AW225" s="11" t="s">
        <v>34</v>
      </c>
      <c r="AX225" s="11" t="s">
        <v>83</v>
      </c>
      <c r="AY225" s="218" t="s">
        <v>159</v>
      </c>
    </row>
    <row r="226" spans="2:65" s="1" customFormat="1" ht="16.5" customHeight="1">
      <c r="B226" s="33"/>
      <c r="C226" s="240" t="s">
        <v>367</v>
      </c>
      <c r="D226" s="240" t="s">
        <v>325</v>
      </c>
      <c r="E226" s="241" t="s">
        <v>368</v>
      </c>
      <c r="F226" s="242" t="s">
        <v>369</v>
      </c>
      <c r="G226" s="243" t="s">
        <v>234</v>
      </c>
      <c r="H226" s="244">
        <v>2</v>
      </c>
      <c r="I226" s="245"/>
      <c r="J226" s="246">
        <f>ROUND(I226*H226,2)</f>
        <v>0</v>
      </c>
      <c r="K226" s="242" t="s">
        <v>235</v>
      </c>
      <c r="L226" s="247"/>
      <c r="M226" s="248" t="s">
        <v>1</v>
      </c>
      <c r="N226" s="249" t="s">
        <v>46</v>
      </c>
      <c r="O226" s="59"/>
      <c r="P226" s="205">
        <f>O226*H226</f>
        <v>0</v>
      </c>
      <c r="Q226" s="205">
        <v>0.01</v>
      </c>
      <c r="R226" s="205">
        <f>Q226*H226</f>
        <v>0.02</v>
      </c>
      <c r="S226" s="205">
        <v>0</v>
      </c>
      <c r="T226" s="206">
        <f>S226*H226</f>
        <v>0</v>
      </c>
      <c r="AR226" s="15" t="s">
        <v>329</v>
      </c>
      <c r="AT226" s="15" t="s">
        <v>325</v>
      </c>
      <c r="AU226" s="15" t="s">
        <v>85</v>
      </c>
      <c r="AY226" s="15" t="s">
        <v>159</v>
      </c>
      <c r="BE226" s="102">
        <f>IF(N226="základní",J226,0)</f>
        <v>0</v>
      </c>
      <c r="BF226" s="102">
        <f>IF(N226="snížená",J226,0)</f>
        <v>0</v>
      </c>
      <c r="BG226" s="102">
        <f>IF(N226="zákl. přenesená",J226,0)</f>
        <v>0</v>
      </c>
      <c r="BH226" s="102">
        <f>IF(N226="sníž. přenesená",J226,0)</f>
        <v>0</v>
      </c>
      <c r="BI226" s="102">
        <f>IF(N226="nulová",J226,0)</f>
        <v>0</v>
      </c>
      <c r="BJ226" s="15" t="s">
        <v>83</v>
      </c>
      <c r="BK226" s="102">
        <f>ROUND(I226*H226,2)</f>
        <v>0</v>
      </c>
      <c r="BL226" s="15" t="s">
        <v>241</v>
      </c>
      <c r="BM226" s="15" t="s">
        <v>620</v>
      </c>
    </row>
    <row r="227" spans="2:51" s="11" customFormat="1" ht="12">
      <c r="B227" s="207"/>
      <c r="C227" s="208"/>
      <c r="D227" s="209" t="s">
        <v>197</v>
      </c>
      <c r="E227" s="210" t="s">
        <v>1</v>
      </c>
      <c r="F227" s="211" t="s">
        <v>85</v>
      </c>
      <c r="G227" s="208"/>
      <c r="H227" s="212">
        <v>2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197</v>
      </c>
      <c r="AU227" s="218" t="s">
        <v>85</v>
      </c>
      <c r="AV227" s="11" t="s">
        <v>85</v>
      </c>
      <c r="AW227" s="11" t="s">
        <v>34</v>
      </c>
      <c r="AX227" s="11" t="s">
        <v>83</v>
      </c>
      <c r="AY227" s="218" t="s">
        <v>159</v>
      </c>
    </row>
    <row r="228" spans="2:65" s="1" customFormat="1" ht="16.5" customHeight="1">
      <c r="B228" s="33"/>
      <c r="C228" s="196" t="s">
        <v>372</v>
      </c>
      <c r="D228" s="196" t="s">
        <v>161</v>
      </c>
      <c r="E228" s="197" t="s">
        <v>373</v>
      </c>
      <c r="F228" s="198" t="s">
        <v>374</v>
      </c>
      <c r="G228" s="199" t="s">
        <v>262</v>
      </c>
      <c r="H228" s="200">
        <v>0.02</v>
      </c>
      <c r="I228" s="201"/>
      <c r="J228" s="202">
        <f>ROUND(I228*H228,2)</f>
        <v>0</v>
      </c>
      <c r="K228" s="198" t="s">
        <v>235</v>
      </c>
      <c r="L228" s="35"/>
      <c r="M228" s="203" t="s">
        <v>1</v>
      </c>
      <c r="N228" s="204" t="s">
        <v>46</v>
      </c>
      <c r="O228" s="59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AR228" s="15" t="s">
        <v>241</v>
      </c>
      <c r="AT228" s="15" t="s">
        <v>161</v>
      </c>
      <c r="AU228" s="15" t="s">
        <v>85</v>
      </c>
      <c r="AY228" s="15" t="s">
        <v>159</v>
      </c>
      <c r="BE228" s="102">
        <f>IF(N228="základní",J228,0)</f>
        <v>0</v>
      </c>
      <c r="BF228" s="102">
        <f>IF(N228="snížená",J228,0)</f>
        <v>0</v>
      </c>
      <c r="BG228" s="102">
        <f>IF(N228="zákl. přenesená",J228,0)</f>
        <v>0</v>
      </c>
      <c r="BH228" s="102">
        <f>IF(N228="sníž. přenesená",J228,0)</f>
        <v>0</v>
      </c>
      <c r="BI228" s="102">
        <f>IF(N228="nulová",J228,0)</f>
        <v>0</v>
      </c>
      <c r="BJ228" s="15" t="s">
        <v>83</v>
      </c>
      <c r="BK228" s="102">
        <f>ROUND(I228*H228,2)</f>
        <v>0</v>
      </c>
      <c r="BL228" s="15" t="s">
        <v>241</v>
      </c>
      <c r="BM228" s="15" t="s">
        <v>621</v>
      </c>
    </row>
    <row r="229" spans="2:63" s="10" customFormat="1" ht="22.9" customHeight="1">
      <c r="B229" s="180"/>
      <c r="C229" s="181"/>
      <c r="D229" s="182" t="s">
        <v>74</v>
      </c>
      <c r="E229" s="194" t="s">
        <v>376</v>
      </c>
      <c r="F229" s="194" t="s">
        <v>377</v>
      </c>
      <c r="G229" s="181"/>
      <c r="H229" s="181"/>
      <c r="I229" s="184"/>
      <c r="J229" s="195">
        <f>BK229</f>
        <v>0</v>
      </c>
      <c r="K229" s="181"/>
      <c r="L229" s="186"/>
      <c r="M229" s="187"/>
      <c r="N229" s="188"/>
      <c r="O229" s="188"/>
      <c r="P229" s="189">
        <f>SUM(P230:P242)</f>
        <v>0</v>
      </c>
      <c r="Q229" s="188"/>
      <c r="R229" s="189">
        <f>SUM(R230:R242)</f>
        <v>0.02842</v>
      </c>
      <c r="S229" s="188"/>
      <c r="T229" s="190">
        <f>SUM(T230:T242)</f>
        <v>0</v>
      </c>
      <c r="AR229" s="191" t="s">
        <v>85</v>
      </c>
      <c r="AT229" s="192" t="s">
        <v>74</v>
      </c>
      <c r="AU229" s="192" t="s">
        <v>83</v>
      </c>
      <c r="AY229" s="191" t="s">
        <v>159</v>
      </c>
      <c r="BK229" s="193">
        <f>SUM(BK230:BK242)</f>
        <v>0</v>
      </c>
    </row>
    <row r="230" spans="2:65" s="1" customFormat="1" ht="16.5" customHeight="1">
      <c r="B230" s="33"/>
      <c r="C230" s="196" t="s">
        <v>378</v>
      </c>
      <c r="D230" s="196" t="s">
        <v>161</v>
      </c>
      <c r="E230" s="197" t="s">
        <v>379</v>
      </c>
      <c r="F230" s="198" t="s">
        <v>380</v>
      </c>
      <c r="G230" s="199" t="s">
        <v>106</v>
      </c>
      <c r="H230" s="200">
        <v>3500</v>
      </c>
      <c r="I230" s="201"/>
      <c r="J230" s="202">
        <f>ROUND(I230*H230,2)</f>
        <v>0</v>
      </c>
      <c r="K230" s="198" t="s">
        <v>178</v>
      </c>
      <c r="L230" s="35"/>
      <c r="M230" s="203" t="s">
        <v>1</v>
      </c>
      <c r="N230" s="204" t="s">
        <v>46</v>
      </c>
      <c r="O230" s="59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6">
        <f>S230*H230</f>
        <v>0</v>
      </c>
      <c r="AR230" s="15" t="s">
        <v>241</v>
      </c>
      <c r="AT230" s="15" t="s">
        <v>161</v>
      </c>
      <c r="AU230" s="15" t="s">
        <v>85</v>
      </c>
      <c r="AY230" s="15" t="s">
        <v>159</v>
      </c>
      <c r="BE230" s="102">
        <f>IF(N230="základní",J230,0)</f>
        <v>0</v>
      </c>
      <c r="BF230" s="102">
        <f>IF(N230="snížená",J230,0)</f>
        <v>0</v>
      </c>
      <c r="BG230" s="102">
        <f>IF(N230="zákl. přenesená",J230,0)</f>
        <v>0</v>
      </c>
      <c r="BH230" s="102">
        <f>IF(N230="sníž. přenesená",J230,0)</f>
        <v>0</v>
      </c>
      <c r="BI230" s="102">
        <f>IF(N230="nulová",J230,0)</f>
        <v>0</v>
      </c>
      <c r="BJ230" s="15" t="s">
        <v>83</v>
      </c>
      <c r="BK230" s="102">
        <f>ROUND(I230*H230,2)</f>
        <v>0</v>
      </c>
      <c r="BL230" s="15" t="s">
        <v>241</v>
      </c>
      <c r="BM230" s="15" t="s">
        <v>622</v>
      </c>
    </row>
    <row r="231" spans="2:51" s="12" customFormat="1" ht="12">
      <c r="B231" s="219"/>
      <c r="C231" s="220"/>
      <c r="D231" s="209" t="s">
        <v>197</v>
      </c>
      <c r="E231" s="221" t="s">
        <v>1</v>
      </c>
      <c r="F231" s="222" t="s">
        <v>382</v>
      </c>
      <c r="G231" s="220"/>
      <c r="H231" s="221" t="s">
        <v>1</v>
      </c>
      <c r="I231" s="223"/>
      <c r="J231" s="220"/>
      <c r="K231" s="220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197</v>
      </c>
      <c r="AU231" s="228" t="s">
        <v>85</v>
      </c>
      <c r="AV231" s="12" t="s">
        <v>83</v>
      </c>
      <c r="AW231" s="12" t="s">
        <v>34</v>
      </c>
      <c r="AX231" s="12" t="s">
        <v>75</v>
      </c>
      <c r="AY231" s="228" t="s">
        <v>159</v>
      </c>
    </row>
    <row r="232" spans="2:51" s="12" customFormat="1" ht="12">
      <c r="B232" s="219"/>
      <c r="C232" s="220"/>
      <c r="D232" s="209" t="s">
        <v>197</v>
      </c>
      <c r="E232" s="221" t="s">
        <v>1</v>
      </c>
      <c r="F232" s="222" t="s">
        <v>383</v>
      </c>
      <c r="G232" s="220"/>
      <c r="H232" s="221" t="s">
        <v>1</v>
      </c>
      <c r="I232" s="223"/>
      <c r="J232" s="220"/>
      <c r="K232" s="220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197</v>
      </c>
      <c r="AU232" s="228" t="s">
        <v>85</v>
      </c>
      <c r="AV232" s="12" t="s">
        <v>83</v>
      </c>
      <c r="AW232" s="12" t="s">
        <v>34</v>
      </c>
      <c r="AX232" s="12" t="s">
        <v>75</v>
      </c>
      <c r="AY232" s="228" t="s">
        <v>159</v>
      </c>
    </row>
    <row r="233" spans="2:51" s="11" customFormat="1" ht="12">
      <c r="B233" s="207"/>
      <c r="C233" s="208"/>
      <c r="D233" s="209" t="s">
        <v>197</v>
      </c>
      <c r="E233" s="210" t="s">
        <v>384</v>
      </c>
      <c r="F233" s="211" t="s">
        <v>623</v>
      </c>
      <c r="G233" s="208"/>
      <c r="H233" s="212">
        <v>3500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197</v>
      </c>
      <c r="AU233" s="218" t="s">
        <v>85</v>
      </c>
      <c r="AV233" s="11" t="s">
        <v>85</v>
      </c>
      <c r="AW233" s="11" t="s">
        <v>34</v>
      </c>
      <c r="AX233" s="11" t="s">
        <v>83</v>
      </c>
      <c r="AY233" s="218" t="s">
        <v>159</v>
      </c>
    </row>
    <row r="234" spans="2:65" s="1" customFormat="1" ht="16.5" customHeight="1">
      <c r="B234" s="33"/>
      <c r="C234" s="196" t="s">
        <v>386</v>
      </c>
      <c r="D234" s="196" t="s">
        <v>161</v>
      </c>
      <c r="E234" s="197" t="s">
        <v>387</v>
      </c>
      <c r="F234" s="198" t="s">
        <v>388</v>
      </c>
      <c r="G234" s="199" t="s">
        <v>234</v>
      </c>
      <c r="H234" s="200">
        <v>550</v>
      </c>
      <c r="I234" s="201"/>
      <c r="J234" s="202">
        <f>ROUND(I234*H234,2)</f>
        <v>0</v>
      </c>
      <c r="K234" s="198" t="s">
        <v>235</v>
      </c>
      <c r="L234" s="35"/>
      <c r="M234" s="203" t="s">
        <v>1</v>
      </c>
      <c r="N234" s="204" t="s">
        <v>46</v>
      </c>
      <c r="O234" s="59"/>
      <c r="P234" s="205">
        <f>O234*H234</f>
        <v>0</v>
      </c>
      <c r="Q234" s="205">
        <v>0</v>
      </c>
      <c r="R234" s="205">
        <f>Q234*H234</f>
        <v>0</v>
      </c>
      <c r="S234" s="205">
        <v>0</v>
      </c>
      <c r="T234" s="206">
        <f>S234*H234</f>
        <v>0</v>
      </c>
      <c r="AR234" s="15" t="s">
        <v>241</v>
      </c>
      <c r="AT234" s="15" t="s">
        <v>161</v>
      </c>
      <c r="AU234" s="15" t="s">
        <v>85</v>
      </c>
      <c r="AY234" s="15" t="s">
        <v>159</v>
      </c>
      <c r="BE234" s="102">
        <f>IF(N234="základní",J234,0)</f>
        <v>0</v>
      </c>
      <c r="BF234" s="102">
        <f>IF(N234="snížená",J234,0)</f>
        <v>0</v>
      </c>
      <c r="BG234" s="102">
        <f>IF(N234="zákl. přenesená",J234,0)</f>
        <v>0</v>
      </c>
      <c r="BH234" s="102">
        <f>IF(N234="sníž. přenesená",J234,0)</f>
        <v>0</v>
      </c>
      <c r="BI234" s="102">
        <f>IF(N234="nulová",J234,0)</f>
        <v>0</v>
      </c>
      <c r="BJ234" s="15" t="s">
        <v>83</v>
      </c>
      <c r="BK234" s="102">
        <f>ROUND(I234*H234,2)</f>
        <v>0</v>
      </c>
      <c r="BL234" s="15" t="s">
        <v>241</v>
      </c>
      <c r="BM234" s="15" t="s">
        <v>624</v>
      </c>
    </row>
    <row r="235" spans="2:51" s="11" customFormat="1" ht="12">
      <c r="B235" s="207"/>
      <c r="C235" s="208"/>
      <c r="D235" s="209" t="s">
        <v>197</v>
      </c>
      <c r="E235" s="210" t="s">
        <v>1</v>
      </c>
      <c r="F235" s="211" t="s">
        <v>390</v>
      </c>
      <c r="G235" s="208"/>
      <c r="H235" s="212">
        <v>550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197</v>
      </c>
      <c r="AU235" s="218" t="s">
        <v>85</v>
      </c>
      <c r="AV235" s="11" t="s">
        <v>85</v>
      </c>
      <c r="AW235" s="11" t="s">
        <v>34</v>
      </c>
      <c r="AX235" s="11" t="s">
        <v>83</v>
      </c>
      <c r="AY235" s="218" t="s">
        <v>159</v>
      </c>
    </row>
    <row r="236" spans="2:65" s="1" customFormat="1" ht="16.5" customHeight="1">
      <c r="B236" s="33"/>
      <c r="C236" s="240" t="s">
        <v>391</v>
      </c>
      <c r="D236" s="240" t="s">
        <v>325</v>
      </c>
      <c r="E236" s="241" t="s">
        <v>392</v>
      </c>
      <c r="F236" s="242" t="s">
        <v>393</v>
      </c>
      <c r="G236" s="243" t="s">
        <v>234</v>
      </c>
      <c r="H236" s="244">
        <v>550</v>
      </c>
      <c r="I236" s="245"/>
      <c r="J236" s="246">
        <f>ROUND(I236*H236,2)</f>
        <v>0</v>
      </c>
      <c r="K236" s="242" t="s">
        <v>235</v>
      </c>
      <c r="L236" s="247"/>
      <c r="M236" s="248" t="s">
        <v>1</v>
      </c>
      <c r="N236" s="249" t="s">
        <v>46</v>
      </c>
      <c r="O236" s="59"/>
      <c r="P236" s="205">
        <f>O236*H236</f>
        <v>0</v>
      </c>
      <c r="Q236" s="205">
        <v>0</v>
      </c>
      <c r="R236" s="205">
        <f>Q236*H236</f>
        <v>0</v>
      </c>
      <c r="S236" s="205">
        <v>0</v>
      </c>
      <c r="T236" s="206">
        <f>S236*H236</f>
        <v>0</v>
      </c>
      <c r="AR236" s="15" t="s">
        <v>329</v>
      </c>
      <c r="AT236" s="15" t="s">
        <v>325</v>
      </c>
      <c r="AU236" s="15" t="s">
        <v>85</v>
      </c>
      <c r="AY236" s="15" t="s">
        <v>159</v>
      </c>
      <c r="BE236" s="102">
        <f>IF(N236="základní",J236,0)</f>
        <v>0</v>
      </c>
      <c r="BF236" s="102">
        <f>IF(N236="snížená",J236,0)</f>
        <v>0</v>
      </c>
      <c r="BG236" s="102">
        <f>IF(N236="zákl. přenesená",J236,0)</f>
        <v>0</v>
      </c>
      <c r="BH236" s="102">
        <f>IF(N236="sníž. přenesená",J236,0)</f>
        <v>0</v>
      </c>
      <c r="BI236" s="102">
        <f>IF(N236="nulová",J236,0)</f>
        <v>0</v>
      </c>
      <c r="BJ236" s="15" t="s">
        <v>83</v>
      </c>
      <c r="BK236" s="102">
        <f>ROUND(I236*H236,2)</f>
        <v>0</v>
      </c>
      <c r="BL236" s="15" t="s">
        <v>241</v>
      </c>
      <c r="BM236" s="15" t="s">
        <v>625</v>
      </c>
    </row>
    <row r="237" spans="2:65" s="1" customFormat="1" ht="16.5" customHeight="1">
      <c r="B237" s="33"/>
      <c r="C237" s="196" t="s">
        <v>396</v>
      </c>
      <c r="D237" s="196" t="s">
        <v>161</v>
      </c>
      <c r="E237" s="197" t="s">
        <v>397</v>
      </c>
      <c r="F237" s="198" t="s">
        <v>398</v>
      </c>
      <c r="G237" s="199" t="s">
        <v>106</v>
      </c>
      <c r="H237" s="200">
        <v>58</v>
      </c>
      <c r="I237" s="201"/>
      <c r="J237" s="202">
        <f>ROUND(I237*H237,2)</f>
        <v>0</v>
      </c>
      <c r="K237" s="198" t="s">
        <v>178</v>
      </c>
      <c r="L237" s="35"/>
      <c r="M237" s="203" t="s">
        <v>1</v>
      </c>
      <c r="N237" s="204" t="s">
        <v>46</v>
      </c>
      <c r="O237" s="59"/>
      <c r="P237" s="205">
        <f>O237*H237</f>
        <v>0</v>
      </c>
      <c r="Q237" s="205">
        <v>0.0002</v>
      </c>
      <c r="R237" s="205">
        <f>Q237*H237</f>
        <v>0.011600000000000001</v>
      </c>
      <c r="S237" s="205">
        <v>0</v>
      </c>
      <c r="T237" s="206">
        <f>S237*H237</f>
        <v>0</v>
      </c>
      <c r="AR237" s="15" t="s">
        <v>241</v>
      </c>
      <c r="AT237" s="15" t="s">
        <v>161</v>
      </c>
      <c r="AU237" s="15" t="s">
        <v>85</v>
      </c>
      <c r="AY237" s="15" t="s">
        <v>159</v>
      </c>
      <c r="BE237" s="102">
        <f>IF(N237="základní",J237,0)</f>
        <v>0</v>
      </c>
      <c r="BF237" s="102">
        <f>IF(N237="snížená",J237,0)</f>
        <v>0</v>
      </c>
      <c r="BG237" s="102">
        <f>IF(N237="zákl. přenesená",J237,0)</f>
        <v>0</v>
      </c>
      <c r="BH237" s="102">
        <f>IF(N237="sníž. přenesená",J237,0)</f>
        <v>0</v>
      </c>
      <c r="BI237" s="102">
        <f>IF(N237="nulová",J237,0)</f>
        <v>0</v>
      </c>
      <c r="BJ237" s="15" t="s">
        <v>83</v>
      </c>
      <c r="BK237" s="102">
        <f>ROUND(I237*H237,2)</f>
        <v>0</v>
      </c>
      <c r="BL237" s="15" t="s">
        <v>241</v>
      </c>
      <c r="BM237" s="15" t="s">
        <v>626</v>
      </c>
    </row>
    <row r="238" spans="2:51" s="12" customFormat="1" ht="12">
      <c r="B238" s="219"/>
      <c r="C238" s="220"/>
      <c r="D238" s="209" t="s">
        <v>197</v>
      </c>
      <c r="E238" s="221" t="s">
        <v>1</v>
      </c>
      <c r="F238" s="222" t="s">
        <v>400</v>
      </c>
      <c r="G238" s="220"/>
      <c r="H238" s="221" t="s">
        <v>1</v>
      </c>
      <c r="I238" s="223"/>
      <c r="J238" s="220"/>
      <c r="K238" s="220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197</v>
      </c>
      <c r="AU238" s="228" t="s">
        <v>85</v>
      </c>
      <c r="AV238" s="12" t="s">
        <v>83</v>
      </c>
      <c r="AW238" s="12" t="s">
        <v>34</v>
      </c>
      <c r="AX238" s="12" t="s">
        <v>75</v>
      </c>
      <c r="AY238" s="228" t="s">
        <v>159</v>
      </c>
    </row>
    <row r="239" spans="2:51" s="11" customFormat="1" ht="12">
      <c r="B239" s="207"/>
      <c r="C239" s="208"/>
      <c r="D239" s="209" t="s">
        <v>197</v>
      </c>
      <c r="E239" s="210" t="s">
        <v>1</v>
      </c>
      <c r="F239" s="211" t="s">
        <v>104</v>
      </c>
      <c r="G239" s="208"/>
      <c r="H239" s="212">
        <v>58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197</v>
      </c>
      <c r="AU239" s="218" t="s">
        <v>85</v>
      </c>
      <c r="AV239" s="11" t="s">
        <v>85</v>
      </c>
      <c r="AW239" s="11" t="s">
        <v>34</v>
      </c>
      <c r="AX239" s="11" t="s">
        <v>83</v>
      </c>
      <c r="AY239" s="218" t="s">
        <v>159</v>
      </c>
    </row>
    <row r="240" spans="2:65" s="1" customFormat="1" ht="22.5" customHeight="1">
      <c r="B240" s="33"/>
      <c r="C240" s="196" t="s">
        <v>402</v>
      </c>
      <c r="D240" s="196" t="s">
        <v>161</v>
      </c>
      <c r="E240" s="197" t="s">
        <v>403</v>
      </c>
      <c r="F240" s="198" t="s">
        <v>404</v>
      </c>
      <c r="G240" s="199" t="s">
        <v>106</v>
      </c>
      <c r="H240" s="200">
        <v>58</v>
      </c>
      <c r="I240" s="201"/>
      <c r="J240" s="202">
        <f>ROUND(I240*H240,2)</f>
        <v>0</v>
      </c>
      <c r="K240" s="198" t="s">
        <v>178</v>
      </c>
      <c r="L240" s="35"/>
      <c r="M240" s="203" t="s">
        <v>1</v>
      </c>
      <c r="N240" s="204" t="s">
        <v>46</v>
      </c>
      <c r="O240" s="59"/>
      <c r="P240" s="205">
        <f>O240*H240</f>
        <v>0</v>
      </c>
      <c r="Q240" s="205">
        <v>0.00029</v>
      </c>
      <c r="R240" s="205">
        <f>Q240*H240</f>
        <v>0.01682</v>
      </c>
      <c r="S240" s="205">
        <v>0</v>
      </c>
      <c r="T240" s="206">
        <f>S240*H240</f>
        <v>0</v>
      </c>
      <c r="AR240" s="15" t="s">
        <v>241</v>
      </c>
      <c r="AT240" s="15" t="s">
        <v>161</v>
      </c>
      <c r="AU240" s="15" t="s">
        <v>85</v>
      </c>
      <c r="AY240" s="15" t="s">
        <v>159</v>
      </c>
      <c r="BE240" s="102">
        <f>IF(N240="základní",J240,0)</f>
        <v>0</v>
      </c>
      <c r="BF240" s="102">
        <f>IF(N240="snížená",J240,0)</f>
        <v>0</v>
      </c>
      <c r="BG240" s="102">
        <f>IF(N240="zákl. přenesená",J240,0)</f>
        <v>0</v>
      </c>
      <c r="BH240" s="102">
        <f>IF(N240="sníž. přenesená",J240,0)</f>
        <v>0</v>
      </c>
      <c r="BI240" s="102">
        <f>IF(N240="nulová",J240,0)</f>
        <v>0</v>
      </c>
      <c r="BJ240" s="15" t="s">
        <v>83</v>
      </c>
      <c r="BK240" s="102">
        <f>ROUND(I240*H240,2)</f>
        <v>0</v>
      </c>
      <c r="BL240" s="15" t="s">
        <v>241</v>
      </c>
      <c r="BM240" s="15" t="s">
        <v>627</v>
      </c>
    </row>
    <row r="241" spans="2:51" s="12" customFormat="1" ht="12">
      <c r="B241" s="219"/>
      <c r="C241" s="220"/>
      <c r="D241" s="209" t="s">
        <v>197</v>
      </c>
      <c r="E241" s="221" t="s">
        <v>1</v>
      </c>
      <c r="F241" s="222" t="s">
        <v>406</v>
      </c>
      <c r="G241" s="220"/>
      <c r="H241" s="221" t="s">
        <v>1</v>
      </c>
      <c r="I241" s="223"/>
      <c r="J241" s="220"/>
      <c r="K241" s="220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197</v>
      </c>
      <c r="AU241" s="228" t="s">
        <v>85</v>
      </c>
      <c r="AV241" s="12" t="s">
        <v>83</v>
      </c>
      <c r="AW241" s="12" t="s">
        <v>34</v>
      </c>
      <c r="AX241" s="12" t="s">
        <v>75</v>
      </c>
      <c r="AY241" s="228" t="s">
        <v>159</v>
      </c>
    </row>
    <row r="242" spans="2:51" s="11" customFormat="1" ht="12">
      <c r="B242" s="207"/>
      <c r="C242" s="208"/>
      <c r="D242" s="209" t="s">
        <v>197</v>
      </c>
      <c r="E242" s="210" t="s">
        <v>1</v>
      </c>
      <c r="F242" s="211" t="s">
        <v>104</v>
      </c>
      <c r="G242" s="208"/>
      <c r="H242" s="212">
        <v>58</v>
      </c>
      <c r="I242" s="213"/>
      <c r="J242" s="208"/>
      <c r="K242" s="208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197</v>
      </c>
      <c r="AU242" s="218" t="s">
        <v>85</v>
      </c>
      <c r="AV242" s="11" t="s">
        <v>85</v>
      </c>
      <c r="AW242" s="11" t="s">
        <v>34</v>
      </c>
      <c r="AX242" s="11" t="s">
        <v>83</v>
      </c>
      <c r="AY242" s="218" t="s">
        <v>159</v>
      </c>
    </row>
    <row r="243" spans="2:63" s="10" customFormat="1" ht="22.9" customHeight="1">
      <c r="B243" s="180"/>
      <c r="C243" s="181"/>
      <c r="D243" s="182" t="s">
        <v>74</v>
      </c>
      <c r="E243" s="194" t="s">
        <v>407</v>
      </c>
      <c r="F243" s="194" t="s">
        <v>408</v>
      </c>
      <c r="G243" s="181"/>
      <c r="H243" s="181"/>
      <c r="I243" s="184"/>
      <c r="J243" s="195">
        <f>BK243</f>
        <v>0</v>
      </c>
      <c r="K243" s="181"/>
      <c r="L243" s="186"/>
      <c r="M243" s="187"/>
      <c r="N243" s="188"/>
      <c r="O243" s="188"/>
      <c r="P243" s="189">
        <f>SUM(P244:P250)</f>
        <v>0</v>
      </c>
      <c r="Q243" s="188"/>
      <c r="R243" s="189">
        <f>SUM(R244:R250)</f>
        <v>0</v>
      </c>
      <c r="S243" s="188"/>
      <c r="T243" s="190">
        <f>SUM(T244:T250)</f>
        <v>0</v>
      </c>
      <c r="AR243" s="191" t="s">
        <v>85</v>
      </c>
      <c r="AT243" s="192" t="s">
        <v>74</v>
      </c>
      <c r="AU243" s="192" t="s">
        <v>83</v>
      </c>
      <c r="AY243" s="191" t="s">
        <v>159</v>
      </c>
      <c r="BK243" s="193">
        <f>SUM(BK244:BK250)</f>
        <v>0</v>
      </c>
    </row>
    <row r="244" spans="2:65" s="1" customFormat="1" ht="16.5" customHeight="1">
      <c r="B244" s="33"/>
      <c r="C244" s="196" t="s">
        <v>409</v>
      </c>
      <c r="D244" s="196" t="s">
        <v>161</v>
      </c>
      <c r="E244" s="197" t="s">
        <v>410</v>
      </c>
      <c r="F244" s="198" t="s">
        <v>411</v>
      </c>
      <c r="G244" s="199" t="s">
        <v>106</v>
      </c>
      <c r="H244" s="200">
        <v>129.6</v>
      </c>
      <c r="I244" s="201"/>
      <c r="J244" s="202">
        <f>ROUND(I244*H244,2)</f>
        <v>0</v>
      </c>
      <c r="K244" s="198" t="s">
        <v>235</v>
      </c>
      <c r="L244" s="35"/>
      <c r="M244" s="203" t="s">
        <v>1</v>
      </c>
      <c r="N244" s="204" t="s">
        <v>46</v>
      </c>
      <c r="O244" s="59"/>
      <c r="P244" s="205">
        <f>O244*H244</f>
        <v>0</v>
      </c>
      <c r="Q244" s="205">
        <v>0</v>
      </c>
      <c r="R244" s="205">
        <f>Q244*H244</f>
        <v>0</v>
      </c>
      <c r="S244" s="205">
        <v>0</v>
      </c>
      <c r="T244" s="206">
        <f>S244*H244</f>
        <v>0</v>
      </c>
      <c r="AR244" s="15" t="s">
        <v>241</v>
      </c>
      <c r="AT244" s="15" t="s">
        <v>161</v>
      </c>
      <c r="AU244" s="15" t="s">
        <v>85</v>
      </c>
      <c r="AY244" s="15" t="s">
        <v>159</v>
      </c>
      <c r="BE244" s="102">
        <f>IF(N244="základní",J244,0)</f>
        <v>0</v>
      </c>
      <c r="BF244" s="102">
        <f>IF(N244="snížená",J244,0)</f>
        <v>0</v>
      </c>
      <c r="BG244" s="102">
        <f>IF(N244="zákl. přenesená",J244,0)</f>
        <v>0</v>
      </c>
      <c r="BH244" s="102">
        <f>IF(N244="sníž. přenesená",J244,0)</f>
        <v>0</v>
      </c>
      <c r="BI244" s="102">
        <f>IF(N244="nulová",J244,0)</f>
        <v>0</v>
      </c>
      <c r="BJ244" s="15" t="s">
        <v>83</v>
      </c>
      <c r="BK244" s="102">
        <f>ROUND(I244*H244,2)</f>
        <v>0</v>
      </c>
      <c r="BL244" s="15" t="s">
        <v>241</v>
      </c>
      <c r="BM244" s="15" t="s">
        <v>628</v>
      </c>
    </row>
    <row r="245" spans="2:51" s="12" customFormat="1" ht="12">
      <c r="B245" s="219"/>
      <c r="C245" s="220"/>
      <c r="D245" s="209" t="s">
        <v>197</v>
      </c>
      <c r="E245" s="221" t="s">
        <v>1</v>
      </c>
      <c r="F245" s="222" t="s">
        <v>413</v>
      </c>
      <c r="G245" s="220"/>
      <c r="H245" s="221" t="s">
        <v>1</v>
      </c>
      <c r="I245" s="223"/>
      <c r="J245" s="220"/>
      <c r="K245" s="220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197</v>
      </c>
      <c r="AU245" s="228" t="s">
        <v>85</v>
      </c>
      <c r="AV245" s="12" t="s">
        <v>83</v>
      </c>
      <c r="AW245" s="12" t="s">
        <v>34</v>
      </c>
      <c r="AX245" s="12" t="s">
        <v>75</v>
      </c>
      <c r="AY245" s="228" t="s">
        <v>159</v>
      </c>
    </row>
    <row r="246" spans="2:51" s="12" customFormat="1" ht="12">
      <c r="B246" s="219"/>
      <c r="C246" s="220"/>
      <c r="D246" s="209" t="s">
        <v>197</v>
      </c>
      <c r="E246" s="221" t="s">
        <v>1</v>
      </c>
      <c r="F246" s="222" t="s">
        <v>414</v>
      </c>
      <c r="G246" s="220"/>
      <c r="H246" s="221" t="s">
        <v>1</v>
      </c>
      <c r="I246" s="223"/>
      <c r="J246" s="220"/>
      <c r="K246" s="220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197</v>
      </c>
      <c r="AU246" s="228" t="s">
        <v>85</v>
      </c>
      <c r="AV246" s="12" t="s">
        <v>83</v>
      </c>
      <c r="AW246" s="12" t="s">
        <v>34</v>
      </c>
      <c r="AX246" s="12" t="s">
        <v>75</v>
      </c>
      <c r="AY246" s="228" t="s">
        <v>159</v>
      </c>
    </row>
    <row r="247" spans="2:51" s="12" customFormat="1" ht="12">
      <c r="B247" s="219"/>
      <c r="C247" s="220"/>
      <c r="D247" s="209" t="s">
        <v>197</v>
      </c>
      <c r="E247" s="221" t="s">
        <v>1</v>
      </c>
      <c r="F247" s="222" t="s">
        <v>415</v>
      </c>
      <c r="G247" s="220"/>
      <c r="H247" s="221" t="s">
        <v>1</v>
      </c>
      <c r="I247" s="223"/>
      <c r="J247" s="220"/>
      <c r="K247" s="220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197</v>
      </c>
      <c r="AU247" s="228" t="s">
        <v>85</v>
      </c>
      <c r="AV247" s="12" t="s">
        <v>83</v>
      </c>
      <c r="AW247" s="12" t="s">
        <v>34</v>
      </c>
      <c r="AX247" s="12" t="s">
        <v>75</v>
      </c>
      <c r="AY247" s="228" t="s">
        <v>159</v>
      </c>
    </row>
    <row r="248" spans="2:51" s="12" customFormat="1" ht="12">
      <c r="B248" s="219"/>
      <c r="C248" s="220"/>
      <c r="D248" s="209" t="s">
        <v>197</v>
      </c>
      <c r="E248" s="221" t="s">
        <v>1</v>
      </c>
      <c r="F248" s="222" t="s">
        <v>416</v>
      </c>
      <c r="G248" s="220"/>
      <c r="H248" s="221" t="s">
        <v>1</v>
      </c>
      <c r="I248" s="223"/>
      <c r="J248" s="220"/>
      <c r="K248" s="220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197</v>
      </c>
      <c r="AU248" s="228" t="s">
        <v>85</v>
      </c>
      <c r="AV248" s="12" t="s">
        <v>83</v>
      </c>
      <c r="AW248" s="12" t="s">
        <v>34</v>
      </c>
      <c r="AX248" s="12" t="s">
        <v>75</v>
      </c>
      <c r="AY248" s="228" t="s">
        <v>159</v>
      </c>
    </row>
    <row r="249" spans="2:51" s="12" customFormat="1" ht="12">
      <c r="B249" s="219"/>
      <c r="C249" s="220"/>
      <c r="D249" s="209" t="s">
        <v>197</v>
      </c>
      <c r="E249" s="221" t="s">
        <v>1</v>
      </c>
      <c r="F249" s="222" t="s">
        <v>417</v>
      </c>
      <c r="G249" s="220"/>
      <c r="H249" s="221" t="s">
        <v>1</v>
      </c>
      <c r="I249" s="223"/>
      <c r="J249" s="220"/>
      <c r="K249" s="220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197</v>
      </c>
      <c r="AU249" s="228" t="s">
        <v>85</v>
      </c>
      <c r="AV249" s="12" t="s">
        <v>83</v>
      </c>
      <c r="AW249" s="12" t="s">
        <v>34</v>
      </c>
      <c r="AX249" s="12" t="s">
        <v>75</v>
      </c>
      <c r="AY249" s="228" t="s">
        <v>159</v>
      </c>
    </row>
    <row r="250" spans="2:51" s="11" customFormat="1" ht="12">
      <c r="B250" s="207"/>
      <c r="C250" s="208"/>
      <c r="D250" s="209" t="s">
        <v>197</v>
      </c>
      <c r="E250" s="210" t="s">
        <v>1</v>
      </c>
      <c r="F250" s="211" t="s">
        <v>629</v>
      </c>
      <c r="G250" s="208"/>
      <c r="H250" s="212">
        <v>129.6</v>
      </c>
      <c r="I250" s="213"/>
      <c r="J250" s="208"/>
      <c r="K250" s="208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197</v>
      </c>
      <c r="AU250" s="218" t="s">
        <v>85</v>
      </c>
      <c r="AV250" s="11" t="s">
        <v>85</v>
      </c>
      <c r="AW250" s="11" t="s">
        <v>34</v>
      </c>
      <c r="AX250" s="11" t="s">
        <v>83</v>
      </c>
      <c r="AY250" s="218" t="s">
        <v>159</v>
      </c>
    </row>
    <row r="251" spans="2:63" s="10" customFormat="1" ht="25.9" customHeight="1">
      <c r="B251" s="180"/>
      <c r="C251" s="181"/>
      <c r="D251" s="182" t="s">
        <v>74</v>
      </c>
      <c r="E251" s="183" t="s">
        <v>630</v>
      </c>
      <c r="F251" s="183" t="s">
        <v>87</v>
      </c>
      <c r="G251" s="181"/>
      <c r="H251" s="181"/>
      <c r="I251" s="184"/>
      <c r="J251" s="185">
        <f>BK251</f>
        <v>0</v>
      </c>
      <c r="K251" s="181"/>
      <c r="L251" s="186"/>
      <c r="M251" s="187"/>
      <c r="N251" s="188"/>
      <c r="O251" s="188"/>
      <c r="P251" s="189">
        <v>0</v>
      </c>
      <c r="Q251" s="188"/>
      <c r="R251" s="189">
        <v>0</v>
      </c>
      <c r="S251" s="188"/>
      <c r="T251" s="190">
        <v>0</v>
      </c>
      <c r="AR251" s="191" t="s">
        <v>165</v>
      </c>
      <c r="AT251" s="192" t="s">
        <v>74</v>
      </c>
      <c r="AU251" s="192" t="s">
        <v>75</v>
      </c>
      <c r="AY251" s="191" t="s">
        <v>159</v>
      </c>
      <c r="BK251" s="193">
        <v>0</v>
      </c>
    </row>
    <row r="252" spans="2:63" s="10" customFormat="1" ht="25.9" customHeight="1">
      <c r="B252" s="180"/>
      <c r="C252" s="181"/>
      <c r="D252" s="182" t="s">
        <v>74</v>
      </c>
      <c r="E252" s="183" t="s">
        <v>631</v>
      </c>
      <c r="F252" s="183" t="s">
        <v>421</v>
      </c>
      <c r="G252" s="181"/>
      <c r="H252" s="181"/>
      <c r="I252" s="184"/>
      <c r="J252" s="185">
        <f>BK252</f>
        <v>0</v>
      </c>
      <c r="K252" s="181"/>
      <c r="L252" s="186"/>
      <c r="M252" s="187"/>
      <c r="N252" s="188"/>
      <c r="O252" s="188"/>
      <c r="P252" s="189">
        <f>SUM(P253:P314)</f>
        <v>0</v>
      </c>
      <c r="Q252" s="188"/>
      <c r="R252" s="189">
        <f>SUM(R253:R314)</f>
        <v>0</v>
      </c>
      <c r="S252" s="188"/>
      <c r="T252" s="190">
        <f>SUM(T253:T314)</f>
        <v>0</v>
      </c>
      <c r="AR252" s="191" t="s">
        <v>165</v>
      </c>
      <c r="AT252" s="192" t="s">
        <v>74</v>
      </c>
      <c r="AU252" s="192" t="s">
        <v>75</v>
      </c>
      <c r="AY252" s="191" t="s">
        <v>159</v>
      </c>
      <c r="BK252" s="193">
        <f>SUM(BK253:BK314)</f>
        <v>0</v>
      </c>
    </row>
    <row r="253" spans="2:65" s="1" customFormat="1" ht="22.5" customHeight="1">
      <c r="B253" s="33"/>
      <c r="C253" s="196" t="s">
        <v>632</v>
      </c>
      <c r="D253" s="196" t="s">
        <v>161</v>
      </c>
      <c r="E253" s="197" t="s">
        <v>425</v>
      </c>
      <c r="F253" s="198" t="s">
        <v>426</v>
      </c>
      <c r="G253" s="199" t="s">
        <v>205</v>
      </c>
      <c r="H253" s="200">
        <v>1</v>
      </c>
      <c r="I253" s="201"/>
      <c r="J253" s="202">
        <f>ROUND(I253*H253,2)</f>
        <v>0</v>
      </c>
      <c r="K253" s="198" t="s">
        <v>1</v>
      </c>
      <c r="L253" s="35"/>
      <c r="M253" s="203" t="s">
        <v>1</v>
      </c>
      <c r="N253" s="204" t="s">
        <v>46</v>
      </c>
      <c r="O253" s="59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AR253" s="15" t="s">
        <v>165</v>
      </c>
      <c r="AT253" s="15" t="s">
        <v>161</v>
      </c>
      <c r="AU253" s="15" t="s">
        <v>83</v>
      </c>
      <c r="AY253" s="15" t="s">
        <v>159</v>
      </c>
      <c r="BE253" s="102">
        <f>IF(N253="základní",J253,0)</f>
        <v>0</v>
      </c>
      <c r="BF253" s="102">
        <f>IF(N253="snížená",J253,0)</f>
        <v>0</v>
      </c>
      <c r="BG253" s="102">
        <f>IF(N253="zákl. přenesená",J253,0)</f>
        <v>0</v>
      </c>
      <c r="BH253" s="102">
        <f>IF(N253="sníž. přenesená",J253,0)</f>
        <v>0</v>
      </c>
      <c r="BI253" s="102">
        <f>IF(N253="nulová",J253,0)</f>
        <v>0</v>
      </c>
      <c r="BJ253" s="15" t="s">
        <v>83</v>
      </c>
      <c r="BK253" s="102">
        <f>ROUND(I253*H253,2)</f>
        <v>0</v>
      </c>
      <c r="BL253" s="15" t="s">
        <v>165</v>
      </c>
      <c r="BM253" s="15" t="s">
        <v>633</v>
      </c>
    </row>
    <row r="254" spans="2:65" s="1" customFormat="1" ht="16.5" customHeight="1">
      <c r="B254" s="33"/>
      <c r="C254" s="196" t="s">
        <v>634</v>
      </c>
      <c r="D254" s="196" t="s">
        <v>161</v>
      </c>
      <c r="E254" s="197" t="s">
        <v>635</v>
      </c>
      <c r="F254" s="198" t="s">
        <v>636</v>
      </c>
      <c r="G254" s="199" t="s">
        <v>205</v>
      </c>
      <c r="H254" s="200">
        <v>30</v>
      </c>
      <c r="I254" s="201"/>
      <c r="J254" s="202">
        <f>ROUND(I254*H254,2)</f>
        <v>0</v>
      </c>
      <c r="K254" s="198" t="s">
        <v>1</v>
      </c>
      <c r="L254" s="35"/>
      <c r="M254" s="203" t="s">
        <v>1</v>
      </c>
      <c r="N254" s="204" t="s">
        <v>46</v>
      </c>
      <c r="O254" s="59"/>
      <c r="P254" s="205">
        <f>O254*H254</f>
        <v>0</v>
      </c>
      <c r="Q254" s="205">
        <v>0</v>
      </c>
      <c r="R254" s="205">
        <f>Q254*H254</f>
        <v>0</v>
      </c>
      <c r="S254" s="205">
        <v>0</v>
      </c>
      <c r="T254" s="206">
        <f>S254*H254</f>
        <v>0</v>
      </c>
      <c r="AR254" s="15" t="s">
        <v>165</v>
      </c>
      <c r="AT254" s="15" t="s">
        <v>161</v>
      </c>
      <c r="AU254" s="15" t="s">
        <v>83</v>
      </c>
      <c r="AY254" s="15" t="s">
        <v>159</v>
      </c>
      <c r="BE254" s="102">
        <f>IF(N254="základní",J254,0)</f>
        <v>0</v>
      </c>
      <c r="BF254" s="102">
        <f>IF(N254="snížená",J254,0)</f>
        <v>0</v>
      </c>
      <c r="BG254" s="102">
        <f>IF(N254="zákl. přenesená",J254,0)</f>
        <v>0</v>
      </c>
      <c r="BH254" s="102">
        <f>IF(N254="sníž. přenesená",J254,0)</f>
        <v>0</v>
      </c>
      <c r="BI254" s="102">
        <f>IF(N254="nulová",J254,0)</f>
        <v>0</v>
      </c>
      <c r="BJ254" s="15" t="s">
        <v>83</v>
      </c>
      <c r="BK254" s="102">
        <f>ROUND(I254*H254,2)</f>
        <v>0</v>
      </c>
      <c r="BL254" s="15" t="s">
        <v>165</v>
      </c>
      <c r="BM254" s="15" t="s">
        <v>637</v>
      </c>
    </row>
    <row r="255" spans="2:65" s="1" customFormat="1" ht="16.5" customHeight="1">
      <c r="B255" s="33"/>
      <c r="C255" s="196" t="s">
        <v>638</v>
      </c>
      <c r="D255" s="196" t="s">
        <v>161</v>
      </c>
      <c r="E255" s="197" t="s">
        <v>428</v>
      </c>
      <c r="F255" s="198" t="s">
        <v>429</v>
      </c>
      <c r="G255" s="199" t="s">
        <v>164</v>
      </c>
      <c r="H255" s="200">
        <v>1</v>
      </c>
      <c r="I255" s="201"/>
      <c r="J255" s="202">
        <f>ROUND(I255*H255,2)</f>
        <v>0</v>
      </c>
      <c r="K255" s="198" t="s">
        <v>1</v>
      </c>
      <c r="L255" s="35"/>
      <c r="M255" s="203" t="s">
        <v>1</v>
      </c>
      <c r="N255" s="204" t="s">
        <v>46</v>
      </c>
      <c r="O255" s="59"/>
      <c r="P255" s="205">
        <f>O255*H255</f>
        <v>0</v>
      </c>
      <c r="Q255" s="205">
        <v>0</v>
      </c>
      <c r="R255" s="205">
        <f>Q255*H255</f>
        <v>0</v>
      </c>
      <c r="S255" s="205">
        <v>0</v>
      </c>
      <c r="T255" s="206">
        <f>S255*H255</f>
        <v>0</v>
      </c>
      <c r="AR255" s="15" t="s">
        <v>165</v>
      </c>
      <c r="AT255" s="15" t="s">
        <v>161</v>
      </c>
      <c r="AU255" s="15" t="s">
        <v>83</v>
      </c>
      <c r="AY255" s="15" t="s">
        <v>159</v>
      </c>
      <c r="BE255" s="102">
        <f>IF(N255="základní",J255,0)</f>
        <v>0</v>
      </c>
      <c r="BF255" s="102">
        <f>IF(N255="snížená",J255,0)</f>
        <v>0</v>
      </c>
      <c r="BG255" s="102">
        <f>IF(N255="zákl. přenesená",J255,0)</f>
        <v>0</v>
      </c>
      <c r="BH255" s="102">
        <f>IF(N255="sníž. přenesená",J255,0)</f>
        <v>0</v>
      </c>
      <c r="BI255" s="102">
        <f>IF(N255="nulová",J255,0)</f>
        <v>0</v>
      </c>
      <c r="BJ255" s="15" t="s">
        <v>83</v>
      </c>
      <c r="BK255" s="102">
        <f>ROUND(I255*H255,2)</f>
        <v>0</v>
      </c>
      <c r="BL255" s="15" t="s">
        <v>165</v>
      </c>
      <c r="BM255" s="15" t="s">
        <v>639</v>
      </c>
    </row>
    <row r="256" spans="2:65" s="1" customFormat="1" ht="16.5" customHeight="1">
      <c r="B256" s="33"/>
      <c r="C256" s="196" t="s">
        <v>640</v>
      </c>
      <c r="D256" s="196" t="s">
        <v>161</v>
      </c>
      <c r="E256" s="197" t="s">
        <v>431</v>
      </c>
      <c r="F256" s="198" t="s">
        <v>641</v>
      </c>
      <c r="G256" s="199" t="s">
        <v>481</v>
      </c>
      <c r="H256" s="200">
        <v>40</v>
      </c>
      <c r="I256" s="201"/>
      <c r="J256" s="202">
        <f>ROUND(I256*H256,2)</f>
        <v>0</v>
      </c>
      <c r="K256" s="198" t="s">
        <v>1</v>
      </c>
      <c r="L256" s="35"/>
      <c r="M256" s="203" t="s">
        <v>1</v>
      </c>
      <c r="N256" s="204" t="s">
        <v>46</v>
      </c>
      <c r="O256" s="59"/>
      <c r="P256" s="205">
        <f>O256*H256</f>
        <v>0</v>
      </c>
      <c r="Q256" s="205">
        <v>0</v>
      </c>
      <c r="R256" s="205">
        <f>Q256*H256</f>
        <v>0</v>
      </c>
      <c r="S256" s="205">
        <v>0</v>
      </c>
      <c r="T256" s="206">
        <f>S256*H256</f>
        <v>0</v>
      </c>
      <c r="AR256" s="15" t="s">
        <v>165</v>
      </c>
      <c r="AT256" s="15" t="s">
        <v>161</v>
      </c>
      <c r="AU256" s="15" t="s">
        <v>83</v>
      </c>
      <c r="AY256" s="15" t="s">
        <v>159</v>
      </c>
      <c r="BE256" s="102">
        <f>IF(N256="základní",J256,0)</f>
        <v>0</v>
      </c>
      <c r="BF256" s="102">
        <f>IF(N256="snížená",J256,0)</f>
        <v>0</v>
      </c>
      <c r="BG256" s="102">
        <f>IF(N256="zákl. přenesená",J256,0)</f>
        <v>0</v>
      </c>
      <c r="BH256" s="102">
        <f>IF(N256="sníž. přenesená",J256,0)</f>
        <v>0</v>
      </c>
      <c r="BI256" s="102">
        <f>IF(N256="nulová",J256,0)</f>
        <v>0</v>
      </c>
      <c r="BJ256" s="15" t="s">
        <v>83</v>
      </c>
      <c r="BK256" s="102">
        <f>ROUND(I256*H256,2)</f>
        <v>0</v>
      </c>
      <c r="BL256" s="15" t="s">
        <v>165</v>
      </c>
      <c r="BM256" s="15" t="s">
        <v>642</v>
      </c>
    </row>
    <row r="257" spans="2:51" s="11" customFormat="1" ht="12">
      <c r="B257" s="207"/>
      <c r="C257" s="208"/>
      <c r="D257" s="209" t="s">
        <v>197</v>
      </c>
      <c r="E257" s="210" t="s">
        <v>434</v>
      </c>
      <c r="F257" s="211" t="s">
        <v>372</v>
      </c>
      <c r="G257" s="208"/>
      <c r="H257" s="212">
        <v>40</v>
      </c>
      <c r="I257" s="213"/>
      <c r="J257" s="208"/>
      <c r="K257" s="208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197</v>
      </c>
      <c r="AU257" s="218" t="s">
        <v>83</v>
      </c>
      <c r="AV257" s="11" t="s">
        <v>85</v>
      </c>
      <c r="AW257" s="11" t="s">
        <v>34</v>
      </c>
      <c r="AX257" s="11" t="s">
        <v>83</v>
      </c>
      <c r="AY257" s="218" t="s">
        <v>159</v>
      </c>
    </row>
    <row r="258" spans="2:65" s="1" customFormat="1" ht="16.5" customHeight="1">
      <c r="B258" s="33"/>
      <c r="C258" s="196" t="s">
        <v>643</v>
      </c>
      <c r="D258" s="196" t="s">
        <v>161</v>
      </c>
      <c r="E258" s="197" t="s">
        <v>440</v>
      </c>
      <c r="F258" s="198" t="s">
        <v>441</v>
      </c>
      <c r="G258" s="199" t="s">
        <v>205</v>
      </c>
      <c r="H258" s="200">
        <v>6</v>
      </c>
      <c r="I258" s="201"/>
      <c r="J258" s="202">
        <f>ROUND(I258*H258,2)</f>
        <v>0</v>
      </c>
      <c r="K258" s="198" t="s">
        <v>1</v>
      </c>
      <c r="L258" s="35"/>
      <c r="M258" s="203" t="s">
        <v>1</v>
      </c>
      <c r="N258" s="204" t="s">
        <v>46</v>
      </c>
      <c r="O258" s="59"/>
      <c r="P258" s="205">
        <f>O258*H258</f>
        <v>0</v>
      </c>
      <c r="Q258" s="205">
        <v>0</v>
      </c>
      <c r="R258" s="205">
        <f>Q258*H258</f>
        <v>0</v>
      </c>
      <c r="S258" s="205">
        <v>0</v>
      </c>
      <c r="T258" s="206">
        <f>S258*H258</f>
        <v>0</v>
      </c>
      <c r="AR258" s="15" t="s">
        <v>165</v>
      </c>
      <c r="AT258" s="15" t="s">
        <v>161</v>
      </c>
      <c r="AU258" s="15" t="s">
        <v>83</v>
      </c>
      <c r="AY258" s="15" t="s">
        <v>159</v>
      </c>
      <c r="BE258" s="102">
        <f>IF(N258="základní",J258,0)</f>
        <v>0</v>
      </c>
      <c r="BF258" s="102">
        <f>IF(N258="snížená",J258,0)</f>
        <v>0</v>
      </c>
      <c r="BG258" s="102">
        <f>IF(N258="zákl. přenesená",J258,0)</f>
        <v>0</v>
      </c>
      <c r="BH258" s="102">
        <f>IF(N258="sníž. přenesená",J258,0)</f>
        <v>0</v>
      </c>
      <c r="BI258" s="102">
        <f>IF(N258="nulová",J258,0)</f>
        <v>0</v>
      </c>
      <c r="BJ258" s="15" t="s">
        <v>83</v>
      </c>
      <c r="BK258" s="102">
        <f>ROUND(I258*H258,2)</f>
        <v>0</v>
      </c>
      <c r="BL258" s="15" t="s">
        <v>165</v>
      </c>
      <c r="BM258" s="15" t="s">
        <v>644</v>
      </c>
    </row>
    <row r="259" spans="2:51" s="11" customFormat="1" ht="12">
      <c r="B259" s="207"/>
      <c r="C259" s="208"/>
      <c r="D259" s="209" t="s">
        <v>197</v>
      </c>
      <c r="E259" s="210" t="s">
        <v>645</v>
      </c>
      <c r="F259" s="211" t="s">
        <v>180</v>
      </c>
      <c r="G259" s="208"/>
      <c r="H259" s="212">
        <v>6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197</v>
      </c>
      <c r="AU259" s="218" t="s">
        <v>83</v>
      </c>
      <c r="AV259" s="11" t="s">
        <v>85</v>
      </c>
      <c r="AW259" s="11" t="s">
        <v>34</v>
      </c>
      <c r="AX259" s="11" t="s">
        <v>83</v>
      </c>
      <c r="AY259" s="218" t="s">
        <v>159</v>
      </c>
    </row>
    <row r="260" spans="2:65" s="1" customFormat="1" ht="16.5" customHeight="1">
      <c r="B260" s="33"/>
      <c r="C260" s="196" t="s">
        <v>646</v>
      </c>
      <c r="D260" s="196" t="s">
        <v>161</v>
      </c>
      <c r="E260" s="197" t="s">
        <v>443</v>
      </c>
      <c r="F260" s="198" t="s">
        <v>444</v>
      </c>
      <c r="G260" s="199" t="s">
        <v>205</v>
      </c>
      <c r="H260" s="200">
        <v>3</v>
      </c>
      <c r="I260" s="201"/>
      <c r="J260" s="202">
        <f>ROUND(I260*H260,2)</f>
        <v>0</v>
      </c>
      <c r="K260" s="198" t="s">
        <v>1</v>
      </c>
      <c r="L260" s="35"/>
      <c r="M260" s="203" t="s">
        <v>1</v>
      </c>
      <c r="N260" s="204" t="s">
        <v>46</v>
      </c>
      <c r="O260" s="59"/>
      <c r="P260" s="205">
        <f>O260*H260</f>
        <v>0</v>
      </c>
      <c r="Q260" s="205">
        <v>0</v>
      </c>
      <c r="R260" s="205">
        <f>Q260*H260</f>
        <v>0</v>
      </c>
      <c r="S260" s="205">
        <v>0</v>
      </c>
      <c r="T260" s="206">
        <f>S260*H260</f>
        <v>0</v>
      </c>
      <c r="AR260" s="15" t="s">
        <v>165</v>
      </c>
      <c r="AT260" s="15" t="s">
        <v>161</v>
      </c>
      <c r="AU260" s="15" t="s">
        <v>83</v>
      </c>
      <c r="AY260" s="15" t="s">
        <v>159</v>
      </c>
      <c r="BE260" s="102">
        <f>IF(N260="základní",J260,0)</f>
        <v>0</v>
      </c>
      <c r="BF260" s="102">
        <f>IF(N260="snížená",J260,0)</f>
        <v>0</v>
      </c>
      <c r="BG260" s="102">
        <f>IF(N260="zákl. přenesená",J260,0)</f>
        <v>0</v>
      </c>
      <c r="BH260" s="102">
        <f>IF(N260="sníž. přenesená",J260,0)</f>
        <v>0</v>
      </c>
      <c r="BI260" s="102">
        <f>IF(N260="nulová",J260,0)</f>
        <v>0</v>
      </c>
      <c r="BJ260" s="15" t="s">
        <v>83</v>
      </c>
      <c r="BK260" s="102">
        <f>ROUND(I260*H260,2)</f>
        <v>0</v>
      </c>
      <c r="BL260" s="15" t="s">
        <v>165</v>
      </c>
      <c r="BM260" s="15" t="s">
        <v>647</v>
      </c>
    </row>
    <row r="261" spans="2:51" s="11" customFormat="1" ht="12">
      <c r="B261" s="207"/>
      <c r="C261" s="208"/>
      <c r="D261" s="209" t="s">
        <v>197</v>
      </c>
      <c r="E261" s="210" t="s">
        <v>446</v>
      </c>
      <c r="F261" s="211" t="s">
        <v>171</v>
      </c>
      <c r="G261" s="208"/>
      <c r="H261" s="212">
        <v>3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197</v>
      </c>
      <c r="AU261" s="218" t="s">
        <v>83</v>
      </c>
      <c r="AV261" s="11" t="s">
        <v>85</v>
      </c>
      <c r="AW261" s="11" t="s">
        <v>34</v>
      </c>
      <c r="AX261" s="11" t="s">
        <v>83</v>
      </c>
      <c r="AY261" s="218" t="s">
        <v>159</v>
      </c>
    </row>
    <row r="262" spans="2:65" s="1" customFormat="1" ht="16.5" customHeight="1">
      <c r="B262" s="33"/>
      <c r="C262" s="196" t="s">
        <v>648</v>
      </c>
      <c r="D262" s="196" t="s">
        <v>161</v>
      </c>
      <c r="E262" s="197" t="s">
        <v>448</v>
      </c>
      <c r="F262" s="198" t="s">
        <v>449</v>
      </c>
      <c r="G262" s="199" t="s">
        <v>205</v>
      </c>
      <c r="H262" s="200">
        <v>4</v>
      </c>
      <c r="I262" s="201"/>
      <c r="J262" s="202">
        <f>ROUND(I262*H262,2)</f>
        <v>0</v>
      </c>
      <c r="K262" s="198" t="s">
        <v>1</v>
      </c>
      <c r="L262" s="35"/>
      <c r="M262" s="203" t="s">
        <v>1</v>
      </c>
      <c r="N262" s="204" t="s">
        <v>46</v>
      </c>
      <c r="O262" s="59"/>
      <c r="P262" s="205">
        <f>O262*H262</f>
        <v>0</v>
      </c>
      <c r="Q262" s="205">
        <v>0</v>
      </c>
      <c r="R262" s="205">
        <f>Q262*H262</f>
        <v>0</v>
      </c>
      <c r="S262" s="205">
        <v>0</v>
      </c>
      <c r="T262" s="206">
        <f>S262*H262</f>
        <v>0</v>
      </c>
      <c r="AR262" s="15" t="s">
        <v>165</v>
      </c>
      <c r="AT262" s="15" t="s">
        <v>161</v>
      </c>
      <c r="AU262" s="15" t="s">
        <v>83</v>
      </c>
      <c r="AY262" s="15" t="s">
        <v>159</v>
      </c>
      <c r="BE262" s="102">
        <f>IF(N262="základní",J262,0)</f>
        <v>0</v>
      </c>
      <c r="BF262" s="102">
        <f>IF(N262="snížená",J262,0)</f>
        <v>0</v>
      </c>
      <c r="BG262" s="102">
        <f>IF(N262="zákl. přenesená",J262,0)</f>
        <v>0</v>
      </c>
      <c r="BH262" s="102">
        <f>IF(N262="sníž. přenesená",J262,0)</f>
        <v>0</v>
      </c>
      <c r="BI262" s="102">
        <f>IF(N262="nulová",J262,0)</f>
        <v>0</v>
      </c>
      <c r="BJ262" s="15" t="s">
        <v>83</v>
      </c>
      <c r="BK262" s="102">
        <f>ROUND(I262*H262,2)</f>
        <v>0</v>
      </c>
      <c r="BL262" s="15" t="s">
        <v>165</v>
      </c>
      <c r="BM262" s="15" t="s">
        <v>649</v>
      </c>
    </row>
    <row r="263" spans="2:51" s="11" customFormat="1" ht="12">
      <c r="B263" s="207"/>
      <c r="C263" s="208"/>
      <c r="D263" s="209" t="s">
        <v>197</v>
      </c>
      <c r="E263" s="210" t="s">
        <v>1</v>
      </c>
      <c r="F263" s="211" t="s">
        <v>165</v>
      </c>
      <c r="G263" s="208"/>
      <c r="H263" s="212">
        <v>4</v>
      </c>
      <c r="I263" s="213"/>
      <c r="J263" s="208"/>
      <c r="K263" s="208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197</v>
      </c>
      <c r="AU263" s="218" t="s">
        <v>83</v>
      </c>
      <c r="AV263" s="11" t="s">
        <v>85</v>
      </c>
      <c r="AW263" s="11" t="s">
        <v>34</v>
      </c>
      <c r="AX263" s="11" t="s">
        <v>83</v>
      </c>
      <c r="AY263" s="218" t="s">
        <v>159</v>
      </c>
    </row>
    <row r="264" spans="2:65" s="1" customFormat="1" ht="16.5" customHeight="1">
      <c r="B264" s="33"/>
      <c r="C264" s="196" t="s">
        <v>650</v>
      </c>
      <c r="D264" s="196" t="s">
        <v>161</v>
      </c>
      <c r="E264" s="197" t="s">
        <v>651</v>
      </c>
      <c r="F264" s="198" t="s">
        <v>652</v>
      </c>
      <c r="G264" s="199" t="s">
        <v>169</v>
      </c>
      <c r="H264" s="200">
        <v>1</v>
      </c>
      <c r="I264" s="201"/>
      <c r="J264" s="202">
        <f aca="true" t="shared" si="5" ref="J264:J281">ROUND(I264*H264,2)</f>
        <v>0</v>
      </c>
      <c r="K264" s="198" t="s">
        <v>1</v>
      </c>
      <c r="L264" s="35"/>
      <c r="M264" s="203" t="s">
        <v>1</v>
      </c>
      <c r="N264" s="204" t="s">
        <v>46</v>
      </c>
      <c r="O264" s="59"/>
      <c r="P264" s="205">
        <f aca="true" t="shared" si="6" ref="P264:P281">O264*H264</f>
        <v>0</v>
      </c>
      <c r="Q264" s="205">
        <v>0</v>
      </c>
      <c r="R264" s="205">
        <f aca="true" t="shared" si="7" ref="R264:R281">Q264*H264</f>
        <v>0</v>
      </c>
      <c r="S264" s="205">
        <v>0</v>
      </c>
      <c r="T264" s="206">
        <f aca="true" t="shared" si="8" ref="T264:T281">S264*H264</f>
        <v>0</v>
      </c>
      <c r="AR264" s="15" t="s">
        <v>165</v>
      </c>
      <c r="AT264" s="15" t="s">
        <v>161</v>
      </c>
      <c r="AU264" s="15" t="s">
        <v>83</v>
      </c>
      <c r="AY264" s="15" t="s">
        <v>159</v>
      </c>
      <c r="BE264" s="102">
        <f aca="true" t="shared" si="9" ref="BE264:BE281">IF(N264="základní",J264,0)</f>
        <v>0</v>
      </c>
      <c r="BF264" s="102">
        <f aca="true" t="shared" si="10" ref="BF264:BF281">IF(N264="snížená",J264,0)</f>
        <v>0</v>
      </c>
      <c r="BG264" s="102">
        <f aca="true" t="shared" si="11" ref="BG264:BG281">IF(N264="zákl. přenesená",J264,0)</f>
        <v>0</v>
      </c>
      <c r="BH264" s="102">
        <f aca="true" t="shared" si="12" ref="BH264:BH281">IF(N264="sníž. přenesená",J264,0)</f>
        <v>0</v>
      </c>
      <c r="BI264" s="102">
        <f aca="true" t="shared" si="13" ref="BI264:BI281">IF(N264="nulová",J264,0)</f>
        <v>0</v>
      </c>
      <c r="BJ264" s="15" t="s">
        <v>83</v>
      </c>
      <c r="BK264" s="102">
        <f aca="true" t="shared" si="14" ref="BK264:BK281">ROUND(I264*H264,2)</f>
        <v>0</v>
      </c>
      <c r="BL264" s="15" t="s">
        <v>165</v>
      </c>
      <c r="BM264" s="15" t="s">
        <v>653</v>
      </c>
    </row>
    <row r="265" spans="2:65" s="1" customFormat="1" ht="16.5" customHeight="1">
      <c r="B265" s="33"/>
      <c r="C265" s="196" t="s">
        <v>654</v>
      </c>
      <c r="D265" s="196" t="s">
        <v>161</v>
      </c>
      <c r="E265" s="197" t="s">
        <v>655</v>
      </c>
      <c r="F265" s="198" t="s">
        <v>656</v>
      </c>
      <c r="G265" s="199" t="s">
        <v>169</v>
      </c>
      <c r="H265" s="200">
        <v>5</v>
      </c>
      <c r="I265" s="201"/>
      <c r="J265" s="202">
        <f t="shared" si="5"/>
        <v>0</v>
      </c>
      <c r="K265" s="198" t="s">
        <v>1</v>
      </c>
      <c r="L265" s="35"/>
      <c r="M265" s="203" t="s">
        <v>1</v>
      </c>
      <c r="N265" s="204" t="s">
        <v>46</v>
      </c>
      <c r="O265" s="59"/>
      <c r="P265" s="205">
        <f t="shared" si="6"/>
        <v>0</v>
      </c>
      <c r="Q265" s="205">
        <v>0</v>
      </c>
      <c r="R265" s="205">
        <f t="shared" si="7"/>
        <v>0</v>
      </c>
      <c r="S265" s="205">
        <v>0</v>
      </c>
      <c r="T265" s="206">
        <f t="shared" si="8"/>
        <v>0</v>
      </c>
      <c r="AR265" s="15" t="s">
        <v>165</v>
      </c>
      <c r="AT265" s="15" t="s">
        <v>161</v>
      </c>
      <c r="AU265" s="15" t="s">
        <v>83</v>
      </c>
      <c r="AY265" s="15" t="s">
        <v>159</v>
      </c>
      <c r="BE265" s="102">
        <f t="shared" si="9"/>
        <v>0</v>
      </c>
      <c r="BF265" s="102">
        <f t="shared" si="10"/>
        <v>0</v>
      </c>
      <c r="BG265" s="102">
        <f t="shared" si="11"/>
        <v>0</v>
      </c>
      <c r="BH265" s="102">
        <f t="shared" si="12"/>
        <v>0</v>
      </c>
      <c r="BI265" s="102">
        <f t="shared" si="13"/>
        <v>0</v>
      </c>
      <c r="BJ265" s="15" t="s">
        <v>83</v>
      </c>
      <c r="BK265" s="102">
        <f t="shared" si="14"/>
        <v>0</v>
      </c>
      <c r="BL265" s="15" t="s">
        <v>165</v>
      </c>
      <c r="BM265" s="15" t="s">
        <v>657</v>
      </c>
    </row>
    <row r="266" spans="2:65" s="1" customFormat="1" ht="16.5" customHeight="1">
      <c r="B266" s="33"/>
      <c r="C266" s="196" t="s">
        <v>658</v>
      </c>
      <c r="D266" s="196" t="s">
        <v>161</v>
      </c>
      <c r="E266" s="197" t="s">
        <v>659</v>
      </c>
      <c r="F266" s="198" t="s">
        <v>660</v>
      </c>
      <c r="G266" s="199" t="s">
        <v>169</v>
      </c>
      <c r="H266" s="200">
        <v>2</v>
      </c>
      <c r="I266" s="201"/>
      <c r="J266" s="202">
        <f t="shared" si="5"/>
        <v>0</v>
      </c>
      <c r="K266" s="198" t="s">
        <v>1</v>
      </c>
      <c r="L266" s="35"/>
      <c r="M266" s="203" t="s">
        <v>1</v>
      </c>
      <c r="N266" s="204" t="s">
        <v>46</v>
      </c>
      <c r="O266" s="59"/>
      <c r="P266" s="205">
        <f t="shared" si="6"/>
        <v>0</v>
      </c>
      <c r="Q266" s="205">
        <v>0</v>
      </c>
      <c r="R266" s="205">
        <f t="shared" si="7"/>
        <v>0</v>
      </c>
      <c r="S266" s="205">
        <v>0</v>
      </c>
      <c r="T266" s="206">
        <f t="shared" si="8"/>
        <v>0</v>
      </c>
      <c r="AR266" s="15" t="s">
        <v>165</v>
      </c>
      <c r="AT266" s="15" t="s">
        <v>161</v>
      </c>
      <c r="AU266" s="15" t="s">
        <v>83</v>
      </c>
      <c r="AY266" s="15" t="s">
        <v>159</v>
      </c>
      <c r="BE266" s="102">
        <f t="shared" si="9"/>
        <v>0</v>
      </c>
      <c r="BF266" s="102">
        <f t="shared" si="10"/>
        <v>0</v>
      </c>
      <c r="BG266" s="102">
        <f t="shared" si="11"/>
        <v>0</v>
      </c>
      <c r="BH266" s="102">
        <f t="shared" si="12"/>
        <v>0</v>
      </c>
      <c r="BI266" s="102">
        <f t="shared" si="13"/>
        <v>0</v>
      </c>
      <c r="BJ266" s="15" t="s">
        <v>83</v>
      </c>
      <c r="BK266" s="102">
        <f t="shared" si="14"/>
        <v>0</v>
      </c>
      <c r="BL266" s="15" t="s">
        <v>165</v>
      </c>
      <c r="BM266" s="15" t="s">
        <v>661</v>
      </c>
    </row>
    <row r="267" spans="2:65" s="1" customFormat="1" ht="16.5" customHeight="1">
      <c r="B267" s="33"/>
      <c r="C267" s="196" t="s">
        <v>662</v>
      </c>
      <c r="D267" s="196" t="s">
        <v>161</v>
      </c>
      <c r="E267" s="197" t="s">
        <v>663</v>
      </c>
      <c r="F267" s="198" t="s">
        <v>664</v>
      </c>
      <c r="G267" s="199" t="s">
        <v>169</v>
      </c>
      <c r="H267" s="200">
        <v>6</v>
      </c>
      <c r="I267" s="201"/>
      <c r="J267" s="202">
        <f t="shared" si="5"/>
        <v>0</v>
      </c>
      <c r="K267" s="198" t="s">
        <v>1</v>
      </c>
      <c r="L267" s="35"/>
      <c r="M267" s="203" t="s">
        <v>1</v>
      </c>
      <c r="N267" s="204" t="s">
        <v>46</v>
      </c>
      <c r="O267" s="59"/>
      <c r="P267" s="205">
        <f t="shared" si="6"/>
        <v>0</v>
      </c>
      <c r="Q267" s="205">
        <v>0</v>
      </c>
      <c r="R267" s="205">
        <f t="shared" si="7"/>
        <v>0</v>
      </c>
      <c r="S267" s="205">
        <v>0</v>
      </c>
      <c r="T267" s="206">
        <f t="shared" si="8"/>
        <v>0</v>
      </c>
      <c r="AR267" s="15" t="s">
        <v>165</v>
      </c>
      <c r="AT267" s="15" t="s">
        <v>161</v>
      </c>
      <c r="AU267" s="15" t="s">
        <v>83</v>
      </c>
      <c r="AY267" s="15" t="s">
        <v>159</v>
      </c>
      <c r="BE267" s="102">
        <f t="shared" si="9"/>
        <v>0</v>
      </c>
      <c r="BF267" s="102">
        <f t="shared" si="10"/>
        <v>0</v>
      </c>
      <c r="BG267" s="102">
        <f t="shared" si="11"/>
        <v>0</v>
      </c>
      <c r="BH267" s="102">
        <f t="shared" si="12"/>
        <v>0</v>
      </c>
      <c r="BI267" s="102">
        <f t="shared" si="13"/>
        <v>0</v>
      </c>
      <c r="BJ267" s="15" t="s">
        <v>83</v>
      </c>
      <c r="BK267" s="102">
        <f t="shared" si="14"/>
        <v>0</v>
      </c>
      <c r="BL267" s="15" t="s">
        <v>165</v>
      </c>
      <c r="BM267" s="15" t="s">
        <v>665</v>
      </c>
    </row>
    <row r="268" spans="2:65" s="1" customFormat="1" ht="16.5" customHeight="1">
      <c r="B268" s="33"/>
      <c r="C268" s="196" t="s">
        <v>554</v>
      </c>
      <c r="D268" s="196" t="s">
        <v>161</v>
      </c>
      <c r="E268" s="197" t="s">
        <v>666</v>
      </c>
      <c r="F268" s="198" t="s">
        <v>667</v>
      </c>
      <c r="G268" s="199" t="s">
        <v>169</v>
      </c>
      <c r="H268" s="200">
        <v>4</v>
      </c>
      <c r="I268" s="201"/>
      <c r="J268" s="202">
        <f t="shared" si="5"/>
        <v>0</v>
      </c>
      <c r="K268" s="198" t="s">
        <v>1</v>
      </c>
      <c r="L268" s="35"/>
      <c r="M268" s="203" t="s">
        <v>1</v>
      </c>
      <c r="N268" s="204" t="s">
        <v>46</v>
      </c>
      <c r="O268" s="59"/>
      <c r="P268" s="205">
        <f t="shared" si="6"/>
        <v>0</v>
      </c>
      <c r="Q268" s="205">
        <v>0</v>
      </c>
      <c r="R268" s="205">
        <f t="shared" si="7"/>
        <v>0</v>
      </c>
      <c r="S268" s="205">
        <v>0</v>
      </c>
      <c r="T268" s="206">
        <f t="shared" si="8"/>
        <v>0</v>
      </c>
      <c r="AR268" s="15" t="s">
        <v>165</v>
      </c>
      <c r="AT268" s="15" t="s">
        <v>161</v>
      </c>
      <c r="AU268" s="15" t="s">
        <v>83</v>
      </c>
      <c r="AY268" s="15" t="s">
        <v>159</v>
      </c>
      <c r="BE268" s="102">
        <f t="shared" si="9"/>
        <v>0</v>
      </c>
      <c r="BF268" s="102">
        <f t="shared" si="10"/>
        <v>0</v>
      </c>
      <c r="BG268" s="102">
        <f t="shared" si="11"/>
        <v>0</v>
      </c>
      <c r="BH268" s="102">
        <f t="shared" si="12"/>
        <v>0</v>
      </c>
      <c r="BI268" s="102">
        <f t="shared" si="13"/>
        <v>0</v>
      </c>
      <c r="BJ268" s="15" t="s">
        <v>83</v>
      </c>
      <c r="BK268" s="102">
        <f t="shared" si="14"/>
        <v>0</v>
      </c>
      <c r="BL268" s="15" t="s">
        <v>165</v>
      </c>
      <c r="BM268" s="15" t="s">
        <v>668</v>
      </c>
    </row>
    <row r="269" spans="2:65" s="1" customFormat="1" ht="16.5" customHeight="1">
      <c r="B269" s="33"/>
      <c r="C269" s="196" t="s">
        <v>669</v>
      </c>
      <c r="D269" s="196" t="s">
        <v>161</v>
      </c>
      <c r="E269" s="197" t="s">
        <v>453</v>
      </c>
      <c r="F269" s="198" t="s">
        <v>454</v>
      </c>
      <c r="G269" s="199" t="s">
        <v>169</v>
      </c>
      <c r="H269" s="200">
        <v>1</v>
      </c>
      <c r="I269" s="201"/>
      <c r="J269" s="202">
        <f t="shared" si="5"/>
        <v>0</v>
      </c>
      <c r="K269" s="198" t="s">
        <v>1</v>
      </c>
      <c r="L269" s="35"/>
      <c r="M269" s="203" t="s">
        <v>1</v>
      </c>
      <c r="N269" s="204" t="s">
        <v>46</v>
      </c>
      <c r="O269" s="59"/>
      <c r="P269" s="205">
        <f t="shared" si="6"/>
        <v>0</v>
      </c>
      <c r="Q269" s="205">
        <v>0</v>
      </c>
      <c r="R269" s="205">
        <f t="shared" si="7"/>
        <v>0</v>
      </c>
      <c r="S269" s="205">
        <v>0</v>
      </c>
      <c r="T269" s="206">
        <f t="shared" si="8"/>
        <v>0</v>
      </c>
      <c r="AR269" s="15" t="s">
        <v>165</v>
      </c>
      <c r="AT269" s="15" t="s">
        <v>161</v>
      </c>
      <c r="AU269" s="15" t="s">
        <v>83</v>
      </c>
      <c r="AY269" s="15" t="s">
        <v>159</v>
      </c>
      <c r="BE269" s="102">
        <f t="shared" si="9"/>
        <v>0</v>
      </c>
      <c r="BF269" s="102">
        <f t="shared" si="10"/>
        <v>0</v>
      </c>
      <c r="BG269" s="102">
        <f t="shared" si="11"/>
        <v>0</v>
      </c>
      <c r="BH269" s="102">
        <f t="shared" si="12"/>
        <v>0</v>
      </c>
      <c r="BI269" s="102">
        <f t="shared" si="13"/>
        <v>0</v>
      </c>
      <c r="BJ269" s="15" t="s">
        <v>83</v>
      </c>
      <c r="BK269" s="102">
        <f t="shared" si="14"/>
        <v>0</v>
      </c>
      <c r="BL269" s="15" t="s">
        <v>165</v>
      </c>
      <c r="BM269" s="15" t="s">
        <v>670</v>
      </c>
    </row>
    <row r="270" spans="2:65" s="1" customFormat="1" ht="16.5" customHeight="1">
      <c r="B270" s="33"/>
      <c r="C270" s="196" t="s">
        <v>531</v>
      </c>
      <c r="D270" s="196" t="s">
        <v>161</v>
      </c>
      <c r="E270" s="197" t="s">
        <v>456</v>
      </c>
      <c r="F270" s="198" t="s">
        <v>457</v>
      </c>
      <c r="G270" s="199" t="s">
        <v>169</v>
      </c>
      <c r="H270" s="200">
        <v>1</v>
      </c>
      <c r="I270" s="201"/>
      <c r="J270" s="202">
        <f t="shared" si="5"/>
        <v>0</v>
      </c>
      <c r="K270" s="198" t="s">
        <v>1</v>
      </c>
      <c r="L270" s="35"/>
      <c r="M270" s="203" t="s">
        <v>1</v>
      </c>
      <c r="N270" s="204" t="s">
        <v>46</v>
      </c>
      <c r="O270" s="59"/>
      <c r="P270" s="205">
        <f t="shared" si="6"/>
        <v>0</v>
      </c>
      <c r="Q270" s="205">
        <v>0</v>
      </c>
      <c r="R270" s="205">
        <f t="shared" si="7"/>
        <v>0</v>
      </c>
      <c r="S270" s="205">
        <v>0</v>
      </c>
      <c r="T270" s="206">
        <f t="shared" si="8"/>
        <v>0</v>
      </c>
      <c r="AR270" s="15" t="s">
        <v>165</v>
      </c>
      <c r="AT270" s="15" t="s">
        <v>161</v>
      </c>
      <c r="AU270" s="15" t="s">
        <v>83</v>
      </c>
      <c r="AY270" s="15" t="s">
        <v>159</v>
      </c>
      <c r="BE270" s="102">
        <f t="shared" si="9"/>
        <v>0</v>
      </c>
      <c r="BF270" s="102">
        <f t="shared" si="10"/>
        <v>0</v>
      </c>
      <c r="BG270" s="102">
        <f t="shared" si="11"/>
        <v>0</v>
      </c>
      <c r="BH270" s="102">
        <f t="shared" si="12"/>
        <v>0</v>
      </c>
      <c r="BI270" s="102">
        <f t="shared" si="13"/>
        <v>0</v>
      </c>
      <c r="BJ270" s="15" t="s">
        <v>83</v>
      </c>
      <c r="BK270" s="102">
        <f t="shared" si="14"/>
        <v>0</v>
      </c>
      <c r="BL270" s="15" t="s">
        <v>165</v>
      </c>
      <c r="BM270" s="15" t="s">
        <v>671</v>
      </c>
    </row>
    <row r="271" spans="2:65" s="1" customFormat="1" ht="16.5" customHeight="1">
      <c r="B271" s="33"/>
      <c r="C271" s="196" t="s">
        <v>672</v>
      </c>
      <c r="D271" s="196" t="s">
        <v>161</v>
      </c>
      <c r="E271" s="197" t="s">
        <v>459</v>
      </c>
      <c r="F271" s="198" t="s">
        <v>460</v>
      </c>
      <c r="G271" s="199" t="s">
        <v>169</v>
      </c>
      <c r="H271" s="200">
        <v>1</v>
      </c>
      <c r="I271" s="201"/>
      <c r="J271" s="202">
        <f t="shared" si="5"/>
        <v>0</v>
      </c>
      <c r="K271" s="198" t="s">
        <v>1</v>
      </c>
      <c r="L271" s="35"/>
      <c r="M271" s="203" t="s">
        <v>1</v>
      </c>
      <c r="N271" s="204" t="s">
        <v>46</v>
      </c>
      <c r="O271" s="59"/>
      <c r="P271" s="205">
        <f t="shared" si="6"/>
        <v>0</v>
      </c>
      <c r="Q271" s="205">
        <v>0</v>
      </c>
      <c r="R271" s="205">
        <f t="shared" si="7"/>
        <v>0</v>
      </c>
      <c r="S271" s="205">
        <v>0</v>
      </c>
      <c r="T271" s="206">
        <f t="shared" si="8"/>
        <v>0</v>
      </c>
      <c r="AR271" s="15" t="s">
        <v>165</v>
      </c>
      <c r="AT271" s="15" t="s">
        <v>161</v>
      </c>
      <c r="AU271" s="15" t="s">
        <v>83</v>
      </c>
      <c r="AY271" s="15" t="s">
        <v>159</v>
      </c>
      <c r="BE271" s="102">
        <f t="shared" si="9"/>
        <v>0</v>
      </c>
      <c r="BF271" s="102">
        <f t="shared" si="10"/>
        <v>0</v>
      </c>
      <c r="BG271" s="102">
        <f t="shared" si="11"/>
        <v>0</v>
      </c>
      <c r="BH271" s="102">
        <f t="shared" si="12"/>
        <v>0</v>
      </c>
      <c r="BI271" s="102">
        <f t="shared" si="13"/>
        <v>0</v>
      </c>
      <c r="BJ271" s="15" t="s">
        <v>83</v>
      </c>
      <c r="BK271" s="102">
        <f t="shared" si="14"/>
        <v>0</v>
      </c>
      <c r="BL271" s="15" t="s">
        <v>165</v>
      </c>
      <c r="BM271" s="15" t="s">
        <v>673</v>
      </c>
    </row>
    <row r="272" spans="2:65" s="1" customFormat="1" ht="16.5" customHeight="1">
      <c r="B272" s="33"/>
      <c r="C272" s="196" t="s">
        <v>674</v>
      </c>
      <c r="D272" s="196" t="s">
        <v>161</v>
      </c>
      <c r="E272" s="197" t="s">
        <v>462</v>
      </c>
      <c r="F272" s="198" t="s">
        <v>463</v>
      </c>
      <c r="G272" s="199" t="s">
        <v>169</v>
      </c>
      <c r="H272" s="200">
        <v>1</v>
      </c>
      <c r="I272" s="201"/>
      <c r="J272" s="202">
        <f t="shared" si="5"/>
        <v>0</v>
      </c>
      <c r="K272" s="198" t="s">
        <v>1</v>
      </c>
      <c r="L272" s="35"/>
      <c r="M272" s="203" t="s">
        <v>1</v>
      </c>
      <c r="N272" s="204" t="s">
        <v>46</v>
      </c>
      <c r="O272" s="59"/>
      <c r="P272" s="205">
        <f t="shared" si="6"/>
        <v>0</v>
      </c>
      <c r="Q272" s="205">
        <v>0</v>
      </c>
      <c r="R272" s="205">
        <f t="shared" si="7"/>
        <v>0</v>
      </c>
      <c r="S272" s="205">
        <v>0</v>
      </c>
      <c r="T272" s="206">
        <f t="shared" si="8"/>
        <v>0</v>
      </c>
      <c r="AR272" s="15" t="s">
        <v>165</v>
      </c>
      <c r="AT272" s="15" t="s">
        <v>161</v>
      </c>
      <c r="AU272" s="15" t="s">
        <v>83</v>
      </c>
      <c r="AY272" s="15" t="s">
        <v>159</v>
      </c>
      <c r="BE272" s="102">
        <f t="shared" si="9"/>
        <v>0</v>
      </c>
      <c r="BF272" s="102">
        <f t="shared" si="10"/>
        <v>0</v>
      </c>
      <c r="BG272" s="102">
        <f t="shared" si="11"/>
        <v>0</v>
      </c>
      <c r="BH272" s="102">
        <f t="shared" si="12"/>
        <v>0</v>
      </c>
      <c r="BI272" s="102">
        <f t="shared" si="13"/>
        <v>0</v>
      </c>
      <c r="BJ272" s="15" t="s">
        <v>83</v>
      </c>
      <c r="BK272" s="102">
        <f t="shared" si="14"/>
        <v>0</v>
      </c>
      <c r="BL272" s="15" t="s">
        <v>165</v>
      </c>
      <c r="BM272" s="15" t="s">
        <v>675</v>
      </c>
    </row>
    <row r="273" spans="2:65" s="1" customFormat="1" ht="16.5" customHeight="1">
      <c r="B273" s="33"/>
      <c r="C273" s="196" t="s">
        <v>676</v>
      </c>
      <c r="D273" s="196" t="s">
        <v>161</v>
      </c>
      <c r="E273" s="197" t="s">
        <v>465</v>
      </c>
      <c r="F273" s="198" t="s">
        <v>466</v>
      </c>
      <c r="G273" s="199" t="s">
        <v>169</v>
      </c>
      <c r="H273" s="200">
        <v>4</v>
      </c>
      <c r="I273" s="201"/>
      <c r="J273" s="202">
        <f t="shared" si="5"/>
        <v>0</v>
      </c>
      <c r="K273" s="198" t="s">
        <v>1</v>
      </c>
      <c r="L273" s="35"/>
      <c r="M273" s="203" t="s">
        <v>1</v>
      </c>
      <c r="N273" s="204" t="s">
        <v>46</v>
      </c>
      <c r="O273" s="59"/>
      <c r="P273" s="205">
        <f t="shared" si="6"/>
        <v>0</v>
      </c>
      <c r="Q273" s="205">
        <v>0</v>
      </c>
      <c r="R273" s="205">
        <f t="shared" si="7"/>
        <v>0</v>
      </c>
      <c r="S273" s="205">
        <v>0</v>
      </c>
      <c r="T273" s="206">
        <f t="shared" si="8"/>
        <v>0</v>
      </c>
      <c r="AR273" s="15" t="s">
        <v>165</v>
      </c>
      <c r="AT273" s="15" t="s">
        <v>161</v>
      </c>
      <c r="AU273" s="15" t="s">
        <v>83</v>
      </c>
      <c r="AY273" s="15" t="s">
        <v>159</v>
      </c>
      <c r="BE273" s="102">
        <f t="shared" si="9"/>
        <v>0</v>
      </c>
      <c r="BF273" s="102">
        <f t="shared" si="10"/>
        <v>0</v>
      </c>
      <c r="BG273" s="102">
        <f t="shared" si="11"/>
        <v>0</v>
      </c>
      <c r="BH273" s="102">
        <f t="shared" si="12"/>
        <v>0</v>
      </c>
      <c r="BI273" s="102">
        <f t="shared" si="13"/>
        <v>0</v>
      </c>
      <c r="BJ273" s="15" t="s">
        <v>83</v>
      </c>
      <c r="BK273" s="102">
        <f t="shared" si="14"/>
        <v>0</v>
      </c>
      <c r="BL273" s="15" t="s">
        <v>165</v>
      </c>
      <c r="BM273" s="15" t="s">
        <v>677</v>
      </c>
    </row>
    <row r="274" spans="2:65" s="1" customFormat="1" ht="16.5" customHeight="1">
      <c r="B274" s="33"/>
      <c r="C274" s="196" t="s">
        <v>678</v>
      </c>
      <c r="D274" s="196" t="s">
        <v>161</v>
      </c>
      <c r="E274" s="197" t="s">
        <v>679</v>
      </c>
      <c r="F274" s="198" t="s">
        <v>680</v>
      </c>
      <c r="G274" s="199" t="s">
        <v>169</v>
      </c>
      <c r="H274" s="200">
        <v>2</v>
      </c>
      <c r="I274" s="201"/>
      <c r="J274" s="202">
        <f t="shared" si="5"/>
        <v>0</v>
      </c>
      <c r="K274" s="198" t="s">
        <v>1</v>
      </c>
      <c r="L274" s="35"/>
      <c r="M274" s="203" t="s">
        <v>1</v>
      </c>
      <c r="N274" s="204" t="s">
        <v>46</v>
      </c>
      <c r="O274" s="59"/>
      <c r="P274" s="205">
        <f t="shared" si="6"/>
        <v>0</v>
      </c>
      <c r="Q274" s="205">
        <v>0</v>
      </c>
      <c r="R274" s="205">
        <f t="shared" si="7"/>
        <v>0</v>
      </c>
      <c r="S274" s="205">
        <v>0</v>
      </c>
      <c r="T274" s="206">
        <f t="shared" si="8"/>
        <v>0</v>
      </c>
      <c r="AR274" s="15" t="s">
        <v>165</v>
      </c>
      <c r="AT274" s="15" t="s">
        <v>161</v>
      </c>
      <c r="AU274" s="15" t="s">
        <v>83</v>
      </c>
      <c r="AY274" s="15" t="s">
        <v>159</v>
      </c>
      <c r="BE274" s="102">
        <f t="shared" si="9"/>
        <v>0</v>
      </c>
      <c r="BF274" s="102">
        <f t="shared" si="10"/>
        <v>0</v>
      </c>
      <c r="BG274" s="102">
        <f t="shared" si="11"/>
        <v>0</v>
      </c>
      <c r="BH274" s="102">
        <f t="shared" si="12"/>
        <v>0</v>
      </c>
      <c r="BI274" s="102">
        <f t="shared" si="13"/>
        <v>0</v>
      </c>
      <c r="BJ274" s="15" t="s">
        <v>83</v>
      </c>
      <c r="BK274" s="102">
        <f t="shared" si="14"/>
        <v>0</v>
      </c>
      <c r="BL274" s="15" t="s">
        <v>165</v>
      </c>
      <c r="BM274" s="15" t="s">
        <v>681</v>
      </c>
    </row>
    <row r="275" spans="2:65" s="1" customFormat="1" ht="16.5" customHeight="1">
      <c r="B275" s="33"/>
      <c r="C275" s="196" t="s">
        <v>682</v>
      </c>
      <c r="D275" s="196" t="s">
        <v>161</v>
      </c>
      <c r="E275" s="197" t="s">
        <v>492</v>
      </c>
      <c r="F275" s="198" t="s">
        <v>683</v>
      </c>
      <c r="G275" s="199" t="s">
        <v>169</v>
      </c>
      <c r="H275" s="200">
        <v>4</v>
      </c>
      <c r="I275" s="201"/>
      <c r="J275" s="202">
        <f t="shared" si="5"/>
        <v>0</v>
      </c>
      <c r="K275" s="198" t="s">
        <v>1</v>
      </c>
      <c r="L275" s="35"/>
      <c r="M275" s="203" t="s">
        <v>1</v>
      </c>
      <c r="N275" s="204" t="s">
        <v>46</v>
      </c>
      <c r="O275" s="59"/>
      <c r="P275" s="205">
        <f t="shared" si="6"/>
        <v>0</v>
      </c>
      <c r="Q275" s="205">
        <v>0</v>
      </c>
      <c r="R275" s="205">
        <f t="shared" si="7"/>
        <v>0</v>
      </c>
      <c r="S275" s="205">
        <v>0</v>
      </c>
      <c r="T275" s="206">
        <f t="shared" si="8"/>
        <v>0</v>
      </c>
      <c r="AR275" s="15" t="s">
        <v>165</v>
      </c>
      <c r="AT275" s="15" t="s">
        <v>161</v>
      </c>
      <c r="AU275" s="15" t="s">
        <v>83</v>
      </c>
      <c r="AY275" s="15" t="s">
        <v>159</v>
      </c>
      <c r="BE275" s="102">
        <f t="shared" si="9"/>
        <v>0</v>
      </c>
      <c r="BF275" s="102">
        <f t="shared" si="10"/>
        <v>0</v>
      </c>
      <c r="BG275" s="102">
        <f t="shared" si="11"/>
        <v>0</v>
      </c>
      <c r="BH275" s="102">
        <f t="shared" si="12"/>
        <v>0</v>
      </c>
      <c r="BI275" s="102">
        <f t="shared" si="13"/>
        <v>0</v>
      </c>
      <c r="BJ275" s="15" t="s">
        <v>83</v>
      </c>
      <c r="BK275" s="102">
        <f t="shared" si="14"/>
        <v>0</v>
      </c>
      <c r="BL275" s="15" t="s">
        <v>165</v>
      </c>
      <c r="BM275" s="15" t="s">
        <v>684</v>
      </c>
    </row>
    <row r="276" spans="2:65" s="1" customFormat="1" ht="16.5" customHeight="1">
      <c r="B276" s="33"/>
      <c r="C276" s="196" t="s">
        <v>685</v>
      </c>
      <c r="D276" s="196" t="s">
        <v>161</v>
      </c>
      <c r="E276" s="197" t="s">
        <v>495</v>
      </c>
      <c r="F276" s="198" t="s">
        <v>680</v>
      </c>
      <c r="G276" s="199" t="s">
        <v>169</v>
      </c>
      <c r="H276" s="200">
        <v>2</v>
      </c>
      <c r="I276" s="201"/>
      <c r="J276" s="202">
        <f t="shared" si="5"/>
        <v>0</v>
      </c>
      <c r="K276" s="198" t="s">
        <v>1</v>
      </c>
      <c r="L276" s="35"/>
      <c r="M276" s="203" t="s">
        <v>1</v>
      </c>
      <c r="N276" s="204" t="s">
        <v>46</v>
      </c>
      <c r="O276" s="59"/>
      <c r="P276" s="205">
        <f t="shared" si="6"/>
        <v>0</v>
      </c>
      <c r="Q276" s="205">
        <v>0</v>
      </c>
      <c r="R276" s="205">
        <f t="shared" si="7"/>
        <v>0</v>
      </c>
      <c r="S276" s="205">
        <v>0</v>
      </c>
      <c r="T276" s="206">
        <f t="shared" si="8"/>
        <v>0</v>
      </c>
      <c r="AR276" s="15" t="s">
        <v>165</v>
      </c>
      <c r="AT276" s="15" t="s">
        <v>161</v>
      </c>
      <c r="AU276" s="15" t="s">
        <v>83</v>
      </c>
      <c r="AY276" s="15" t="s">
        <v>159</v>
      </c>
      <c r="BE276" s="102">
        <f t="shared" si="9"/>
        <v>0</v>
      </c>
      <c r="BF276" s="102">
        <f t="shared" si="10"/>
        <v>0</v>
      </c>
      <c r="BG276" s="102">
        <f t="shared" si="11"/>
        <v>0</v>
      </c>
      <c r="BH276" s="102">
        <f t="shared" si="12"/>
        <v>0</v>
      </c>
      <c r="BI276" s="102">
        <f t="shared" si="13"/>
        <v>0</v>
      </c>
      <c r="BJ276" s="15" t="s">
        <v>83</v>
      </c>
      <c r="BK276" s="102">
        <f t="shared" si="14"/>
        <v>0</v>
      </c>
      <c r="BL276" s="15" t="s">
        <v>165</v>
      </c>
      <c r="BM276" s="15" t="s">
        <v>686</v>
      </c>
    </row>
    <row r="277" spans="2:65" s="1" customFormat="1" ht="16.5" customHeight="1">
      <c r="B277" s="33"/>
      <c r="C277" s="196" t="s">
        <v>687</v>
      </c>
      <c r="D277" s="196" t="s">
        <v>161</v>
      </c>
      <c r="E277" s="197" t="s">
        <v>468</v>
      </c>
      <c r="F277" s="198" t="s">
        <v>469</v>
      </c>
      <c r="G277" s="199" t="s">
        <v>169</v>
      </c>
      <c r="H277" s="200">
        <v>1</v>
      </c>
      <c r="I277" s="201"/>
      <c r="J277" s="202">
        <f t="shared" si="5"/>
        <v>0</v>
      </c>
      <c r="K277" s="198" t="s">
        <v>1</v>
      </c>
      <c r="L277" s="35"/>
      <c r="M277" s="203" t="s">
        <v>1</v>
      </c>
      <c r="N277" s="204" t="s">
        <v>46</v>
      </c>
      <c r="O277" s="59"/>
      <c r="P277" s="205">
        <f t="shared" si="6"/>
        <v>0</v>
      </c>
      <c r="Q277" s="205">
        <v>0</v>
      </c>
      <c r="R277" s="205">
        <f t="shared" si="7"/>
        <v>0</v>
      </c>
      <c r="S277" s="205">
        <v>0</v>
      </c>
      <c r="T277" s="206">
        <f t="shared" si="8"/>
        <v>0</v>
      </c>
      <c r="AR277" s="15" t="s">
        <v>165</v>
      </c>
      <c r="AT277" s="15" t="s">
        <v>161</v>
      </c>
      <c r="AU277" s="15" t="s">
        <v>83</v>
      </c>
      <c r="AY277" s="15" t="s">
        <v>159</v>
      </c>
      <c r="BE277" s="102">
        <f t="shared" si="9"/>
        <v>0</v>
      </c>
      <c r="BF277" s="102">
        <f t="shared" si="10"/>
        <v>0</v>
      </c>
      <c r="BG277" s="102">
        <f t="shared" si="11"/>
        <v>0</v>
      </c>
      <c r="BH277" s="102">
        <f t="shared" si="12"/>
        <v>0</v>
      </c>
      <c r="BI277" s="102">
        <f t="shared" si="13"/>
        <v>0</v>
      </c>
      <c r="BJ277" s="15" t="s">
        <v>83</v>
      </c>
      <c r="BK277" s="102">
        <f t="shared" si="14"/>
        <v>0</v>
      </c>
      <c r="BL277" s="15" t="s">
        <v>165</v>
      </c>
      <c r="BM277" s="15" t="s">
        <v>688</v>
      </c>
    </row>
    <row r="278" spans="2:65" s="1" customFormat="1" ht="16.5" customHeight="1">
      <c r="B278" s="33"/>
      <c r="C278" s="196" t="s">
        <v>689</v>
      </c>
      <c r="D278" s="196" t="s">
        <v>161</v>
      </c>
      <c r="E278" s="197" t="s">
        <v>471</v>
      </c>
      <c r="F278" s="198" t="s">
        <v>472</v>
      </c>
      <c r="G278" s="199" t="s">
        <v>169</v>
      </c>
      <c r="H278" s="200">
        <v>10</v>
      </c>
      <c r="I278" s="201"/>
      <c r="J278" s="202">
        <f t="shared" si="5"/>
        <v>0</v>
      </c>
      <c r="K278" s="198" t="s">
        <v>1</v>
      </c>
      <c r="L278" s="35"/>
      <c r="M278" s="203" t="s">
        <v>1</v>
      </c>
      <c r="N278" s="204" t="s">
        <v>46</v>
      </c>
      <c r="O278" s="59"/>
      <c r="P278" s="205">
        <f t="shared" si="6"/>
        <v>0</v>
      </c>
      <c r="Q278" s="205">
        <v>0</v>
      </c>
      <c r="R278" s="205">
        <f t="shared" si="7"/>
        <v>0</v>
      </c>
      <c r="S278" s="205">
        <v>0</v>
      </c>
      <c r="T278" s="206">
        <f t="shared" si="8"/>
        <v>0</v>
      </c>
      <c r="AR278" s="15" t="s">
        <v>165</v>
      </c>
      <c r="AT278" s="15" t="s">
        <v>161</v>
      </c>
      <c r="AU278" s="15" t="s">
        <v>83</v>
      </c>
      <c r="AY278" s="15" t="s">
        <v>159</v>
      </c>
      <c r="BE278" s="102">
        <f t="shared" si="9"/>
        <v>0</v>
      </c>
      <c r="BF278" s="102">
        <f t="shared" si="10"/>
        <v>0</v>
      </c>
      <c r="BG278" s="102">
        <f t="shared" si="11"/>
        <v>0</v>
      </c>
      <c r="BH278" s="102">
        <f t="shared" si="12"/>
        <v>0</v>
      </c>
      <c r="BI278" s="102">
        <f t="shared" si="13"/>
        <v>0</v>
      </c>
      <c r="BJ278" s="15" t="s">
        <v>83</v>
      </c>
      <c r="BK278" s="102">
        <f t="shared" si="14"/>
        <v>0</v>
      </c>
      <c r="BL278" s="15" t="s">
        <v>165</v>
      </c>
      <c r="BM278" s="15" t="s">
        <v>690</v>
      </c>
    </row>
    <row r="279" spans="2:65" s="1" customFormat="1" ht="16.5" customHeight="1">
      <c r="B279" s="33"/>
      <c r="C279" s="196" t="s">
        <v>691</v>
      </c>
      <c r="D279" s="196" t="s">
        <v>161</v>
      </c>
      <c r="E279" s="197" t="s">
        <v>474</v>
      </c>
      <c r="F279" s="198" t="s">
        <v>475</v>
      </c>
      <c r="G279" s="199" t="s">
        <v>169</v>
      </c>
      <c r="H279" s="200">
        <v>10</v>
      </c>
      <c r="I279" s="201"/>
      <c r="J279" s="202">
        <f t="shared" si="5"/>
        <v>0</v>
      </c>
      <c r="K279" s="198" t="s">
        <v>1</v>
      </c>
      <c r="L279" s="35"/>
      <c r="M279" s="203" t="s">
        <v>1</v>
      </c>
      <c r="N279" s="204" t="s">
        <v>46</v>
      </c>
      <c r="O279" s="59"/>
      <c r="P279" s="205">
        <f t="shared" si="6"/>
        <v>0</v>
      </c>
      <c r="Q279" s="205">
        <v>0</v>
      </c>
      <c r="R279" s="205">
        <f t="shared" si="7"/>
        <v>0</v>
      </c>
      <c r="S279" s="205">
        <v>0</v>
      </c>
      <c r="T279" s="206">
        <f t="shared" si="8"/>
        <v>0</v>
      </c>
      <c r="AR279" s="15" t="s">
        <v>165</v>
      </c>
      <c r="AT279" s="15" t="s">
        <v>161</v>
      </c>
      <c r="AU279" s="15" t="s">
        <v>83</v>
      </c>
      <c r="AY279" s="15" t="s">
        <v>159</v>
      </c>
      <c r="BE279" s="102">
        <f t="shared" si="9"/>
        <v>0</v>
      </c>
      <c r="BF279" s="102">
        <f t="shared" si="10"/>
        <v>0</v>
      </c>
      <c r="BG279" s="102">
        <f t="shared" si="11"/>
        <v>0</v>
      </c>
      <c r="BH279" s="102">
        <f t="shared" si="12"/>
        <v>0</v>
      </c>
      <c r="BI279" s="102">
        <f t="shared" si="13"/>
        <v>0</v>
      </c>
      <c r="BJ279" s="15" t="s">
        <v>83</v>
      </c>
      <c r="BK279" s="102">
        <f t="shared" si="14"/>
        <v>0</v>
      </c>
      <c r="BL279" s="15" t="s">
        <v>165</v>
      </c>
      <c r="BM279" s="15" t="s">
        <v>692</v>
      </c>
    </row>
    <row r="280" spans="2:65" s="1" customFormat="1" ht="16.5" customHeight="1">
      <c r="B280" s="33"/>
      <c r="C280" s="196" t="s">
        <v>693</v>
      </c>
      <c r="D280" s="196" t="s">
        <v>161</v>
      </c>
      <c r="E280" s="197" t="s">
        <v>477</v>
      </c>
      <c r="F280" s="198" t="s">
        <v>478</v>
      </c>
      <c r="G280" s="199" t="s">
        <v>169</v>
      </c>
      <c r="H280" s="200">
        <v>10</v>
      </c>
      <c r="I280" s="201"/>
      <c r="J280" s="202">
        <f t="shared" si="5"/>
        <v>0</v>
      </c>
      <c r="K280" s="198" t="s">
        <v>1</v>
      </c>
      <c r="L280" s="35"/>
      <c r="M280" s="203" t="s">
        <v>1</v>
      </c>
      <c r="N280" s="204" t="s">
        <v>46</v>
      </c>
      <c r="O280" s="59"/>
      <c r="P280" s="205">
        <f t="shared" si="6"/>
        <v>0</v>
      </c>
      <c r="Q280" s="205">
        <v>0</v>
      </c>
      <c r="R280" s="205">
        <f t="shared" si="7"/>
        <v>0</v>
      </c>
      <c r="S280" s="205">
        <v>0</v>
      </c>
      <c r="T280" s="206">
        <f t="shared" si="8"/>
        <v>0</v>
      </c>
      <c r="AR280" s="15" t="s">
        <v>165</v>
      </c>
      <c r="AT280" s="15" t="s">
        <v>161</v>
      </c>
      <c r="AU280" s="15" t="s">
        <v>83</v>
      </c>
      <c r="AY280" s="15" t="s">
        <v>159</v>
      </c>
      <c r="BE280" s="102">
        <f t="shared" si="9"/>
        <v>0</v>
      </c>
      <c r="BF280" s="102">
        <f t="shared" si="10"/>
        <v>0</v>
      </c>
      <c r="BG280" s="102">
        <f t="shared" si="11"/>
        <v>0</v>
      </c>
      <c r="BH280" s="102">
        <f t="shared" si="12"/>
        <v>0</v>
      </c>
      <c r="BI280" s="102">
        <f t="shared" si="13"/>
        <v>0</v>
      </c>
      <c r="BJ280" s="15" t="s">
        <v>83</v>
      </c>
      <c r="BK280" s="102">
        <f t="shared" si="14"/>
        <v>0</v>
      </c>
      <c r="BL280" s="15" t="s">
        <v>165</v>
      </c>
      <c r="BM280" s="15" t="s">
        <v>694</v>
      </c>
    </row>
    <row r="281" spans="2:65" s="1" customFormat="1" ht="16.5" customHeight="1">
      <c r="B281" s="33"/>
      <c r="C281" s="196" t="s">
        <v>366</v>
      </c>
      <c r="D281" s="196" t="s">
        <v>161</v>
      </c>
      <c r="E281" s="197" t="s">
        <v>480</v>
      </c>
      <c r="F281" s="313" t="s">
        <v>731</v>
      </c>
      <c r="G281" s="199" t="s">
        <v>481</v>
      </c>
      <c r="H281" s="200">
        <v>120</v>
      </c>
      <c r="I281" s="201"/>
      <c r="J281" s="202">
        <f t="shared" si="5"/>
        <v>0</v>
      </c>
      <c r="K281" s="198" t="s">
        <v>1</v>
      </c>
      <c r="L281" s="35"/>
      <c r="M281" s="203" t="s">
        <v>1</v>
      </c>
      <c r="N281" s="204" t="s">
        <v>46</v>
      </c>
      <c r="O281" s="59"/>
      <c r="P281" s="205">
        <f t="shared" si="6"/>
        <v>0</v>
      </c>
      <c r="Q281" s="205">
        <v>0</v>
      </c>
      <c r="R281" s="205">
        <f t="shared" si="7"/>
        <v>0</v>
      </c>
      <c r="S281" s="205">
        <v>0</v>
      </c>
      <c r="T281" s="206">
        <f t="shared" si="8"/>
        <v>0</v>
      </c>
      <c r="AR281" s="15" t="s">
        <v>165</v>
      </c>
      <c r="AT281" s="15" t="s">
        <v>161</v>
      </c>
      <c r="AU281" s="15" t="s">
        <v>83</v>
      </c>
      <c r="AY281" s="15" t="s">
        <v>159</v>
      </c>
      <c r="BE281" s="102">
        <f t="shared" si="9"/>
        <v>0</v>
      </c>
      <c r="BF281" s="102">
        <f t="shared" si="10"/>
        <v>0</v>
      </c>
      <c r="BG281" s="102">
        <f t="shared" si="11"/>
        <v>0</v>
      </c>
      <c r="BH281" s="102">
        <f t="shared" si="12"/>
        <v>0</v>
      </c>
      <c r="BI281" s="102">
        <f t="shared" si="13"/>
        <v>0</v>
      </c>
      <c r="BJ281" s="15" t="s">
        <v>83</v>
      </c>
      <c r="BK281" s="102">
        <f t="shared" si="14"/>
        <v>0</v>
      </c>
      <c r="BL281" s="15" t="s">
        <v>165</v>
      </c>
      <c r="BM281" s="15" t="s">
        <v>695</v>
      </c>
    </row>
    <row r="282" spans="2:51" s="11" customFormat="1" ht="12">
      <c r="B282" s="207"/>
      <c r="C282" s="208"/>
      <c r="D282" s="209" t="s">
        <v>197</v>
      </c>
      <c r="E282" s="210" t="s">
        <v>1</v>
      </c>
      <c r="F282" s="211" t="s">
        <v>696</v>
      </c>
      <c r="G282" s="208"/>
      <c r="H282" s="212">
        <v>120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197</v>
      </c>
      <c r="AU282" s="218" t="s">
        <v>83</v>
      </c>
      <c r="AV282" s="11" t="s">
        <v>85</v>
      </c>
      <c r="AW282" s="11" t="s">
        <v>34</v>
      </c>
      <c r="AX282" s="11" t="s">
        <v>83</v>
      </c>
      <c r="AY282" s="218" t="s">
        <v>159</v>
      </c>
    </row>
    <row r="283" spans="2:65" s="1" customFormat="1" ht="16.5" customHeight="1">
      <c r="B283" s="33"/>
      <c r="C283" s="196" t="s">
        <v>697</v>
      </c>
      <c r="D283" s="196" t="s">
        <v>161</v>
      </c>
      <c r="E283" s="197" t="s">
        <v>483</v>
      </c>
      <c r="F283" s="198" t="s">
        <v>698</v>
      </c>
      <c r="G283" s="199" t="s">
        <v>234</v>
      </c>
      <c r="H283" s="200">
        <v>2</v>
      </c>
      <c r="I283" s="201"/>
      <c r="J283" s="202">
        <f>ROUND(I283*H283,2)</f>
        <v>0</v>
      </c>
      <c r="K283" s="198" t="s">
        <v>1</v>
      </c>
      <c r="L283" s="35"/>
      <c r="M283" s="203" t="s">
        <v>1</v>
      </c>
      <c r="N283" s="204" t="s">
        <v>46</v>
      </c>
      <c r="O283" s="59"/>
      <c r="P283" s="205">
        <f>O283*H283</f>
        <v>0</v>
      </c>
      <c r="Q283" s="205">
        <v>0</v>
      </c>
      <c r="R283" s="205">
        <f>Q283*H283</f>
        <v>0</v>
      </c>
      <c r="S283" s="205">
        <v>0</v>
      </c>
      <c r="T283" s="206">
        <f>S283*H283</f>
        <v>0</v>
      </c>
      <c r="AR283" s="15" t="s">
        <v>165</v>
      </c>
      <c r="AT283" s="15" t="s">
        <v>161</v>
      </c>
      <c r="AU283" s="15" t="s">
        <v>83</v>
      </c>
      <c r="AY283" s="15" t="s">
        <v>159</v>
      </c>
      <c r="BE283" s="102">
        <f>IF(N283="základní",J283,0)</f>
        <v>0</v>
      </c>
      <c r="BF283" s="102">
        <f>IF(N283="snížená",J283,0)</f>
        <v>0</v>
      </c>
      <c r="BG283" s="102">
        <f>IF(N283="zákl. přenesená",J283,0)</f>
        <v>0</v>
      </c>
      <c r="BH283" s="102">
        <f>IF(N283="sníž. přenesená",J283,0)</f>
        <v>0</v>
      </c>
      <c r="BI283" s="102">
        <f>IF(N283="nulová",J283,0)</f>
        <v>0</v>
      </c>
      <c r="BJ283" s="15" t="s">
        <v>83</v>
      </c>
      <c r="BK283" s="102">
        <f>ROUND(I283*H283,2)</f>
        <v>0</v>
      </c>
      <c r="BL283" s="15" t="s">
        <v>165</v>
      </c>
      <c r="BM283" s="15" t="s">
        <v>699</v>
      </c>
    </row>
    <row r="284" spans="2:51" s="11" customFormat="1" ht="12">
      <c r="B284" s="207"/>
      <c r="C284" s="208"/>
      <c r="D284" s="209" t="s">
        <v>197</v>
      </c>
      <c r="E284" s="210" t="s">
        <v>1</v>
      </c>
      <c r="F284" s="211" t="s">
        <v>85</v>
      </c>
      <c r="G284" s="208"/>
      <c r="H284" s="212">
        <v>2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197</v>
      </c>
      <c r="AU284" s="218" t="s">
        <v>83</v>
      </c>
      <c r="AV284" s="11" t="s">
        <v>85</v>
      </c>
      <c r="AW284" s="11" t="s">
        <v>34</v>
      </c>
      <c r="AX284" s="11" t="s">
        <v>83</v>
      </c>
      <c r="AY284" s="218" t="s">
        <v>159</v>
      </c>
    </row>
    <row r="285" spans="2:65" s="1" customFormat="1" ht="16.5" customHeight="1">
      <c r="B285" s="33"/>
      <c r="C285" s="196" t="s">
        <v>700</v>
      </c>
      <c r="D285" s="196" t="s">
        <v>161</v>
      </c>
      <c r="E285" s="197" t="s">
        <v>486</v>
      </c>
      <c r="F285" s="198" t="s">
        <v>701</v>
      </c>
      <c r="G285" s="199" t="s">
        <v>234</v>
      </c>
      <c r="H285" s="200">
        <v>12</v>
      </c>
      <c r="I285" s="201"/>
      <c r="J285" s="202">
        <f>ROUND(I285*H285,2)</f>
        <v>0</v>
      </c>
      <c r="K285" s="198" t="s">
        <v>1</v>
      </c>
      <c r="L285" s="35"/>
      <c r="M285" s="203" t="s">
        <v>1</v>
      </c>
      <c r="N285" s="204" t="s">
        <v>46</v>
      </c>
      <c r="O285" s="59"/>
      <c r="P285" s="205">
        <f>O285*H285</f>
        <v>0</v>
      </c>
      <c r="Q285" s="205">
        <v>0</v>
      </c>
      <c r="R285" s="205">
        <f>Q285*H285</f>
        <v>0</v>
      </c>
      <c r="S285" s="205">
        <v>0</v>
      </c>
      <c r="T285" s="206">
        <f>S285*H285</f>
        <v>0</v>
      </c>
      <c r="AR285" s="15" t="s">
        <v>165</v>
      </c>
      <c r="AT285" s="15" t="s">
        <v>161</v>
      </c>
      <c r="AU285" s="15" t="s">
        <v>83</v>
      </c>
      <c r="AY285" s="15" t="s">
        <v>159</v>
      </c>
      <c r="BE285" s="102">
        <f>IF(N285="základní",J285,0)</f>
        <v>0</v>
      </c>
      <c r="BF285" s="102">
        <f>IF(N285="snížená",J285,0)</f>
        <v>0</v>
      </c>
      <c r="BG285" s="102">
        <f>IF(N285="zákl. přenesená",J285,0)</f>
        <v>0</v>
      </c>
      <c r="BH285" s="102">
        <f>IF(N285="sníž. přenesená",J285,0)</f>
        <v>0</v>
      </c>
      <c r="BI285" s="102">
        <f>IF(N285="nulová",J285,0)</f>
        <v>0</v>
      </c>
      <c r="BJ285" s="15" t="s">
        <v>83</v>
      </c>
      <c r="BK285" s="102">
        <f>ROUND(I285*H285,2)</f>
        <v>0</v>
      </c>
      <c r="BL285" s="15" t="s">
        <v>165</v>
      </c>
      <c r="BM285" s="15" t="s">
        <v>702</v>
      </c>
    </row>
    <row r="286" spans="2:51" s="11" customFormat="1" ht="12">
      <c r="B286" s="207"/>
      <c r="C286" s="208"/>
      <c r="D286" s="209" t="s">
        <v>197</v>
      </c>
      <c r="E286" s="210" t="s">
        <v>1</v>
      </c>
      <c r="F286" s="211" t="s">
        <v>215</v>
      </c>
      <c r="G286" s="208"/>
      <c r="H286" s="212">
        <v>12</v>
      </c>
      <c r="I286" s="213"/>
      <c r="J286" s="208"/>
      <c r="K286" s="208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197</v>
      </c>
      <c r="AU286" s="218" t="s">
        <v>83</v>
      </c>
      <c r="AV286" s="11" t="s">
        <v>85</v>
      </c>
      <c r="AW286" s="11" t="s">
        <v>34</v>
      </c>
      <c r="AX286" s="11" t="s">
        <v>83</v>
      </c>
      <c r="AY286" s="218" t="s">
        <v>159</v>
      </c>
    </row>
    <row r="287" spans="2:65" s="1" customFormat="1" ht="16.5" customHeight="1">
      <c r="B287" s="33"/>
      <c r="C287" s="196" t="s">
        <v>703</v>
      </c>
      <c r="D287" s="196" t="s">
        <v>161</v>
      </c>
      <c r="E287" s="197" t="s">
        <v>489</v>
      </c>
      <c r="F287" s="198" t="s">
        <v>704</v>
      </c>
      <c r="G287" s="199" t="s">
        <v>169</v>
      </c>
      <c r="H287" s="200">
        <v>47</v>
      </c>
      <c r="I287" s="201"/>
      <c r="J287" s="202">
        <f aca="true" t="shared" si="15" ref="J287:J292">ROUND(I287*H287,2)</f>
        <v>0</v>
      </c>
      <c r="K287" s="198" t="s">
        <v>1</v>
      </c>
      <c r="L287" s="35"/>
      <c r="M287" s="203" t="s">
        <v>1</v>
      </c>
      <c r="N287" s="204" t="s">
        <v>46</v>
      </c>
      <c r="O287" s="59"/>
      <c r="P287" s="205">
        <f aca="true" t="shared" si="16" ref="P287:P292">O287*H287</f>
        <v>0</v>
      </c>
      <c r="Q287" s="205">
        <v>0</v>
      </c>
      <c r="R287" s="205">
        <f aca="true" t="shared" si="17" ref="R287:R292">Q287*H287</f>
        <v>0</v>
      </c>
      <c r="S287" s="205">
        <v>0</v>
      </c>
      <c r="T287" s="206">
        <f aca="true" t="shared" si="18" ref="T287:T292">S287*H287</f>
        <v>0</v>
      </c>
      <c r="AR287" s="15" t="s">
        <v>165</v>
      </c>
      <c r="AT287" s="15" t="s">
        <v>161</v>
      </c>
      <c r="AU287" s="15" t="s">
        <v>83</v>
      </c>
      <c r="AY287" s="15" t="s">
        <v>159</v>
      </c>
      <c r="BE287" s="102">
        <f aca="true" t="shared" si="19" ref="BE287:BE292">IF(N287="základní",J287,0)</f>
        <v>0</v>
      </c>
      <c r="BF287" s="102">
        <f aca="true" t="shared" si="20" ref="BF287:BF292">IF(N287="snížená",J287,0)</f>
        <v>0</v>
      </c>
      <c r="BG287" s="102">
        <f aca="true" t="shared" si="21" ref="BG287:BG292">IF(N287="zákl. přenesená",J287,0)</f>
        <v>0</v>
      </c>
      <c r="BH287" s="102">
        <f aca="true" t="shared" si="22" ref="BH287:BH292">IF(N287="sníž. přenesená",J287,0)</f>
        <v>0</v>
      </c>
      <c r="BI287" s="102">
        <f aca="true" t="shared" si="23" ref="BI287:BI292">IF(N287="nulová",J287,0)</f>
        <v>0</v>
      </c>
      <c r="BJ287" s="15" t="s">
        <v>83</v>
      </c>
      <c r="BK287" s="102">
        <f aca="true" t="shared" si="24" ref="BK287:BK292">ROUND(I287*H287,2)</f>
        <v>0</v>
      </c>
      <c r="BL287" s="15" t="s">
        <v>165</v>
      </c>
      <c r="BM287" s="15" t="s">
        <v>705</v>
      </c>
    </row>
    <row r="288" spans="2:65" s="1" customFormat="1" ht="16.5" customHeight="1">
      <c r="B288" s="33"/>
      <c r="C288" s="196" t="s">
        <v>706</v>
      </c>
      <c r="D288" s="196" t="s">
        <v>161</v>
      </c>
      <c r="E288" s="197" t="s">
        <v>498</v>
      </c>
      <c r="F288" s="198" t="s">
        <v>707</v>
      </c>
      <c r="G288" s="199" t="s">
        <v>205</v>
      </c>
      <c r="H288" s="200">
        <v>120</v>
      </c>
      <c r="I288" s="201"/>
      <c r="J288" s="202">
        <f t="shared" si="15"/>
        <v>0</v>
      </c>
      <c r="K288" s="198" t="s">
        <v>1</v>
      </c>
      <c r="L288" s="35"/>
      <c r="M288" s="203" t="s">
        <v>1</v>
      </c>
      <c r="N288" s="204" t="s">
        <v>46</v>
      </c>
      <c r="O288" s="59"/>
      <c r="P288" s="205">
        <f t="shared" si="16"/>
        <v>0</v>
      </c>
      <c r="Q288" s="205">
        <v>0</v>
      </c>
      <c r="R288" s="205">
        <f t="shared" si="17"/>
        <v>0</v>
      </c>
      <c r="S288" s="205">
        <v>0</v>
      </c>
      <c r="T288" s="206">
        <f t="shared" si="18"/>
        <v>0</v>
      </c>
      <c r="AR288" s="15" t="s">
        <v>165</v>
      </c>
      <c r="AT288" s="15" t="s">
        <v>161</v>
      </c>
      <c r="AU288" s="15" t="s">
        <v>83</v>
      </c>
      <c r="AY288" s="15" t="s">
        <v>159</v>
      </c>
      <c r="BE288" s="102">
        <f t="shared" si="19"/>
        <v>0</v>
      </c>
      <c r="BF288" s="102">
        <f t="shared" si="20"/>
        <v>0</v>
      </c>
      <c r="BG288" s="102">
        <f t="shared" si="21"/>
        <v>0</v>
      </c>
      <c r="BH288" s="102">
        <f t="shared" si="22"/>
        <v>0</v>
      </c>
      <c r="BI288" s="102">
        <f t="shared" si="23"/>
        <v>0</v>
      </c>
      <c r="BJ288" s="15" t="s">
        <v>83</v>
      </c>
      <c r="BK288" s="102">
        <f t="shared" si="24"/>
        <v>0</v>
      </c>
      <c r="BL288" s="15" t="s">
        <v>165</v>
      </c>
      <c r="BM288" s="15" t="s">
        <v>708</v>
      </c>
    </row>
    <row r="289" spans="2:65" s="1" customFormat="1" ht="16.5" customHeight="1">
      <c r="B289" s="33"/>
      <c r="C289" s="196" t="s">
        <v>709</v>
      </c>
      <c r="D289" s="196" t="s">
        <v>161</v>
      </c>
      <c r="E289" s="197" t="s">
        <v>710</v>
      </c>
      <c r="F289" s="198" t="s">
        <v>711</v>
      </c>
      <c r="G289" s="199" t="s">
        <v>169</v>
      </c>
      <c r="H289" s="200">
        <v>1</v>
      </c>
      <c r="I289" s="201"/>
      <c r="J289" s="202">
        <f t="shared" si="15"/>
        <v>0</v>
      </c>
      <c r="K289" s="198" t="s">
        <v>1</v>
      </c>
      <c r="L289" s="35"/>
      <c r="M289" s="203" t="s">
        <v>1</v>
      </c>
      <c r="N289" s="204" t="s">
        <v>46</v>
      </c>
      <c r="O289" s="59"/>
      <c r="P289" s="205">
        <f t="shared" si="16"/>
        <v>0</v>
      </c>
      <c r="Q289" s="205">
        <v>0</v>
      </c>
      <c r="R289" s="205">
        <f t="shared" si="17"/>
        <v>0</v>
      </c>
      <c r="S289" s="205">
        <v>0</v>
      </c>
      <c r="T289" s="206">
        <f t="shared" si="18"/>
        <v>0</v>
      </c>
      <c r="AR289" s="15" t="s">
        <v>165</v>
      </c>
      <c r="AT289" s="15" t="s">
        <v>161</v>
      </c>
      <c r="AU289" s="15" t="s">
        <v>83</v>
      </c>
      <c r="AY289" s="15" t="s">
        <v>159</v>
      </c>
      <c r="BE289" s="102">
        <f t="shared" si="19"/>
        <v>0</v>
      </c>
      <c r="BF289" s="102">
        <f t="shared" si="20"/>
        <v>0</v>
      </c>
      <c r="BG289" s="102">
        <f t="shared" si="21"/>
        <v>0</v>
      </c>
      <c r="BH289" s="102">
        <f t="shared" si="22"/>
        <v>0</v>
      </c>
      <c r="BI289" s="102">
        <f t="shared" si="23"/>
        <v>0</v>
      </c>
      <c r="BJ289" s="15" t="s">
        <v>83</v>
      </c>
      <c r="BK289" s="102">
        <f t="shared" si="24"/>
        <v>0</v>
      </c>
      <c r="BL289" s="15" t="s">
        <v>165</v>
      </c>
      <c r="BM289" s="15" t="s">
        <v>712</v>
      </c>
    </row>
    <row r="290" spans="2:65" s="1" customFormat="1" ht="16.5" customHeight="1">
      <c r="B290" s="33"/>
      <c r="C290" s="196" t="s">
        <v>713</v>
      </c>
      <c r="D290" s="196" t="s">
        <v>161</v>
      </c>
      <c r="E290" s="197" t="s">
        <v>714</v>
      </c>
      <c r="F290" s="198" t="s">
        <v>715</v>
      </c>
      <c r="G290" s="199" t="s">
        <v>169</v>
      </c>
      <c r="H290" s="200">
        <v>7</v>
      </c>
      <c r="I290" s="201"/>
      <c r="J290" s="202">
        <f t="shared" si="15"/>
        <v>0</v>
      </c>
      <c r="K290" s="198" t="s">
        <v>1</v>
      </c>
      <c r="L290" s="35"/>
      <c r="M290" s="203" t="s">
        <v>1</v>
      </c>
      <c r="N290" s="204" t="s">
        <v>46</v>
      </c>
      <c r="O290" s="59"/>
      <c r="P290" s="205">
        <f t="shared" si="16"/>
        <v>0</v>
      </c>
      <c r="Q290" s="205">
        <v>0</v>
      </c>
      <c r="R290" s="205">
        <f t="shared" si="17"/>
        <v>0</v>
      </c>
      <c r="S290" s="205">
        <v>0</v>
      </c>
      <c r="T290" s="206">
        <f t="shared" si="18"/>
        <v>0</v>
      </c>
      <c r="AR290" s="15" t="s">
        <v>165</v>
      </c>
      <c r="AT290" s="15" t="s">
        <v>161</v>
      </c>
      <c r="AU290" s="15" t="s">
        <v>83</v>
      </c>
      <c r="AY290" s="15" t="s">
        <v>159</v>
      </c>
      <c r="BE290" s="102">
        <f t="shared" si="19"/>
        <v>0</v>
      </c>
      <c r="BF290" s="102">
        <f t="shared" si="20"/>
        <v>0</v>
      </c>
      <c r="BG290" s="102">
        <f t="shared" si="21"/>
        <v>0</v>
      </c>
      <c r="BH290" s="102">
        <f t="shared" si="22"/>
        <v>0</v>
      </c>
      <c r="BI290" s="102">
        <f t="shared" si="23"/>
        <v>0</v>
      </c>
      <c r="BJ290" s="15" t="s">
        <v>83</v>
      </c>
      <c r="BK290" s="102">
        <f t="shared" si="24"/>
        <v>0</v>
      </c>
      <c r="BL290" s="15" t="s">
        <v>165</v>
      </c>
      <c r="BM290" s="15" t="s">
        <v>716</v>
      </c>
    </row>
    <row r="291" spans="2:65" s="1" customFormat="1" ht="16.5" customHeight="1">
      <c r="B291" s="33"/>
      <c r="C291" s="196" t="s">
        <v>717</v>
      </c>
      <c r="D291" s="196" t="s">
        <v>161</v>
      </c>
      <c r="E291" s="197" t="s">
        <v>718</v>
      </c>
      <c r="F291" s="198" t="s">
        <v>719</v>
      </c>
      <c r="G291" s="199" t="s">
        <v>169</v>
      </c>
      <c r="H291" s="200">
        <v>7</v>
      </c>
      <c r="I291" s="201"/>
      <c r="J291" s="202">
        <f t="shared" si="15"/>
        <v>0</v>
      </c>
      <c r="K291" s="198" t="s">
        <v>1</v>
      </c>
      <c r="L291" s="35"/>
      <c r="M291" s="203" t="s">
        <v>1</v>
      </c>
      <c r="N291" s="204" t="s">
        <v>46</v>
      </c>
      <c r="O291" s="59"/>
      <c r="P291" s="205">
        <f t="shared" si="16"/>
        <v>0</v>
      </c>
      <c r="Q291" s="205">
        <v>0</v>
      </c>
      <c r="R291" s="205">
        <f t="shared" si="17"/>
        <v>0</v>
      </c>
      <c r="S291" s="205">
        <v>0</v>
      </c>
      <c r="T291" s="206">
        <f t="shared" si="18"/>
        <v>0</v>
      </c>
      <c r="AR291" s="15" t="s">
        <v>165</v>
      </c>
      <c r="AT291" s="15" t="s">
        <v>161</v>
      </c>
      <c r="AU291" s="15" t="s">
        <v>83</v>
      </c>
      <c r="AY291" s="15" t="s">
        <v>159</v>
      </c>
      <c r="BE291" s="102">
        <f t="shared" si="19"/>
        <v>0</v>
      </c>
      <c r="BF291" s="102">
        <f t="shared" si="20"/>
        <v>0</v>
      </c>
      <c r="BG291" s="102">
        <f t="shared" si="21"/>
        <v>0</v>
      </c>
      <c r="BH291" s="102">
        <f t="shared" si="22"/>
        <v>0</v>
      </c>
      <c r="BI291" s="102">
        <f t="shared" si="23"/>
        <v>0</v>
      </c>
      <c r="BJ291" s="15" t="s">
        <v>83</v>
      </c>
      <c r="BK291" s="102">
        <f t="shared" si="24"/>
        <v>0</v>
      </c>
      <c r="BL291" s="15" t="s">
        <v>165</v>
      </c>
      <c r="BM291" s="15" t="s">
        <v>720</v>
      </c>
    </row>
    <row r="292" spans="2:65" s="1" customFormat="1" ht="16.5" customHeight="1">
      <c r="B292" s="33"/>
      <c r="C292" s="196" t="s">
        <v>721</v>
      </c>
      <c r="D292" s="196" t="s">
        <v>161</v>
      </c>
      <c r="E292" s="197" t="s">
        <v>509</v>
      </c>
      <c r="F292" s="198" t="s">
        <v>510</v>
      </c>
      <c r="G292" s="199" t="s">
        <v>481</v>
      </c>
      <c r="H292" s="200">
        <v>40</v>
      </c>
      <c r="I292" s="201"/>
      <c r="J292" s="202">
        <f t="shared" si="15"/>
        <v>0</v>
      </c>
      <c r="K292" s="198" t="s">
        <v>1</v>
      </c>
      <c r="L292" s="35"/>
      <c r="M292" s="203" t="s">
        <v>1</v>
      </c>
      <c r="N292" s="204" t="s">
        <v>46</v>
      </c>
      <c r="O292" s="59"/>
      <c r="P292" s="205">
        <f t="shared" si="16"/>
        <v>0</v>
      </c>
      <c r="Q292" s="205">
        <v>0</v>
      </c>
      <c r="R292" s="205">
        <f t="shared" si="17"/>
        <v>0</v>
      </c>
      <c r="S292" s="205">
        <v>0</v>
      </c>
      <c r="T292" s="206">
        <f t="shared" si="18"/>
        <v>0</v>
      </c>
      <c r="AR292" s="15" t="s">
        <v>165</v>
      </c>
      <c r="AT292" s="15" t="s">
        <v>161</v>
      </c>
      <c r="AU292" s="15" t="s">
        <v>83</v>
      </c>
      <c r="AY292" s="15" t="s">
        <v>159</v>
      </c>
      <c r="BE292" s="102">
        <f t="shared" si="19"/>
        <v>0</v>
      </c>
      <c r="BF292" s="102">
        <f t="shared" si="20"/>
        <v>0</v>
      </c>
      <c r="BG292" s="102">
        <f t="shared" si="21"/>
        <v>0</v>
      </c>
      <c r="BH292" s="102">
        <f t="shared" si="22"/>
        <v>0</v>
      </c>
      <c r="BI292" s="102">
        <f t="shared" si="23"/>
        <v>0</v>
      </c>
      <c r="BJ292" s="15" t="s">
        <v>83</v>
      </c>
      <c r="BK292" s="102">
        <f t="shared" si="24"/>
        <v>0</v>
      </c>
      <c r="BL292" s="15" t="s">
        <v>165</v>
      </c>
      <c r="BM292" s="15" t="s">
        <v>722</v>
      </c>
    </row>
    <row r="293" spans="2:51" s="12" customFormat="1" ht="12">
      <c r="B293" s="219"/>
      <c r="C293" s="220"/>
      <c r="D293" s="209" t="s">
        <v>197</v>
      </c>
      <c r="E293" s="221" t="s">
        <v>1</v>
      </c>
      <c r="F293" s="222" t="s">
        <v>512</v>
      </c>
      <c r="G293" s="220"/>
      <c r="H293" s="221" t="s">
        <v>1</v>
      </c>
      <c r="I293" s="223"/>
      <c r="J293" s="220"/>
      <c r="K293" s="220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197</v>
      </c>
      <c r="AU293" s="228" t="s">
        <v>83</v>
      </c>
      <c r="AV293" s="12" t="s">
        <v>83</v>
      </c>
      <c r="AW293" s="12" t="s">
        <v>34</v>
      </c>
      <c r="AX293" s="12" t="s">
        <v>75</v>
      </c>
      <c r="AY293" s="228" t="s">
        <v>159</v>
      </c>
    </row>
    <row r="294" spans="2:51" s="11" customFormat="1" ht="12">
      <c r="B294" s="207"/>
      <c r="C294" s="208"/>
      <c r="D294" s="209" t="s">
        <v>197</v>
      </c>
      <c r="E294" s="210" t="s">
        <v>1</v>
      </c>
      <c r="F294" s="211" t="s">
        <v>372</v>
      </c>
      <c r="G294" s="208"/>
      <c r="H294" s="212">
        <v>40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197</v>
      </c>
      <c r="AU294" s="218" t="s">
        <v>83</v>
      </c>
      <c r="AV294" s="11" t="s">
        <v>85</v>
      </c>
      <c r="AW294" s="11" t="s">
        <v>34</v>
      </c>
      <c r="AX294" s="11" t="s">
        <v>83</v>
      </c>
      <c r="AY294" s="218" t="s">
        <v>159</v>
      </c>
    </row>
    <row r="295" spans="2:65" s="1" customFormat="1" ht="16.5" customHeight="1">
      <c r="B295" s="33"/>
      <c r="C295" s="196" t="s">
        <v>723</v>
      </c>
      <c r="D295" s="196" t="s">
        <v>161</v>
      </c>
      <c r="E295" s="197" t="s">
        <v>514</v>
      </c>
      <c r="F295" s="198" t="s">
        <v>515</v>
      </c>
      <c r="G295" s="199" t="s">
        <v>164</v>
      </c>
      <c r="H295" s="200">
        <v>1</v>
      </c>
      <c r="I295" s="201"/>
      <c r="J295" s="202">
        <f>ROUND(I295*H295,2)</f>
        <v>0</v>
      </c>
      <c r="K295" s="198" t="s">
        <v>1</v>
      </c>
      <c r="L295" s="35"/>
      <c r="M295" s="203" t="s">
        <v>1</v>
      </c>
      <c r="N295" s="204" t="s">
        <v>46</v>
      </c>
      <c r="O295" s="59"/>
      <c r="P295" s="205">
        <f>O295*H295</f>
        <v>0</v>
      </c>
      <c r="Q295" s="205">
        <v>0</v>
      </c>
      <c r="R295" s="205">
        <f>Q295*H295</f>
        <v>0</v>
      </c>
      <c r="S295" s="205">
        <v>0</v>
      </c>
      <c r="T295" s="206">
        <f>S295*H295</f>
        <v>0</v>
      </c>
      <c r="AR295" s="15" t="s">
        <v>165</v>
      </c>
      <c r="AT295" s="15" t="s">
        <v>161</v>
      </c>
      <c r="AU295" s="15" t="s">
        <v>83</v>
      </c>
      <c r="AY295" s="15" t="s">
        <v>159</v>
      </c>
      <c r="BE295" s="102">
        <f>IF(N295="základní",J295,0)</f>
        <v>0</v>
      </c>
      <c r="BF295" s="102">
        <f>IF(N295="snížená",J295,0)</f>
        <v>0</v>
      </c>
      <c r="BG295" s="102">
        <f>IF(N295="zákl. přenesená",J295,0)</f>
        <v>0</v>
      </c>
      <c r="BH295" s="102">
        <f>IF(N295="sníž. přenesená",J295,0)</f>
        <v>0</v>
      </c>
      <c r="BI295" s="102">
        <f>IF(N295="nulová",J295,0)</f>
        <v>0</v>
      </c>
      <c r="BJ295" s="15" t="s">
        <v>83</v>
      </c>
      <c r="BK295" s="102">
        <f>ROUND(I295*H295,2)</f>
        <v>0</v>
      </c>
      <c r="BL295" s="15" t="s">
        <v>165</v>
      </c>
      <c r="BM295" s="15" t="s">
        <v>724</v>
      </c>
    </row>
    <row r="296" spans="2:51" s="12" customFormat="1" ht="12">
      <c r="B296" s="219"/>
      <c r="C296" s="220"/>
      <c r="D296" s="209" t="s">
        <v>197</v>
      </c>
      <c r="E296" s="221" t="s">
        <v>1</v>
      </c>
      <c r="F296" s="222" t="s">
        <v>517</v>
      </c>
      <c r="G296" s="220"/>
      <c r="H296" s="221" t="s">
        <v>1</v>
      </c>
      <c r="I296" s="223"/>
      <c r="J296" s="220"/>
      <c r="K296" s="220"/>
      <c r="L296" s="224"/>
      <c r="M296" s="225"/>
      <c r="N296" s="226"/>
      <c r="O296" s="226"/>
      <c r="P296" s="226"/>
      <c r="Q296" s="226"/>
      <c r="R296" s="226"/>
      <c r="S296" s="226"/>
      <c r="T296" s="227"/>
      <c r="AT296" s="228" t="s">
        <v>197</v>
      </c>
      <c r="AU296" s="228" t="s">
        <v>83</v>
      </c>
      <c r="AV296" s="12" t="s">
        <v>83</v>
      </c>
      <c r="AW296" s="12" t="s">
        <v>34</v>
      </c>
      <c r="AX296" s="12" t="s">
        <v>75</v>
      </c>
      <c r="AY296" s="228" t="s">
        <v>159</v>
      </c>
    </row>
    <row r="297" spans="2:51" s="12" customFormat="1" ht="12">
      <c r="B297" s="219"/>
      <c r="C297" s="220"/>
      <c r="D297" s="209" t="s">
        <v>197</v>
      </c>
      <c r="E297" s="221" t="s">
        <v>1</v>
      </c>
      <c r="F297" s="222" t="s">
        <v>518</v>
      </c>
      <c r="G297" s="220"/>
      <c r="H297" s="221" t="s">
        <v>1</v>
      </c>
      <c r="I297" s="223"/>
      <c r="J297" s="220"/>
      <c r="K297" s="220"/>
      <c r="L297" s="224"/>
      <c r="M297" s="225"/>
      <c r="N297" s="226"/>
      <c r="O297" s="226"/>
      <c r="P297" s="226"/>
      <c r="Q297" s="226"/>
      <c r="R297" s="226"/>
      <c r="S297" s="226"/>
      <c r="T297" s="227"/>
      <c r="AT297" s="228" t="s">
        <v>197</v>
      </c>
      <c r="AU297" s="228" t="s">
        <v>83</v>
      </c>
      <c r="AV297" s="12" t="s">
        <v>83</v>
      </c>
      <c r="AW297" s="12" t="s">
        <v>34</v>
      </c>
      <c r="AX297" s="12" t="s">
        <v>75</v>
      </c>
      <c r="AY297" s="228" t="s">
        <v>159</v>
      </c>
    </row>
    <row r="298" spans="2:51" s="12" customFormat="1" ht="12">
      <c r="B298" s="219"/>
      <c r="C298" s="220"/>
      <c r="D298" s="209" t="s">
        <v>197</v>
      </c>
      <c r="E298" s="221" t="s">
        <v>1</v>
      </c>
      <c r="F298" s="222" t="s">
        <v>519</v>
      </c>
      <c r="G298" s="220"/>
      <c r="H298" s="221" t="s">
        <v>1</v>
      </c>
      <c r="I298" s="223"/>
      <c r="J298" s="220"/>
      <c r="K298" s="220"/>
      <c r="L298" s="224"/>
      <c r="M298" s="225"/>
      <c r="N298" s="226"/>
      <c r="O298" s="226"/>
      <c r="P298" s="226"/>
      <c r="Q298" s="226"/>
      <c r="R298" s="226"/>
      <c r="S298" s="226"/>
      <c r="T298" s="227"/>
      <c r="AT298" s="228" t="s">
        <v>197</v>
      </c>
      <c r="AU298" s="228" t="s">
        <v>83</v>
      </c>
      <c r="AV298" s="12" t="s">
        <v>83</v>
      </c>
      <c r="AW298" s="12" t="s">
        <v>34</v>
      </c>
      <c r="AX298" s="12" t="s">
        <v>75</v>
      </c>
      <c r="AY298" s="228" t="s">
        <v>159</v>
      </c>
    </row>
    <row r="299" spans="2:51" s="12" customFormat="1" ht="12">
      <c r="B299" s="219"/>
      <c r="C299" s="220"/>
      <c r="D299" s="209" t="s">
        <v>197</v>
      </c>
      <c r="E299" s="221" t="s">
        <v>1</v>
      </c>
      <c r="F299" s="222" t="s">
        <v>520</v>
      </c>
      <c r="G299" s="220"/>
      <c r="H299" s="221" t="s">
        <v>1</v>
      </c>
      <c r="I299" s="223"/>
      <c r="J299" s="220"/>
      <c r="K299" s="220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197</v>
      </c>
      <c r="AU299" s="228" t="s">
        <v>83</v>
      </c>
      <c r="AV299" s="12" t="s">
        <v>83</v>
      </c>
      <c r="AW299" s="12" t="s">
        <v>34</v>
      </c>
      <c r="AX299" s="12" t="s">
        <v>75</v>
      </c>
      <c r="AY299" s="228" t="s">
        <v>159</v>
      </c>
    </row>
    <row r="300" spans="2:51" s="12" customFormat="1" ht="12">
      <c r="B300" s="219"/>
      <c r="C300" s="220"/>
      <c r="D300" s="209" t="s">
        <v>197</v>
      </c>
      <c r="E300" s="221" t="s">
        <v>1</v>
      </c>
      <c r="F300" s="222" t="s">
        <v>521</v>
      </c>
      <c r="G300" s="220"/>
      <c r="H300" s="221" t="s">
        <v>1</v>
      </c>
      <c r="I300" s="223"/>
      <c r="J300" s="220"/>
      <c r="K300" s="220"/>
      <c r="L300" s="224"/>
      <c r="M300" s="225"/>
      <c r="N300" s="226"/>
      <c r="O300" s="226"/>
      <c r="P300" s="226"/>
      <c r="Q300" s="226"/>
      <c r="R300" s="226"/>
      <c r="S300" s="226"/>
      <c r="T300" s="227"/>
      <c r="AT300" s="228" t="s">
        <v>197</v>
      </c>
      <c r="AU300" s="228" t="s">
        <v>83</v>
      </c>
      <c r="AV300" s="12" t="s">
        <v>83</v>
      </c>
      <c r="AW300" s="12" t="s">
        <v>34</v>
      </c>
      <c r="AX300" s="12" t="s">
        <v>75</v>
      </c>
      <c r="AY300" s="228" t="s">
        <v>159</v>
      </c>
    </row>
    <row r="301" spans="2:51" s="12" customFormat="1" ht="12">
      <c r="B301" s="219"/>
      <c r="C301" s="220"/>
      <c r="D301" s="209" t="s">
        <v>197</v>
      </c>
      <c r="E301" s="221" t="s">
        <v>1</v>
      </c>
      <c r="F301" s="222" t="s">
        <v>522</v>
      </c>
      <c r="G301" s="220"/>
      <c r="H301" s="221" t="s">
        <v>1</v>
      </c>
      <c r="I301" s="223"/>
      <c r="J301" s="220"/>
      <c r="K301" s="220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197</v>
      </c>
      <c r="AU301" s="228" t="s">
        <v>83</v>
      </c>
      <c r="AV301" s="12" t="s">
        <v>83</v>
      </c>
      <c r="AW301" s="12" t="s">
        <v>34</v>
      </c>
      <c r="AX301" s="12" t="s">
        <v>75</v>
      </c>
      <c r="AY301" s="228" t="s">
        <v>159</v>
      </c>
    </row>
    <row r="302" spans="2:51" s="12" customFormat="1" ht="12">
      <c r="B302" s="219"/>
      <c r="C302" s="220"/>
      <c r="D302" s="209" t="s">
        <v>197</v>
      </c>
      <c r="E302" s="221" t="s">
        <v>1</v>
      </c>
      <c r="F302" s="222" t="s">
        <v>523</v>
      </c>
      <c r="G302" s="220"/>
      <c r="H302" s="221" t="s">
        <v>1</v>
      </c>
      <c r="I302" s="223"/>
      <c r="J302" s="220"/>
      <c r="K302" s="220"/>
      <c r="L302" s="224"/>
      <c r="M302" s="225"/>
      <c r="N302" s="226"/>
      <c r="O302" s="226"/>
      <c r="P302" s="226"/>
      <c r="Q302" s="226"/>
      <c r="R302" s="226"/>
      <c r="S302" s="226"/>
      <c r="T302" s="227"/>
      <c r="AT302" s="228" t="s">
        <v>197</v>
      </c>
      <c r="AU302" s="228" t="s">
        <v>83</v>
      </c>
      <c r="AV302" s="12" t="s">
        <v>83</v>
      </c>
      <c r="AW302" s="12" t="s">
        <v>34</v>
      </c>
      <c r="AX302" s="12" t="s">
        <v>75</v>
      </c>
      <c r="AY302" s="228" t="s">
        <v>159</v>
      </c>
    </row>
    <row r="303" spans="2:51" s="12" customFormat="1" ht="12">
      <c r="B303" s="219"/>
      <c r="C303" s="220"/>
      <c r="D303" s="209" t="s">
        <v>197</v>
      </c>
      <c r="E303" s="221" t="s">
        <v>1</v>
      </c>
      <c r="F303" s="222" t="s">
        <v>524</v>
      </c>
      <c r="G303" s="220"/>
      <c r="H303" s="221" t="s">
        <v>1</v>
      </c>
      <c r="I303" s="223"/>
      <c r="J303" s="220"/>
      <c r="K303" s="220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197</v>
      </c>
      <c r="AU303" s="228" t="s">
        <v>83</v>
      </c>
      <c r="AV303" s="12" t="s">
        <v>83</v>
      </c>
      <c r="AW303" s="12" t="s">
        <v>34</v>
      </c>
      <c r="AX303" s="12" t="s">
        <v>75</v>
      </c>
      <c r="AY303" s="228" t="s">
        <v>159</v>
      </c>
    </row>
    <row r="304" spans="2:51" s="12" customFormat="1" ht="12">
      <c r="B304" s="219"/>
      <c r="C304" s="220"/>
      <c r="D304" s="209" t="s">
        <v>197</v>
      </c>
      <c r="E304" s="221" t="s">
        <v>1</v>
      </c>
      <c r="F304" s="222" t="s">
        <v>525</v>
      </c>
      <c r="G304" s="220"/>
      <c r="H304" s="221" t="s">
        <v>1</v>
      </c>
      <c r="I304" s="223"/>
      <c r="J304" s="220"/>
      <c r="K304" s="220"/>
      <c r="L304" s="224"/>
      <c r="M304" s="225"/>
      <c r="N304" s="226"/>
      <c r="O304" s="226"/>
      <c r="P304" s="226"/>
      <c r="Q304" s="226"/>
      <c r="R304" s="226"/>
      <c r="S304" s="226"/>
      <c r="T304" s="227"/>
      <c r="AT304" s="228" t="s">
        <v>197</v>
      </c>
      <c r="AU304" s="228" t="s">
        <v>83</v>
      </c>
      <c r="AV304" s="12" t="s">
        <v>83</v>
      </c>
      <c r="AW304" s="12" t="s">
        <v>34</v>
      </c>
      <c r="AX304" s="12" t="s">
        <v>75</v>
      </c>
      <c r="AY304" s="228" t="s">
        <v>159</v>
      </c>
    </row>
    <row r="305" spans="2:51" s="11" customFormat="1" ht="12">
      <c r="B305" s="207"/>
      <c r="C305" s="208"/>
      <c r="D305" s="209" t="s">
        <v>197</v>
      </c>
      <c r="E305" s="210" t="s">
        <v>1</v>
      </c>
      <c r="F305" s="211" t="s">
        <v>83</v>
      </c>
      <c r="G305" s="208"/>
      <c r="H305" s="212">
        <v>1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197</v>
      </c>
      <c r="AU305" s="218" t="s">
        <v>83</v>
      </c>
      <c r="AV305" s="11" t="s">
        <v>85</v>
      </c>
      <c r="AW305" s="11" t="s">
        <v>34</v>
      </c>
      <c r="AX305" s="11" t="s">
        <v>83</v>
      </c>
      <c r="AY305" s="218" t="s">
        <v>159</v>
      </c>
    </row>
    <row r="306" spans="2:65" s="1" customFormat="1" ht="16.5" customHeight="1">
      <c r="B306" s="33"/>
      <c r="C306" s="196" t="s">
        <v>725</v>
      </c>
      <c r="D306" s="196" t="s">
        <v>161</v>
      </c>
      <c r="E306" s="197" t="s">
        <v>526</v>
      </c>
      <c r="F306" s="198" t="s">
        <v>527</v>
      </c>
      <c r="G306" s="199" t="s">
        <v>169</v>
      </c>
      <c r="H306" s="200">
        <v>1</v>
      </c>
      <c r="I306" s="201"/>
      <c r="J306" s="202">
        <f>ROUND(I306*H306,2)</f>
        <v>0</v>
      </c>
      <c r="K306" s="198" t="s">
        <v>1</v>
      </c>
      <c r="L306" s="35"/>
      <c r="M306" s="203" t="s">
        <v>1</v>
      </c>
      <c r="N306" s="204" t="s">
        <v>46</v>
      </c>
      <c r="O306" s="59"/>
      <c r="P306" s="205">
        <f>O306*H306</f>
        <v>0</v>
      </c>
      <c r="Q306" s="205">
        <v>0</v>
      </c>
      <c r="R306" s="205">
        <f>Q306*H306</f>
        <v>0</v>
      </c>
      <c r="S306" s="205">
        <v>0</v>
      </c>
      <c r="T306" s="206">
        <f>S306*H306</f>
        <v>0</v>
      </c>
      <c r="AR306" s="15" t="s">
        <v>165</v>
      </c>
      <c r="AT306" s="15" t="s">
        <v>161</v>
      </c>
      <c r="AU306" s="15" t="s">
        <v>83</v>
      </c>
      <c r="AY306" s="15" t="s">
        <v>159</v>
      </c>
      <c r="BE306" s="102">
        <f>IF(N306="základní",J306,0)</f>
        <v>0</v>
      </c>
      <c r="BF306" s="102">
        <f>IF(N306="snížená",J306,0)</f>
        <v>0</v>
      </c>
      <c r="BG306" s="102">
        <f>IF(N306="zákl. přenesená",J306,0)</f>
        <v>0</v>
      </c>
      <c r="BH306" s="102">
        <f>IF(N306="sníž. přenesená",J306,0)</f>
        <v>0</v>
      </c>
      <c r="BI306" s="102">
        <f>IF(N306="nulová",J306,0)</f>
        <v>0</v>
      </c>
      <c r="BJ306" s="15" t="s">
        <v>83</v>
      </c>
      <c r="BK306" s="102">
        <f>ROUND(I306*H306,2)</f>
        <v>0</v>
      </c>
      <c r="BL306" s="15" t="s">
        <v>165</v>
      </c>
      <c r="BM306" s="15" t="s">
        <v>726</v>
      </c>
    </row>
    <row r="307" spans="2:51" s="12" customFormat="1" ht="12">
      <c r="B307" s="219"/>
      <c r="C307" s="220"/>
      <c r="D307" s="209" t="s">
        <v>197</v>
      </c>
      <c r="E307" s="221" t="s">
        <v>1</v>
      </c>
      <c r="F307" s="222" t="s">
        <v>529</v>
      </c>
      <c r="G307" s="220"/>
      <c r="H307" s="221" t="s">
        <v>1</v>
      </c>
      <c r="I307" s="223"/>
      <c r="J307" s="220"/>
      <c r="K307" s="220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197</v>
      </c>
      <c r="AU307" s="228" t="s">
        <v>83</v>
      </c>
      <c r="AV307" s="12" t="s">
        <v>83</v>
      </c>
      <c r="AW307" s="12" t="s">
        <v>34</v>
      </c>
      <c r="AX307" s="12" t="s">
        <v>75</v>
      </c>
      <c r="AY307" s="228" t="s">
        <v>159</v>
      </c>
    </row>
    <row r="308" spans="2:51" s="12" customFormat="1" ht="12">
      <c r="B308" s="219"/>
      <c r="C308" s="220"/>
      <c r="D308" s="209" t="s">
        <v>197</v>
      </c>
      <c r="E308" s="221" t="s">
        <v>1</v>
      </c>
      <c r="F308" s="222" t="s">
        <v>530</v>
      </c>
      <c r="G308" s="220"/>
      <c r="H308" s="221" t="s">
        <v>1</v>
      </c>
      <c r="I308" s="223"/>
      <c r="J308" s="220"/>
      <c r="K308" s="220"/>
      <c r="L308" s="224"/>
      <c r="M308" s="225"/>
      <c r="N308" s="226"/>
      <c r="O308" s="226"/>
      <c r="P308" s="226"/>
      <c r="Q308" s="226"/>
      <c r="R308" s="226"/>
      <c r="S308" s="226"/>
      <c r="T308" s="227"/>
      <c r="AT308" s="228" t="s">
        <v>197</v>
      </c>
      <c r="AU308" s="228" t="s">
        <v>83</v>
      </c>
      <c r="AV308" s="12" t="s">
        <v>83</v>
      </c>
      <c r="AW308" s="12" t="s">
        <v>34</v>
      </c>
      <c r="AX308" s="12" t="s">
        <v>75</v>
      </c>
      <c r="AY308" s="228" t="s">
        <v>159</v>
      </c>
    </row>
    <row r="309" spans="2:51" s="11" customFormat="1" ht="12">
      <c r="B309" s="207"/>
      <c r="C309" s="208"/>
      <c r="D309" s="209" t="s">
        <v>197</v>
      </c>
      <c r="E309" s="210" t="s">
        <v>1</v>
      </c>
      <c r="F309" s="211" t="s">
        <v>83</v>
      </c>
      <c r="G309" s="208"/>
      <c r="H309" s="212">
        <v>1</v>
      </c>
      <c r="I309" s="213"/>
      <c r="J309" s="208"/>
      <c r="K309" s="208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197</v>
      </c>
      <c r="AU309" s="218" t="s">
        <v>83</v>
      </c>
      <c r="AV309" s="11" t="s">
        <v>85</v>
      </c>
      <c r="AW309" s="11" t="s">
        <v>34</v>
      </c>
      <c r="AX309" s="11" t="s">
        <v>83</v>
      </c>
      <c r="AY309" s="218" t="s">
        <v>159</v>
      </c>
    </row>
    <row r="310" spans="2:65" s="1" customFormat="1" ht="16.5" customHeight="1">
      <c r="B310" s="33"/>
      <c r="C310" s="196" t="s">
        <v>727</v>
      </c>
      <c r="D310" s="196" t="s">
        <v>161</v>
      </c>
      <c r="E310" s="197" t="s">
        <v>532</v>
      </c>
      <c r="F310" s="198" t="s">
        <v>533</v>
      </c>
      <c r="G310" s="199" t="s">
        <v>234</v>
      </c>
      <c r="H310" s="200">
        <v>100</v>
      </c>
      <c r="I310" s="201"/>
      <c r="J310" s="202">
        <f>ROUND(I310*H310,2)</f>
        <v>0</v>
      </c>
      <c r="K310" s="198" t="s">
        <v>1</v>
      </c>
      <c r="L310" s="35"/>
      <c r="M310" s="203" t="s">
        <v>1</v>
      </c>
      <c r="N310" s="204" t="s">
        <v>46</v>
      </c>
      <c r="O310" s="59"/>
      <c r="P310" s="205">
        <f>O310*H310</f>
        <v>0</v>
      </c>
      <c r="Q310" s="205">
        <v>0</v>
      </c>
      <c r="R310" s="205">
        <f>Q310*H310</f>
        <v>0</v>
      </c>
      <c r="S310" s="205">
        <v>0</v>
      </c>
      <c r="T310" s="206">
        <f>S310*H310</f>
        <v>0</v>
      </c>
      <c r="AR310" s="15" t="s">
        <v>165</v>
      </c>
      <c r="AT310" s="15" t="s">
        <v>161</v>
      </c>
      <c r="AU310" s="15" t="s">
        <v>83</v>
      </c>
      <c r="AY310" s="15" t="s">
        <v>159</v>
      </c>
      <c r="BE310" s="102">
        <f>IF(N310="základní",J310,0)</f>
        <v>0</v>
      </c>
      <c r="BF310" s="102">
        <f>IF(N310="snížená",J310,0)</f>
        <v>0</v>
      </c>
      <c r="BG310" s="102">
        <f>IF(N310="zákl. přenesená",J310,0)</f>
        <v>0</v>
      </c>
      <c r="BH310" s="102">
        <f>IF(N310="sníž. přenesená",J310,0)</f>
        <v>0</v>
      </c>
      <c r="BI310" s="102">
        <f>IF(N310="nulová",J310,0)</f>
        <v>0</v>
      </c>
      <c r="BJ310" s="15" t="s">
        <v>83</v>
      </c>
      <c r="BK310" s="102">
        <f>ROUND(I310*H310,2)</f>
        <v>0</v>
      </c>
      <c r="BL310" s="15" t="s">
        <v>165</v>
      </c>
      <c r="BM310" s="15" t="s">
        <v>728</v>
      </c>
    </row>
    <row r="311" spans="2:51" s="12" customFormat="1" ht="12">
      <c r="B311" s="219"/>
      <c r="C311" s="220"/>
      <c r="D311" s="209" t="s">
        <v>197</v>
      </c>
      <c r="E311" s="221" t="s">
        <v>1</v>
      </c>
      <c r="F311" s="222" t="s">
        <v>535</v>
      </c>
      <c r="G311" s="220"/>
      <c r="H311" s="221" t="s">
        <v>1</v>
      </c>
      <c r="I311" s="223"/>
      <c r="J311" s="220"/>
      <c r="K311" s="220"/>
      <c r="L311" s="224"/>
      <c r="M311" s="225"/>
      <c r="N311" s="226"/>
      <c r="O311" s="226"/>
      <c r="P311" s="226"/>
      <c r="Q311" s="226"/>
      <c r="R311" s="226"/>
      <c r="S311" s="226"/>
      <c r="T311" s="227"/>
      <c r="AT311" s="228" t="s">
        <v>197</v>
      </c>
      <c r="AU311" s="228" t="s">
        <v>83</v>
      </c>
      <c r="AV311" s="12" t="s">
        <v>83</v>
      </c>
      <c r="AW311" s="12" t="s">
        <v>34</v>
      </c>
      <c r="AX311" s="12" t="s">
        <v>75</v>
      </c>
      <c r="AY311" s="228" t="s">
        <v>159</v>
      </c>
    </row>
    <row r="312" spans="2:51" s="12" customFormat="1" ht="12">
      <c r="B312" s="219"/>
      <c r="C312" s="220"/>
      <c r="D312" s="209" t="s">
        <v>197</v>
      </c>
      <c r="E312" s="221" t="s">
        <v>1</v>
      </c>
      <c r="F312" s="222" t="s">
        <v>536</v>
      </c>
      <c r="G312" s="220"/>
      <c r="H312" s="221" t="s">
        <v>1</v>
      </c>
      <c r="I312" s="223"/>
      <c r="J312" s="220"/>
      <c r="K312" s="220"/>
      <c r="L312" s="224"/>
      <c r="M312" s="225"/>
      <c r="N312" s="226"/>
      <c r="O312" s="226"/>
      <c r="P312" s="226"/>
      <c r="Q312" s="226"/>
      <c r="R312" s="226"/>
      <c r="S312" s="226"/>
      <c r="T312" s="227"/>
      <c r="AT312" s="228" t="s">
        <v>197</v>
      </c>
      <c r="AU312" s="228" t="s">
        <v>83</v>
      </c>
      <c r="AV312" s="12" t="s">
        <v>83</v>
      </c>
      <c r="AW312" s="12" t="s">
        <v>34</v>
      </c>
      <c r="AX312" s="12" t="s">
        <v>75</v>
      </c>
      <c r="AY312" s="228" t="s">
        <v>159</v>
      </c>
    </row>
    <row r="313" spans="2:51" s="12" customFormat="1" ht="12">
      <c r="B313" s="219"/>
      <c r="C313" s="220"/>
      <c r="D313" s="209" t="s">
        <v>197</v>
      </c>
      <c r="E313" s="221" t="s">
        <v>1</v>
      </c>
      <c r="F313" s="222" t="s">
        <v>537</v>
      </c>
      <c r="G313" s="220"/>
      <c r="H313" s="221" t="s">
        <v>1</v>
      </c>
      <c r="I313" s="223"/>
      <c r="J313" s="220"/>
      <c r="K313" s="220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197</v>
      </c>
      <c r="AU313" s="228" t="s">
        <v>83</v>
      </c>
      <c r="AV313" s="12" t="s">
        <v>83</v>
      </c>
      <c r="AW313" s="12" t="s">
        <v>34</v>
      </c>
      <c r="AX313" s="12" t="s">
        <v>75</v>
      </c>
      <c r="AY313" s="228" t="s">
        <v>159</v>
      </c>
    </row>
    <row r="314" spans="2:51" s="11" customFormat="1" ht="12">
      <c r="B314" s="207"/>
      <c r="C314" s="208"/>
      <c r="D314" s="209" t="s">
        <v>197</v>
      </c>
      <c r="E314" s="210" t="s">
        <v>1</v>
      </c>
      <c r="F314" s="211" t="s">
        <v>729</v>
      </c>
      <c r="G314" s="208"/>
      <c r="H314" s="212">
        <v>100</v>
      </c>
      <c r="I314" s="213"/>
      <c r="J314" s="208"/>
      <c r="K314" s="208"/>
      <c r="L314" s="214"/>
      <c r="M314" s="250"/>
      <c r="N314" s="251"/>
      <c r="O314" s="251"/>
      <c r="P314" s="251"/>
      <c r="Q314" s="251"/>
      <c r="R314" s="251"/>
      <c r="S314" s="251"/>
      <c r="T314" s="252"/>
      <c r="AT314" s="218" t="s">
        <v>197</v>
      </c>
      <c r="AU314" s="218" t="s">
        <v>83</v>
      </c>
      <c r="AV314" s="11" t="s">
        <v>85</v>
      </c>
      <c r="AW314" s="11" t="s">
        <v>34</v>
      </c>
      <c r="AX314" s="11" t="s">
        <v>83</v>
      </c>
      <c r="AY314" s="218" t="s">
        <v>159</v>
      </c>
    </row>
    <row r="315" spans="2:12" s="1" customFormat="1" ht="6.95" customHeight="1">
      <c r="B315" s="45"/>
      <c r="C315" s="46"/>
      <c r="D315" s="46"/>
      <c r="E315" s="46"/>
      <c r="F315" s="46"/>
      <c r="G315" s="46"/>
      <c r="H315" s="46"/>
      <c r="I315" s="141"/>
      <c r="J315" s="46"/>
      <c r="K315" s="46"/>
      <c r="L315" s="35"/>
    </row>
  </sheetData>
  <sheetProtection sheet="1" objects="1" scenarios="1" formatColumns="0" formatRows="0" autoFilter="0"/>
  <autoFilter ref="C110:K314"/>
  <mergeCells count="14">
    <mergeCell ref="D89:F89"/>
    <mergeCell ref="E101:H101"/>
    <mergeCell ref="E103:H103"/>
    <mergeCell ref="L2:V2"/>
    <mergeCell ref="E52:H52"/>
    <mergeCell ref="D85:F85"/>
    <mergeCell ref="D86:F86"/>
    <mergeCell ref="D87:F87"/>
    <mergeCell ref="D88:F88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Ondrej Jonas</cp:lastModifiedBy>
  <cp:lastPrinted>2019-03-12T08:17:02Z</cp:lastPrinted>
  <dcterms:created xsi:type="dcterms:W3CDTF">2019-03-08T15:10:32Z</dcterms:created>
  <dcterms:modified xsi:type="dcterms:W3CDTF">2019-04-08T14:13:52Z</dcterms:modified>
  <cp:category/>
  <cp:version/>
  <cp:contentType/>
  <cp:contentStatus/>
</cp:coreProperties>
</file>