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2"/>
  </bookViews>
  <sheets>
    <sheet name="Pravidelný" sheetId="2" r:id="rId1"/>
    <sheet name="Mimořádný" sheetId="6" r:id="rId2"/>
    <sheet name="Generální" sheetId="3" r:id="rId3"/>
    <sheet name="Seznam místností" sheetId="4" r:id="rId4"/>
  </sheets>
  <definedNames>
    <definedName name="_xlnm.Print_Area" localSheetId="2">'Generální'!$A$1:$F$35</definedName>
    <definedName name="_xlnm.Print_Area" localSheetId="1">'Mimořádný'!$A$1:$F$56</definedName>
    <definedName name="_xlnm.Print_Area" localSheetId="0">'Pravidelný'!$A$1:$I$87</definedName>
    <definedName name="_xlnm.Print_Titles" localSheetId="0">'Pravidelný'!$1:$5</definedName>
    <definedName name="_xlnm.Print_Titles" localSheetId="1">'Mimořádný'!$2:$6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Nikol</author>
  </authors>
  <commentList>
    <comment ref="C54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Celé přízemí</t>
        </r>
      </text>
    </comment>
    <comment ref="D55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chodby 1.přízemí</t>
        </r>
      </text>
    </comment>
    <comment ref="D64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kuchyňka</t>
        </r>
      </text>
    </comment>
  </commentList>
</comments>
</file>

<file path=xl/comments2.xml><?xml version="1.0" encoding="utf-8"?>
<comments xmlns="http://schemas.openxmlformats.org/spreadsheetml/2006/main">
  <authors>
    <author>Nikol</author>
  </authors>
  <commentList>
    <comment ref="C31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Celé přízemí</t>
        </r>
      </text>
    </comment>
  </commentList>
</comments>
</file>

<file path=xl/comments3.xml><?xml version="1.0" encoding="utf-8"?>
<comments xmlns="http://schemas.openxmlformats.org/spreadsheetml/2006/main">
  <authors>
    <author>Nikol</author>
  </authors>
  <commentList>
    <comment ref="A10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Překážky ve vnitřní Skate hale, bedny 5ks, rampy (oblouk) 7ks</t>
        </r>
      </text>
    </comment>
    <comment ref="D14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Hala 1 a 2</t>
        </r>
      </text>
    </comment>
  </commentList>
</comments>
</file>

<file path=xl/sharedStrings.xml><?xml version="1.0" encoding="utf-8"?>
<sst xmlns="http://schemas.openxmlformats.org/spreadsheetml/2006/main" count="327" uniqueCount="185">
  <si>
    <t>Plechárna</t>
  </si>
  <si>
    <t>z toho zametání</t>
  </si>
  <si>
    <t>beton</t>
  </si>
  <si>
    <t>z toho vysávání</t>
  </si>
  <si>
    <t>koberec</t>
  </si>
  <si>
    <t>dlažba</t>
  </si>
  <si>
    <t>keramické obklady stěn [m²]</t>
  </si>
  <si>
    <t>zrcadlo [m²]</t>
  </si>
  <si>
    <t>pisoár[ks]</t>
  </si>
  <si>
    <t>sprchový kout [ks]</t>
  </si>
  <si>
    <t>výlevka vč. pracovní plochy [ks]</t>
  </si>
  <si>
    <t>vypínače [ks]</t>
  </si>
  <si>
    <t>zásuvky [ks]</t>
  </si>
  <si>
    <t>schodišťové zábradlí [m]</t>
  </si>
  <si>
    <t>OSB deska</t>
  </si>
  <si>
    <t>PVC</t>
  </si>
  <si>
    <t>schody</t>
  </si>
  <si>
    <t>tatami</t>
  </si>
  <si>
    <t xml:space="preserve">PŘÍZEMÍ </t>
  </si>
  <si>
    <t>Kavárna a veřejné prostory</t>
  </si>
  <si>
    <t>1. PATRO</t>
  </si>
  <si>
    <t>Kanceláře, malý sál a ateliér</t>
  </si>
  <si>
    <t>Předpokládaná
četnost/měs. [dny]</t>
  </si>
  <si>
    <t>z toho mytí (vytírání)</t>
  </si>
  <si>
    <t>předpokládaná četnost ročně</t>
  </si>
  <si>
    <t>čištění koberců mokrou cestou  [m²]</t>
  </si>
  <si>
    <t>mytí a voskování  [m²]</t>
  </si>
  <si>
    <t>mytí rámů ze všech stran a včetně rámů ve zdi  [m]</t>
  </si>
  <si>
    <t>mytí oken přístupných jen z plošiny - umytí skel [m²]</t>
  </si>
  <si>
    <t>mytí rámů ze všech stran a včetně rámů ve zdi  přístupných z plošiny [m]</t>
  </si>
  <si>
    <t>strojové čištění  [m²]</t>
  </si>
  <si>
    <t>otření topných těles [ks]</t>
  </si>
  <si>
    <t>otření topných těles [m²]</t>
  </si>
  <si>
    <t>mytí překážek [ks]</t>
  </si>
  <si>
    <t>Hala 1</t>
  </si>
  <si>
    <t>Kavárna</t>
  </si>
  <si>
    <t>Chodby</t>
  </si>
  <si>
    <t>WC invalidní</t>
  </si>
  <si>
    <t>WC ženy kavárna</t>
  </si>
  <si>
    <t>WC muži kavárna</t>
  </si>
  <si>
    <t>WC muži</t>
  </si>
  <si>
    <t>WC ženy</t>
  </si>
  <si>
    <t>Šatna 1</t>
  </si>
  <si>
    <t>Šatna 2</t>
  </si>
  <si>
    <t>Úklidová místnost</t>
  </si>
  <si>
    <t>Hala 2</t>
  </si>
  <si>
    <t>Dílna</t>
  </si>
  <si>
    <t>Tribuna v hale 1</t>
  </si>
  <si>
    <t>Sportovní sklad</t>
  </si>
  <si>
    <t>Schody na tribunu</t>
  </si>
  <si>
    <t>Schody do sportovního skladu</t>
  </si>
  <si>
    <t>Kancelář 1</t>
  </si>
  <si>
    <t>Kancelář 2</t>
  </si>
  <si>
    <t>Kancelář 3</t>
  </si>
  <si>
    <t>Sprcha</t>
  </si>
  <si>
    <t>WC</t>
  </si>
  <si>
    <t>Ateliér</t>
  </si>
  <si>
    <t>Malý sál</t>
  </si>
  <si>
    <t>Schody</t>
  </si>
  <si>
    <t>Kuchyňka</t>
  </si>
  <si>
    <t>koše na tříděný odpad</t>
  </si>
  <si>
    <t>venkovní koše</t>
  </si>
  <si>
    <t>SUTERÉN</t>
  </si>
  <si>
    <t>mytí parapetů [m²]</t>
  </si>
  <si>
    <t>mytí parapetů přístupných jen z plošiny [m²]</t>
  </si>
  <si>
    <t>Plocha [m²]</t>
  </si>
  <si>
    <t>kuchyňský kout - umýt nábytek, spotřebiče, vybavení [počet]</t>
  </si>
  <si>
    <t>Podlahová plocha [m²] pro úklid</t>
  </si>
  <si>
    <t>Prostory hygienického zařízení</t>
  </si>
  <si>
    <t>Ostatní zařízení</t>
  </si>
  <si>
    <t>*1 včetně doplnění toaletního papíru</t>
  </si>
  <si>
    <t>*2 včetně doplňování mýdla do zásobníku papírových ručníků</t>
  </si>
  <si>
    <t>klasické plné dveře vč. zárubní [ks] *3</t>
  </si>
  <si>
    <t>skleněné dveře vč. zárubní [m²] *4</t>
  </si>
  <si>
    <t>*3 jedná se vždy o 1ks jednokřídlových dveří</t>
  </si>
  <si>
    <t>*4 skleněné dveře v m², kdy se počítá sklo z vnitřní i vnější strany</t>
  </si>
  <si>
    <t>*5 počet znamaná vždy vnitřní i vnější kliku</t>
  </si>
  <si>
    <t>Poznámky:</t>
  </si>
  <si>
    <t>dřez včetně pracovní plochy/bar [ks]</t>
  </si>
  <si>
    <t>WC klozet včetně splach. Zařízení [ks] *1</t>
  </si>
  <si>
    <t xml:space="preserve">umyvadlo [ks] *2 </t>
  </si>
  <si>
    <t>mytí oken - umytí skel [m²] *1</t>
  </si>
  <si>
    <t>*1 Mytí oken - jedná se o dvojnásobek (vnitřní a vnější strany)</t>
  </si>
  <si>
    <t>*2 Mytí skleněných dveří - jedná se o dvojnásobek (vnitřní a vnější strany)</t>
  </si>
  <si>
    <t>kliky/madla všech dveří [ks] *5</t>
  </si>
  <si>
    <t>m²</t>
  </si>
  <si>
    <t>Celkem / jednotka</t>
  </si>
  <si>
    <t>Cena za jednotku</t>
  </si>
  <si>
    <t>Cena/rok [Kč]</t>
  </si>
  <si>
    <t>Cena / měsíc [Kč]</t>
  </si>
  <si>
    <t>Cena celkem:</t>
  </si>
  <si>
    <t>ks</t>
  </si>
  <si>
    <t xml:space="preserve">m </t>
  </si>
  <si>
    <t>Datum zpracování:</t>
  </si>
  <si>
    <t>KD Kyje, Šimanovská 47, Praha</t>
  </si>
  <si>
    <t>Budova (dle místností)</t>
  </si>
  <si>
    <t>Strojovna VZT</t>
  </si>
  <si>
    <t>Schodiště</t>
  </si>
  <si>
    <t>Chodba</t>
  </si>
  <si>
    <t>Technická místnost</t>
  </si>
  <si>
    <t>PŘÍZEMÍ</t>
  </si>
  <si>
    <t>Foyer</t>
  </si>
  <si>
    <t>Sál</t>
  </si>
  <si>
    <t>Toalety ženy</t>
  </si>
  <si>
    <t>Toalety muži</t>
  </si>
  <si>
    <t>Malá konferenční místnost (205)</t>
  </si>
  <si>
    <t>Sklad (211)</t>
  </si>
  <si>
    <t>Šatna u jeviště</t>
  </si>
  <si>
    <t>Jeviště</t>
  </si>
  <si>
    <t>Toalety</t>
  </si>
  <si>
    <t>Chodba u schodiště</t>
  </si>
  <si>
    <t>Lávka nad jevištěm</t>
  </si>
  <si>
    <t>Chodba před kancelářemi</t>
  </si>
  <si>
    <t>Místnost 301</t>
  </si>
  <si>
    <t>Místnost 302</t>
  </si>
  <si>
    <t>Místnost 303</t>
  </si>
  <si>
    <t>Místnost 304</t>
  </si>
  <si>
    <t>Místnost 305</t>
  </si>
  <si>
    <t>Místnost 306</t>
  </si>
  <si>
    <t>Místnost 307</t>
  </si>
  <si>
    <t>Místnost 308</t>
  </si>
  <si>
    <t>Toaleta 308</t>
  </si>
  <si>
    <t>Místnost 309</t>
  </si>
  <si>
    <t>Toaleta 309</t>
  </si>
  <si>
    <t>Plechárna, Bryksova 1002/20, Praha</t>
  </si>
  <si>
    <t>CELKEM</t>
  </si>
  <si>
    <t>H55, Hloubětínská 1138/5, Praha</t>
  </si>
  <si>
    <t>Zádveří za velkými šedými vraty</t>
  </si>
  <si>
    <t>Sklad popelnice</t>
  </si>
  <si>
    <t xml:space="preserve">Sklad  </t>
  </si>
  <si>
    <t>Předsálí a šatna pro diváky</t>
  </si>
  <si>
    <t>Chodba k šatně pro umělce</t>
  </si>
  <si>
    <t>Šatna pro umělce</t>
  </si>
  <si>
    <t>Koupelna</t>
  </si>
  <si>
    <t>Kotelna</t>
  </si>
  <si>
    <t>Technické zázemí</t>
  </si>
  <si>
    <t>výtah</t>
  </si>
  <si>
    <t>1. NP</t>
  </si>
  <si>
    <t>Vstupní chodba / zádveří</t>
  </si>
  <si>
    <t>kavárna</t>
  </si>
  <si>
    <t>2. NP</t>
  </si>
  <si>
    <t>I. patro knihovny</t>
  </si>
  <si>
    <t>WC personál</t>
  </si>
  <si>
    <t>Schody do II. Patra knihovny</t>
  </si>
  <si>
    <t>Schody do 3NP</t>
  </si>
  <si>
    <t>3. NP</t>
  </si>
  <si>
    <t>Kancelář H55</t>
  </si>
  <si>
    <t>Ateliér I</t>
  </si>
  <si>
    <t>Ateliér II</t>
  </si>
  <si>
    <t>Galerie</t>
  </si>
  <si>
    <t>4. NP</t>
  </si>
  <si>
    <t>II. patro knihovny</t>
  </si>
  <si>
    <t>kancelář knihovna</t>
  </si>
  <si>
    <t>prostor kolem budovy</t>
  </si>
  <si>
    <t>Exteriér</t>
  </si>
  <si>
    <t>Mimořádný úklid (úklid spojený s programem)</t>
  </si>
  <si>
    <t>stoly, police [m²]</t>
  </si>
  <si>
    <t>Světla [ks]</t>
  </si>
  <si>
    <t>Dveřní a okenní montážní otvory</t>
  </si>
  <si>
    <t>Četnost</t>
  </si>
  <si>
    <t>30 … každý den</t>
  </si>
  <si>
    <t>8 … 2x týdně</t>
  </si>
  <si>
    <t>4 … 1x týdně</t>
  </si>
  <si>
    <t>2 … 2x za měsíc</t>
  </si>
  <si>
    <t>1 ... 1x za měsíc</t>
  </si>
  <si>
    <t>2 … 2x rok</t>
  </si>
  <si>
    <t>1 … 1x rok</t>
  </si>
  <si>
    <t>Plechárna – 30 akcí /1rok</t>
  </si>
  <si>
    <t>Plochy a zařizovací předměty na pravidelné bázi - úklid celkem Plechárna (Bryksova 1002/20, Praha)</t>
  </si>
  <si>
    <t>Plochy a zařizovací předměty na nepravidelné bázi - úklid celkem Plechárna (Bryksova 1002/20, Praha)</t>
  </si>
  <si>
    <t>Plochy a zařizovací předměty na generální úklid celkem Plechárna (Bryksova 1002/20, Praha)</t>
  </si>
  <si>
    <t>*6 včetně doplnění odpadkových pytlů v případě potřeby umýt</t>
  </si>
  <si>
    <t>odpadkové koše *6</t>
  </si>
  <si>
    <t>Předpokládaná
četnost/rok</t>
  </si>
  <si>
    <t>Cena/ zrok [Kč]</t>
  </si>
  <si>
    <t>Razítko a podpis uchazeče:</t>
  </si>
  <si>
    <t>Ceny jsou bez DPH.</t>
  </si>
  <si>
    <t>Uchazeč vždy vyplňuje cenu za jednotku dané činnosti.</t>
  </si>
  <si>
    <t>Žlutě označené části tabulky vyplní uchazeč.</t>
  </si>
  <si>
    <t>….............................................................................</t>
  </si>
  <si>
    <t>…...............................................................................</t>
  </si>
  <si>
    <t>…..............................................................</t>
  </si>
  <si>
    <t>….............................................................</t>
  </si>
  <si>
    <t>…......................................</t>
  </si>
  <si>
    <t>…..........................................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</si>
</sst>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thin">
        <color rgb="FF00000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285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/>
    </xf>
    <xf numFmtId="0" fontId="3" fillId="3" borderId="7" xfId="0" applyFont="1" applyFill="1" applyBorder="1" applyAlignment="1">
      <alignment vertical="top"/>
    </xf>
    <xf numFmtId="0" fontId="3" fillId="3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 wrapText="1"/>
    </xf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7" fillId="6" borderId="16" xfId="0" applyFont="1" applyFill="1" applyBorder="1" applyAlignment="1">
      <alignment vertical="center"/>
    </xf>
    <xf numFmtId="0" fontId="17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6" borderId="18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right" vertical="center"/>
    </xf>
    <xf numFmtId="2" fontId="2" fillId="3" borderId="6" xfId="0" applyNumberFormat="1" applyFont="1" applyFill="1" applyBorder="1"/>
    <xf numFmtId="0" fontId="3" fillId="0" borderId="21" xfId="0" applyFont="1" applyBorder="1"/>
    <xf numFmtId="2" fontId="3" fillId="0" borderId="22" xfId="0" applyNumberFormat="1" applyFont="1" applyBorder="1"/>
    <xf numFmtId="0" fontId="15" fillId="5" borderId="23" xfId="0" applyFont="1" applyFill="1" applyBorder="1" applyAlignment="1">
      <alignment vertical="center" wrapText="1"/>
    </xf>
    <xf numFmtId="4" fontId="2" fillId="3" borderId="24" xfId="0" applyNumberFormat="1" applyFont="1" applyFill="1" applyBorder="1"/>
    <xf numFmtId="0" fontId="3" fillId="0" borderId="25" xfId="0" applyFont="1" applyBorder="1"/>
    <xf numFmtId="2" fontId="3" fillId="0" borderId="26" xfId="0" applyNumberFormat="1" applyFont="1" applyBorder="1"/>
    <xf numFmtId="2" fontId="2" fillId="3" borderId="24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18" fillId="0" borderId="1" xfId="20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2" fontId="6" fillId="7" borderId="13" xfId="0" applyNumberFormat="1" applyFont="1" applyFill="1" applyBorder="1" applyAlignment="1">
      <alignment horizontal="right" vertical="center"/>
    </xf>
    <xf numFmtId="2" fontId="6" fillId="7" borderId="14" xfId="0" applyNumberFormat="1" applyFont="1" applyFill="1" applyBorder="1" applyAlignment="1">
      <alignment horizontal="right" vertical="center"/>
    </xf>
    <xf numFmtId="2" fontId="6" fillId="8" borderId="1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2" fontId="6" fillId="8" borderId="15" xfId="0" applyNumberFormat="1" applyFont="1" applyFill="1" applyBorder="1" applyAlignment="1">
      <alignment vertical="center"/>
    </xf>
    <xf numFmtId="0" fontId="18" fillId="0" borderId="25" xfId="20" applyBorder="1" applyAlignment="1">
      <alignment vertical="center"/>
      <protection/>
    </xf>
    <xf numFmtId="0" fontId="18" fillId="0" borderId="4" xfId="20" applyBorder="1" applyAlignment="1">
      <alignment vertical="center"/>
      <protection/>
    </xf>
    <xf numFmtId="4" fontId="18" fillId="0" borderId="6" xfId="20" applyNumberFormat="1" applyBorder="1" applyAlignment="1">
      <alignment vertical="center"/>
      <protection/>
    </xf>
    <xf numFmtId="0" fontId="18" fillId="0" borderId="21" xfId="20" applyBorder="1" applyAlignment="1">
      <alignment vertical="center"/>
      <protection/>
    </xf>
    <xf numFmtId="0" fontId="18" fillId="0" borderId="3" xfId="20" applyBorder="1" applyAlignment="1">
      <alignment vertical="center"/>
      <protection/>
    </xf>
    <xf numFmtId="4" fontId="18" fillId="0" borderId="13" xfId="20" applyNumberFormat="1" applyBorder="1" applyAlignment="1">
      <alignment horizontal="right" vertical="center"/>
      <protection/>
    </xf>
    <xf numFmtId="4" fontId="18" fillId="0" borderId="14" xfId="20" applyNumberFormat="1" applyBorder="1" applyAlignment="1">
      <alignment horizontal="right" vertical="center"/>
      <protection/>
    </xf>
    <xf numFmtId="4" fontId="18" fillId="0" borderId="14" xfId="20" applyNumberFormat="1" applyBorder="1" applyAlignment="1">
      <alignment vertical="center"/>
      <protection/>
    </xf>
    <xf numFmtId="0" fontId="18" fillId="0" borderId="2" xfId="20" applyBorder="1" applyAlignment="1">
      <alignment vertical="center"/>
      <protection/>
    </xf>
    <xf numFmtId="4" fontId="18" fillId="0" borderId="15" xfId="20" applyNumberFormat="1" applyBorder="1" applyAlignment="1">
      <alignment vertical="center"/>
      <protection/>
    </xf>
    <xf numFmtId="4" fontId="18" fillId="0" borderId="15" xfId="20" applyNumberFormat="1" applyBorder="1" applyAlignment="1">
      <alignment horizontal="right" vertical="center"/>
      <protection/>
    </xf>
    <xf numFmtId="4" fontId="18" fillId="0" borderId="26" xfId="20" applyNumberFormat="1" applyBorder="1" applyAlignment="1">
      <alignment horizontal="right" vertical="center"/>
      <protection/>
    </xf>
    <xf numFmtId="4" fontId="18" fillId="0" borderId="22" xfId="20" applyNumberFormat="1" applyBorder="1" applyAlignment="1">
      <alignment horizontal="right" vertical="center"/>
      <protection/>
    </xf>
    <xf numFmtId="4" fontId="18" fillId="0" borderId="22" xfId="20" applyNumberFormat="1" applyBorder="1" applyAlignment="1">
      <alignment vertical="center"/>
      <protection/>
    </xf>
    <xf numFmtId="4" fontId="18" fillId="0" borderId="26" xfId="20" applyNumberFormat="1" applyBorder="1" applyAlignment="1">
      <alignment vertical="center"/>
      <protection/>
    </xf>
    <xf numFmtId="0" fontId="19" fillId="0" borderId="27" xfId="20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indent="1"/>
    </xf>
    <xf numFmtId="0" fontId="3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8" xfId="0" applyFont="1" applyFill="1" applyBorder="1"/>
    <xf numFmtId="0" fontId="3" fillId="0" borderId="3" xfId="0" applyFont="1" applyFill="1" applyBorder="1"/>
    <xf numFmtId="0" fontId="3" fillId="0" borderId="29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7" fillId="3" borderId="8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right" indent="1"/>
    </xf>
    <xf numFmtId="0" fontId="7" fillId="3" borderId="6" xfId="0" applyFont="1" applyFill="1" applyBorder="1"/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2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right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right"/>
    </xf>
    <xf numFmtId="0" fontId="7" fillId="9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7" fillId="3" borderId="6" xfId="0" applyFont="1" applyFill="1" applyBorder="1" applyAlignment="1">
      <alignment horizontal="right"/>
    </xf>
    <xf numFmtId="0" fontId="7" fillId="9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9" borderId="1" xfId="0" applyFont="1" applyFill="1" applyBorder="1"/>
    <xf numFmtId="0" fontId="7" fillId="9" borderId="4" xfId="0" applyFont="1" applyFill="1" applyBorder="1"/>
    <xf numFmtId="0" fontId="7" fillId="9" borderId="3" xfId="0" applyFont="1" applyFill="1" applyBorder="1"/>
    <xf numFmtId="0" fontId="7" fillId="9" borderId="2" xfId="0" applyFont="1" applyFill="1" applyBorder="1"/>
    <xf numFmtId="0" fontId="7" fillId="9" borderId="1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7" fillId="9" borderId="2" xfId="0" applyFont="1" applyFill="1" applyBorder="1" applyAlignment="1">
      <alignment/>
    </xf>
    <xf numFmtId="0" fontId="9" fillId="2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/>
    </xf>
    <xf numFmtId="0" fontId="7" fillId="9" borderId="2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3" xfId="0" applyFont="1" applyFill="1" applyBorder="1"/>
    <xf numFmtId="0" fontId="7" fillId="3" borderId="13" xfId="0" applyFont="1" applyFill="1" applyBorder="1"/>
    <xf numFmtId="0" fontId="3" fillId="3" borderId="1" xfId="0" applyFont="1" applyFill="1" applyBorder="1"/>
    <xf numFmtId="0" fontId="7" fillId="3" borderId="14" xfId="0" applyFont="1" applyFill="1" applyBorder="1"/>
    <xf numFmtId="0" fontId="3" fillId="3" borderId="2" xfId="0" applyFont="1" applyFill="1" applyBorder="1"/>
    <xf numFmtId="0" fontId="7" fillId="3" borderId="15" xfId="0" applyFont="1" applyFill="1" applyBorder="1"/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4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2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0" fillId="0" borderId="28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3" xfId="0" applyFont="1" applyFill="1" applyBorder="1" applyAlignment="1">
      <alignment horizontal="center" wrapText="1"/>
    </xf>
    <xf numFmtId="0" fontId="7" fillId="11" borderId="29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wrapText="1"/>
    </xf>
    <xf numFmtId="0" fontId="7" fillId="11" borderId="5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wrapText="1"/>
    </xf>
    <xf numFmtId="0" fontId="7" fillId="11" borderId="41" xfId="0" applyFont="1" applyFill="1" applyBorder="1" applyAlignment="1">
      <alignment horizontal="center" wrapText="1"/>
    </xf>
    <xf numFmtId="0" fontId="7" fillId="11" borderId="42" xfId="0" applyFont="1" applyFill="1" applyBorder="1" applyAlignment="1">
      <alignment horizontal="center" wrapText="1"/>
    </xf>
    <xf numFmtId="0" fontId="9" fillId="10" borderId="43" xfId="0" applyFont="1" applyFill="1" applyBorder="1" applyAlignment="1">
      <alignment vertical="center" wrapText="1"/>
    </xf>
    <xf numFmtId="0" fontId="9" fillId="10" borderId="44" xfId="0" applyFont="1" applyFill="1" applyBorder="1" applyAlignment="1">
      <alignment vertical="center" wrapText="1"/>
    </xf>
    <xf numFmtId="0" fontId="9" fillId="10" borderId="3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2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28" xfId="20" applyFont="1" applyBorder="1" applyAlignment="1">
      <alignment horizontal="center" vertical="center"/>
      <protection/>
    </xf>
    <xf numFmtId="0" fontId="19" fillId="0" borderId="29" xfId="20" applyFont="1" applyBorder="1" applyAlignment="1">
      <alignment horizontal="center" vertical="center"/>
      <protection/>
    </xf>
    <xf numFmtId="0" fontId="19" fillId="0" borderId="5" xfId="20" applyFont="1" applyBorder="1" applyAlignment="1">
      <alignment horizontal="center" vertical="center"/>
      <protection/>
    </xf>
    <xf numFmtId="0" fontId="19" fillId="0" borderId="52" xfId="20" applyFont="1" applyBorder="1" applyAlignment="1">
      <alignment horizontal="center" vertical="center"/>
      <protection/>
    </xf>
    <xf numFmtId="0" fontId="19" fillId="0" borderId="39" xfId="20" applyFont="1" applyBorder="1" applyAlignment="1">
      <alignment horizontal="center" vertical="center"/>
      <protection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7"/>
  <sheetViews>
    <sheetView workbookViewId="0" topLeftCell="A1">
      <pane xSplit="1" ySplit="5" topLeftCell="B63" activePane="bottomRight" state="frozen"/>
      <selection pane="topRight" activeCell="B1" sqref="B1"/>
      <selection pane="bottomLeft" activeCell="A6" sqref="A6"/>
      <selection pane="bottomRight" activeCell="D73" sqref="D73"/>
    </sheetView>
  </sheetViews>
  <sheetFormatPr defaultColWidth="8.8515625" defaultRowHeight="15"/>
  <cols>
    <col min="1" max="1" width="36.28125" style="10" bestFit="1" customWidth="1"/>
    <col min="2" max="2" width="13.28125" style="8" bestFit="1" customWidth="1"/>
    <col min="3" max="4" width="12.28125" style="3" customWidth="1"/>
    <col min="5" max="5" width="12.28125" style="19" customWidth="1"/>
    <col min="6" max="6" width="5.7109375" style="3" customWidth="1"/>
    <col min="7" max="7" width="5.7109375" style="35" customWidth="1"/>
    <col min="8" max="8" width="12.7109375" style="3" customWidth="1"/>
    <col min="9" max="9" width="12.7109375" style="19" customWidth="1"/>
    <col min="10" max="11" width="8.8515625" style="3" customWidth="1"/>
    <col min="12" max="16384" width="8.8515625" style="5" customWidth="1"/>
  </cols>
  <sheetData>
    <row r="1" spans="1:9" ht="14.45" customHeight="1">
      <c r="A1" s="205" t="s">
        <v>168</v>
      </c>
      <c r="B1" s="205"/>
      <c r="C1" s="205"/>
      <c r="D1" s="205"/>
      <c r="E1" s="205"/>
      <c r="F1" s="205"/>
      <c r="G1" s="205"/>
      <c r="H1" s="205"/>
      <c r="I1" s="205"/>
    </row>
    <row r="2" spans="1:8" ht="15.75" thickBot="1">
      <c r="A2" s="7"/>
      <c r="B2" s="11"/>
      <c r="C2" s="4"/>
      <c r="D2" s="4"/>
      <c r="E2" s="4"/>
      <c r="F2" s="4"/>
      <c r="G2" s="34"/>
      <c r="H2" s="4"/>
    </row>
    <row r="3" spans="1:10" ht="15">
      <c r="A3" s="215"/>
      <c r="B3" s="216"/>
      <c r="C3" s="214" t="s">
        <v>0</v>
      </c>
      <c r="D3" s="214"/>
      <c r="E3" s="214"/>
      <c r="F3" s="206" t="s">
        <v>86</v>
      </c>
      <c r="G3" s="206"/>
      <c r="H3" s="206" t="s">
        <v>87</v>
      </c>
      <c r="I3" s="209" t="s">
        <v>89</v>
      </c>
      <c r="J3" s="29"/>
    </row>
    <row r="4" spans="1:11" s="13" customFormat="1" ht="14.45" customHeight="1">
      <c r="A4" s="217"/>
      <c r="B4" s="218"/>
      <c r="C4" s="122" t="s">
        <v>18</v>
      </c>
      <c r="D4" s="122" t="s">
        <v>20</v>
      </c>
      <c r="E4" s="212" t="s">
        <v>22</v>
      </c>
      <c r="F4" s="207"/>
      <c r="G4" s="207"/>
      <c r="H4" s="207"/>
      <c r="I4" s="210"/>
      <c r="J4" s="29"/>
      <c r="K4" s="17"/>
    </row>
    <row r="5" spans="1:11" s="14" customFormat="1" ht="36.75" thickBot="1">
      <c r="A5" s="219"/>
      <c r="B5" s="220"/>
      <c r="C5" s="125" t="s">
        <v>19</v>
      </c>
      <c r="D5" s="125" t="s">
        <v>21</v>
      </c>
      <c r="E5" s="213"/>
      <c r="F5" s="208"/>
      <c r="G5" s="208"/>
      <c r="H5" s="208"/>
      <c r="I5" s="211"/>
      <c r="J5" s="29"/>
      <c r="K5" s="18"/>
    </row>
    <row r="6" ht="15.75" thickBot="1">
      <c r="A6" s="6" t="s">
        <v>67</v>
      </c>
    </row>
    <row r="7" spans="1:9" ht="15">
      <c r="A7" s="221" t="s">
        <v>1</v>
      </c>
      <c r="B7" s="225" t="s">
        <v>2</v>
      </c>
      <c r="C7" s="15">
        <v>256</v>
      </c>
      <c r="D7" s="15"/>
      <c r="E7" s="130">
        <v>30</v>
      </c>
      <c r="F7" s="134">
        <f aca="true" t="shared" si="0" ref="F7:F49">C7+D7</f>
        <v>256</v>
      </c>
      <c r="G7" s="38" t="s">
        <v>85</v>
      </c>
      <c r="H7" s="156"/>
      <c r="I7" s="160">
        <f>E7*F7*H7</f>
        <v>0</v>
      </c>
    </row>
    <row r="8" spans="1:9" ht="15">
      <c r="A8" s="222"/>
      <c r="B8" s="190"/>
      <c r="C8" s="1">
        <v>143</v>
      </c>
      <c r="D8" s="1"/>
      <c r="E8" s="128">
        <v>8</v>
      </c>
      <c r="F8" s="26">
        <f t="shared" si="0"/>
        <v>143</v>
      </c>
      <c r="G8" s="37" t="s">
        <v>85</v>
      </c>
      <c r="H8" s="157"/>
      <c r="I8" s="161">
        <f aca="true" t="shared" si="1" ref="I8:I49">E8*F8*H8</f>
        <v>0</v>
      </c>
    </row>
    <row r="9" spans="1:9" ht="15">
      <c r="A9" s="222"/>
      <c r="B9" s="190"/>
      <c r="C9" s="1">
        <f>46+19</f>
        <v>65</v>
      </c>
      <c r="D9" s="1"/>
      <c r="E9" s="128">
        <v>4</v>
      </c>
      <c r="F9" s="26">
        <f t="shared" si="0"/>
        <v>65</v>
      </c>
      <c r="G9" s="37" t="s">
        <v>85</v>
      </c>
      <c r="H9" s="157"/>
      <c r="I9" s="161">
        <f t="shared" si="1"/>
        <v>0</v>
      </c>
    </row>
    <row r="10" spans="1:9" ht="15">
      <c r="A10" s="222"/>
      <c r="B10" s="190" t="s">
        <v>5</v>
      </c>
      <c r="C10" s="1">
        <f>4+5+5+6+5</f>
        <v>25</v>
      </c>
      <c r="D10" s="1"/>
      <c r="E10" s="128">
        <v>30</v>
      </c>
      <c r="F10" s="26">
        <f t="shared" si="0"/>
        <v>25</v>
      </c>
      <c r="G10" s="37" t="s">
        <v>85</v>
      </c>
      <c r="H10" s="157"/>
      <c r="I10" s="161">
        <f t="shared" si="1"/>
        <v>0</v>
      </c>
    </row>
    <row r="11" spans="1:9" ht="15">
      <c r="A11" s="222"/>
      <c r="B11" s="190"/>
      <c r="C11" s="1">
        <f>12+18</f>
        <v>30</v>
      </c>
      <c r="D11" s="1">
        <v>2</v>
      </c>
      <c r="E11" s="128">
        <v>8</v>
      </c>
      <c r="F11" s="26">
        <f t="shared" si="0"/>
        <v>32</v>
      </c>
      <c r="G11" s="37" t="s">
        <v>85</v>
      </c>
      <c r="H11" s="157"/>
      <c r="I11" s="161">
        <f t="shared" si="1"/>
        <v>0</v>
      </c>
    </row>
    <row r="12" spans="1:9" ht="15">
      <c r="A12" s="222"/>
      <c r="B12" s="190"/>
      <c r="C12" s="1"/>
      <c r="D12" s="1">
        <v>4</v>
      </c>
      <c r="E12" s="128">
        <v>4</v>
      </c>
      <c r="F12" s="26">
        <f t="shared" si="0"/>
        <v>4</v>
      </c>
      <c r="G12" s="37" t="s">
        <v>85</v>
      </c>
      <c r="H12" s="157"/>
      <c r="I12" s="161">
        <f t="shared" si="1"/>
        <v>0</v>
      </c>
    </row>
    <row r="13" spans="1:9" ht="15">
      <c r="A13" s="222"/>
      <c r="B13" s="190"/>
      <c r="C13" s="1">
        <v>2</v>
      </c>
      <c r="D13" s="1">
        <v>3</v>
      </c>
      <c r="E13" s="128">
        <v>1</v>
      </c>
      <c r="F13" s="26">
        <f t="shared" si="0"/>
        <v>5</v>
      </c>
      <c r="G13" s="37" t="s">
        <v>85</v>
      </c>
      <c r="H13" s="157"/>
      <c r="I13" s="161">
        <f t="shared" si="1"/>
        <v>0</v>
      </c>
    </row>
    <row r="14" spans="1:9" ht="15">
      <c r="A14" s="222"/>
      <c r="B14" s="133" t="s">
        <v>14</v>
      </c>
      <c r="C14" s="1">
        <v>46</v>
      </c>
      <c r="D14" s="1"/>
      <c r="E14" s="128">
        <v>2</v>
      </c>
      <c r="F14" s="26">
        <f t="shared" si="0"/>
        <v>46</v>
      </c>
      <c r="G14" s="37" t="s">
        <v>85</v>
      </c>
      <c r="H14" s="157"/>
      <c r="I14" s="161">
        <f t="shared" si="1"/>
        <v>0</v>
      </c>
    </row>
    <row r="15" spans="1:9" ht="15">
      <c r="A15" s="222"/>
      <c r="B15" s="190" t="s">
        <v>15</v>
      </c>
      <c r="C15" s="1">
        <f>28+18</f>
        <v>46</v>
      </c>
      <c r="D15" s="1"/>
      <c r="E15" s="128">
        <v>30</v>
      </c>
      <c r="F15" s="26">
        <f t="shared" si="0"/>
        <v>46</v>
      </c>
      <c r="G15" s="37" t="s">
        <v>85</v>
      </c>
      <c r="H15" s="157"/>
      <c r="I15" s="161">
        <f t="shared" si="1"/>
        <v>0</v>
      </c>
    </row>
    <row r="16" spans="1:9" ht="15">
      <c r="A16" s="222"/>
      <c r="B16" s="190"/>
      <c r="C16" s="1"/>
      <c r="D16" s="1">
        <f>36+15+22+6</f>
        <v>79</v>
      </c>
      <c r="E16" s="128">
        <v>8</v>
      </c>
      <c r="F16" s="26">
        <f t="shared" si="0"/>
        <v>79</v>
      </c>
      <c r="G16" s="37" t="s">
        <v>85</v>
      </c>
      <c r="H16" s="157"/>
      <c r="I16" s="161">
        <f t="shared" si="1"/>
        <v>0</v>
      </c>
    </row>
    <row r="17" spans="1:9" ht="15">
      <c r="A17" s="222"/>
      <c r="B17" s="190" t="s">
        <v>16</v>
      </c>
      <c r="C17" s="1">
        <v>7</v>
      </c>
      <c r="D17" s="1"/>
      <c r="E17" s="128">
        <v>4</v>
      </c>
      <c r="F17" s="26">
        <f t="shared" si="0"/>
        <v>7</v>
      </c>
      <c r="G17" s="37" t="s">
        <v>85</v>
      </c>
      <c r="H17" s="157"/>
      <c r="I17" s="161">
        <f t="shared" si="1"/>
        <v>0</v>
      </c>
    </row>
    <row r="18" spans="1:9" ht="15">
      <c r="A18" s="222"/>
      <c r="B18" s="190"/>
      <c r="C18" s="1">
        <v>18</v>
      </c>
      <c r="D18" s="1"/>
      <c r="E18" s="128">
        <v>2</v>
      </c>
      <c r="F18" s="26">
        <f t="shared" si="0"/>
        <v>18</v>
      </c>
      <c r="G18" s="37" t="s">
        <v>85</v>
      </c>
      <c r="H18" s="157"/>
      <c r="I18" s="161">
        <f t="shared" si="1"/>
        <v>0</v>
      </c>
    </row>
    <row r="19" spans="1:9" ht="15">
      <c r="A19" s="222" t="s">
        <v>3</v>
      </c>
      <c r="B19" s="190" t="s">
        <v>4</v>
      </c>
      <c r="C19" s="1"/>
      <c r="D19" s="1">
        <v>25</v>
      </c>
      <c r="E19" s="128">
        <v>8</v>
      </c>
      <c r="F19" s="26">
        <f t="shared" si="0"/>
        <v>25</v>
      </c>
      <c r="G19" s="37" t="s">
        <v>85</v>
      </c>
      <c r="H19" s="157"/>
      <c r="I19" s="161">
        <f t="shared" si="1"/>
        <v>0</v>
      </c>
    </row>
    <row r="20" spans="1:9" ht="15">
      <c r="A20" s="222"/>
      <c r="B20" s="190"/>
      <c r="C20" s="1"/>
      <c r="D20" s="1">
        <f>24+15+22</f>
        <v>61</v>
      </c>
      <c r="E20" s="128">
        <v>4</v>
      </c>
      <c r="F20" s="26">
        <f t="shared" si="0"/>
        <v>61</v>
      </c>
      <c r="G20" s="37" t="s">
        <v>85</v>
      </c>
      <c r="H20" s="157"/>
      <c r="I20" s="161">
        <f t="shared" si="1"/>
        <v>0</v>
      </c>
    </row>
    <row r="21" spans="1:9" ht="15">
      <c r="A21" s="222" t="s">
        <v>23</v>
      </c>
      <c r="B21" s="190" t="s">
        <v>2</v>
      </c>
      <c r="C21" s="1">
        <f>256+143</f>
        <v>399</v>
      </c>
      <c r="D21" s="1"/>
      <c r="E21" s="128">
        <v>8</v>
      </c>
      <c r="F21" s="26">
        <f t="shared" si="0"/>
        <v>399</v>
      </c>
      <c r="G21" s="37" t="s">
        <v>85</v>
      </c>
      <c r="H21" s="157"/>
      <c r="I21" s="161">
        <f t="shared" si="1"/>
        <v>0</v>
      </c>
    </row>
    <row r="22" spans="1:9" ht="15">
      <c r="A22" s="222"/>
      <c r="B22" s="190"/>
      <c r="C22" s="1">
        <v>46</v>
      </c>
      <c r="D22" s="1"/>
      <c r="E22" s="128">
        <v>4</v>
      </c>
      <c r="F22" s="26">
        <f t="shared" si="0"/>
        <v>46</v>
      </c>
      <c r="G22" s="37" t="s">
        <v>85</v>
      </c>
      <c r="H22" s="157"/>
      <c r="I22" s="161">
        <f t="shared" si="1"/>
        <v>0</v>
      </c>
    </row>
    <row r="23" spans="1:9" ht="15">
      <c r="A23" s="222"/>
      <c r="B23" s="190"/>
      <c r="C23" s="1">
        <v>19</v>
      </c>
      <c r="D23" s="1"/>
      <c r="E23" s="128">
        <v>2</v>
      </c>
      <c r="F23" s="26">
        <f t="shared" si="0"/>
        <v>19</v>
      </c>
      <c r="G23" s="37" t="s">
        <v>85</v>
      </c>
      <c r="H23" s="157"/>
      <c r="I23" s="161">
        <f t="shared" si="1"/>
        <v>0</v>
      </c>
    </row>
    <row r="24" spans="1:9" ht="15">
      <c r="A24" s="222"/>
      <c r="B24" s="133" t="s">
        <v>17</v>
      </c>
      <c r="C24" s="1">
        <v>55</v>
      </c>
      <c r="D24" s="1"/>
      <c r="E24" s="128">
        <v>4</v>
      </c>
      <c r="F24" s="26">
        <f t="shared" si="0"/>
        <v>55</v>
      </c>
      <c r="G24" s="37" t="s">
        <v>85</v>
      </c>
      <c r="H24" s="157"/>
      <c r="I24" s="161">
        <f t="shared" si="1"/>
        <v>0</v>
      </c>
    </row>
    <row r="25" spans="1:9" ht="15">
      <c r="A25" s="222"/>
      <c r="B25" s="190" t="s">
        <v>5</v>
      </c>
      <c r="C25" s="1">
        <f>4+5+5+6+5</f>
        <v>25</v>
      </c>
      <c r="D25" s="1"/>
      <c r="E25" s="128">
        <v>30</v>
      </c>
      <c r="F25" s="26">
        <f t="shared" si="0"/>
        <v>25</v>
      </c>
      <c r="G25" s="37" t="s">
        <v>85</v>
      </c>
      <c r="H25" s="157"/>
      <c r="I25" s="161">
        <f t="shared" si="1"/>
        <v>0</v>
      </c>
    </row>
    <row r="26" spans="1:9" ht="15">
      <c r="A26" s="222"/>
      <c r="B26" s="190"/>
      <c r="C26" s="1">
        <f>12+18</f>
        <v>30</v>
      </c>
      <c r="D26" s="1">
        <v>2</v>
      </c>
      <c r="E26" s="128">
        <v>8</v>
      </c>
      <c r="F26" s="26">
        <f t="shared" si="0"/>
        <v>32</v>
      </c>
      <c r="G26" s="37" t="s">
        <v>85</v>
      </c>
      <c r="H26" s="157"/>
      <c r="I26" s="161">
        <f t="shared" si="1"/>
        <v>0</v>
      </c>
    </row>
    <row r="27" spans="1:9" ht="15">
      <c r="A27" s="222"/>
      <c r="B27" s="190"/>
      <c r="C27" s="1"/>
      <c r="D27" s="1">
        <v>4</v>
      </c>
      <c r="E27" s="128">
        <v>4</v>
      </c>
      <c r="F27" s="26">
        <f t="shared" si="0"/>
        <v>4</v>
      </c>
      <c r="G27" s="37" t="s">
        <v>85</v>
      </c>
      <c r="H27" s="157"/>
      <c r="I27" s="161">
        <f t="shared" si="1"/>
        <v>0</v>
      </c>
    </row>
    <row r="28" spans="1:9" ht="15">
      <c r="A28" s="222"/>
      <c r="B28" s="190"/>
      <c r="C28" s="1">
        <v>2</v>
      </c>
      <c r="D28" s="1">
        <v>3</v>
      </c>
      <c r="E28" s="128">
        <v>1</v>
      </c>
      <c r="F28" s="26">
        <f t="shared" si="0"/>
        <v>5</v>
      </c>
      <c r="G28" s="37" t="s">
        <v>85</v>
      </c>
      <c r="H28" s="157"/>
      <c r="I28" s="161">
        <f t="shared" si="1"/>
        <v>0</v>
      </c>
    </row>
    <row r="29" spans="1:9" ht="15">
      <c r="A29" s="222"/>
      <c r="B29" s="133" t="s">
        <v>14</v>
      </c>
      <c r="C29" s="1">
        <v>46</v>
      </c>
      <c r="D29" s="1"/>
      <c r="E29" s="128">
        <v>2</v>
      </c>
      <c r="F29" s="26">
        <f t="shared" si="0"/>
        <v>46</v>
      </c>
      <c r="G29" s="37" t="s">
        <v>85</v>
      </c>
      <c r="H29" s="157"/>
      <c r="I29" s="161">
        <f t="shared" si="1"/>
        <v>0</v>
      </c>
    </row>
    <row r="30" spans="1:9" ht="15">
      <c r="A30" s="222"/>
      <c r="B30" s="190" t="s">
        <v>15</v>
      </c>
      <c r="C30" s="1">
        <f>28+18</f>
        <v>46</v>
      </c>
      <c r="D30" s="1"/>
      <c r="E30" s="128">
        <v>30</v>
      </c>
      <c r="F30" s="26">
        <f t="shared" si="0"/>
        <v>46</v>
      </c>
      <c r="G30" s="37" t="s">
        <v>85</v>
      </c>
      <c r="H30" s="157"/>
      <c r="I30" s="161">
        <f t="shared" si="1"/>
        <v>0</v>
      </c>
    </row>
    <row r="31" spans="1:9" ht="15">
      <c r="A31" s="222"/>
      <c r="B31" s="190"/>
      <c r="C31" s="1"/>
      <c r="D31" s="1">
        <f>36+15+22+6</f>
        <v>79</v>
      </c>
      <c r="E31" s="128">
        <v>8</v>
      </c>
      <c r="F31" s="26">
        <f t="shared" si="0"/>
        <v>79</v>
      </c>
      <c r="G31" s="37" t="s">
        <v>85</v>
      </c>
      <c r="H31" s="157"/>
      <c r="I31" s="161">
        <f t="shared" si="1"/>
        <v>0</v>
      </c>
    </row>
    <row r="32" spans="1:9" ht="15">
      <c r="A32" s="223"/>
      <c r="B32" s="199" t="s">
        <v>16</v>
      </c>
      <c r="C32" s="154">
        <v>7</v>
      </c>
      <c r="D32" s="154"/>
      <c r="E32" s="155">
        <v>4</v>
      </c>
      <c r="F32" s="26">
        <f t="shared" si="0"/>
        <v>7</v>
      </c>
      <c r="G32" s="135" t="s">
        <v>85</v>
      </c>
      <c r="H32" s="158"/>
      <c r="I32" s="161">
        <f t="shared" si="1"/>
        <v>0</v>
      </c>
    </row>
    <row r="33" spans="1:9" ht="15.75" thickBot="1">
      <c r="A33" s="224"/>
      <c r="B33" s="200"/>
      <c r="C33" s="2">
        <v>18</v>
      </c>
      <c r="D33" s="2"/>
      <c r="E33" s="132">
        <v>2</v>
      </c>
      <c r="F33" s="25">
        <f t="shared" si="0"/>
        <v>18</v>
      </c>
      <c r="G33" s="39" t="s">
        <v>85</v>
      </c>
      <c r="H33" s="159"/>
      <c r="I33" s="162">
        <f t="shared" si="1"/>
        <v>0</v>
      </c>
    </row>
    <row r="34" spans="2:8" ht="15">
      <c r="B34" s="10"/>
      <c r="C34" s="10"/>
      <c r="D34" s="10"/>
      <c r="E34" s="10"/>
      <c r="F34" s="41"/>
      <c r="H34" s="10"/>
    </row>
    <row r="35" spans="1:6" ht="15.75" thickBot="1">
      <c r="A35" s="6" t="s">
        <v>68</v>
      </c>
      <c r="B35" s="9"/>
      <c r="F35" s="41"/>
    </row>
    <row r="36" spans="1:9" ht="15">
      <c r="A36" s="197" t="s">
        <v>6</v>
      </c>
      <c r="B36" s="198"/>
      <c r="C36" s="15">
        <f>125-45</f>
        <v>80</v>
      </c>
      <c r="D36" s="15">
        <v>22</v>
      </c>
      <c r="E36" s="130">
        <v>2</v>
      </c>
      <c r="F36" s="134">
        <f t="shared" si="0"/>
        <v>102</v>
      </c>
      <c r="G36" s="38" t="s">
        <v>85</v>
      </c>
      <c r="H36" s="156"/>
      <c r="I36" s="160">
        <f t="shared" si="1"/>
        <v>0</v>
      </c>
    </row>
    <row r="37" spans="1:9" ht="15">
      <c r="A37" s="184"/>
      <c r="B37" s="185"/>
      <c r="C37" s="1">
        <v>45</v>
      </c>
      <c r="D37" s="1"/>
      <c r="E37" s="128">
        <v>1</v>
      </c>
      <c r="F37" s="26">
        <f t="shared" si="0"/>
        <v>45</v>
      </c>
      <c r="G37" s="37" t="s">
        <v>85</v>
      </c>
      <c r="H37" s="157"/>
      <c r="I37" s="161">
        <f t="shared" si="1"/>
        <v>0</v>
      </c>
    </row>
    <row r="38" spans="1:9" ht="15">
      <c r="A38" s="184" t="s">
        <v>79</v>
      </c>
      <c r="B38" s="185"/>
      <c r="C38" s="1">
        <v>6</v>
      </c>
      <c r="D38" s="1"/>
      <c r="E38" s="128">
        <v>30</v>
      </c>
      <c r="F38" s="26">
        <f t="shared" si="0"/>
        <v>6</v>
      </c>
      <c r="G38" s="37" t="s">
        <v>91</v>
      </c>
      <c r="H38" s="157"/>
      <c r="I38" s="161">
        <f t="shared" si="1"/>
        <v>0</v>
      </c>
    </row>
    <row r="39" spans="1:9" ht="15">
      <c r="A39" s="184"/>
      <c r="B39" s="185"/>
      <c r="C39" s="1"/>
      <c r="D39" s="1">
        <v>1</v>
      </c>
      <c r="E39" s="128">
        <v>8</v>
      </c>
      <c r="F39" s="26">
        <f t="shared" si="0"/>
        <v>1</v>
      </c>
      <c r="G39" s="37" t="s">
        <v>91</v>
      </c>
      <c r="H39" s="157"/>
      <c r="I39" s="161">
        <f t="shared" si="1"/>
        <v>0</v>
      </c>
    </row>
    <row r="40" spans="1:9" ht="15">
      <c r="A40" s="184" t="s">
        <v>80</v>
      </c>
      <c r="B40" s="185"/>
      <c r="C40" s="1">
        <v>5</v>
      </c>
      <c r="D40" s="1"/>
      <c r="E40" s="128">
        <v>30</v>
      </c>
      <c r="F40" s="26">
        <f t="shared" si="0"/>
        <v>5</v>
      </c>
      <c r="G40" s="37" t="s">
        <v>91</v>
      </c>
      <c r="H40" s="157"/>
      <c r="I40" s="161">
        <f t="shared" si="1"/>
        <v>0</v>
      </c>
    </row>
    <row r="41" spans="1:9" ht="15">
      <c r="A41" s="184"/>
      <c r="B41" s="185"/>
      <c r="C41" s="1">
        <v>2</v>
      </c>
      <c r="D41" s="1">
        <v>2</v>
      </c>
      <c r="E41" s="128">
        <v>8</v>
      </c>
      <c r="F41" s="26">
        <f t="shared" si="0"/>
        <v>4</v>
      </c>
      <c r="G41" s="37" t="s">
        <v>91</v>
      </c>
      <c r="H41" s="157"/>
      <c r="I41" s="161">
        <f t="shared" si="1"/>
        <v>0</v>
      </c>
    </row>
    <row r="42" spans="1:9" ht="15">
      <c r="A42" s="184"/>
      <c r="B42" s="185"/>
      <c r="C42" s="1"/>
      <c r="D42" s="1">
        <v>1</v>
      </c>
      <c r="E42" s="128">
        <v>4</v>
      </c>
      <c r="F42" s="26">
        <f t="shared" si="0"/>
        <v>1</v>
      </c>
      <c r="G42" s="37" t="s">
        <v>91</v>
      </c>
      <c r="H42" s="157"/>
      <c r="I42" s="161">
        <f t="shared" si="1"/>
        <v>0</v>
      </c>
    </row>
    <row r="43" spans="1:9" ht="15">
      <c r="A43" s="184" t="s">
        <v>7</v>
      </c>
      <c r="B43" s="185"/>
      <c r="C43" s="26">
        <v>15.4</v>
      </c>
      <c r="D43" s="1"/>
      <c r="E43" s="128">
        <v>8</v>
      </c>
      <c r="F43" s="26">
        <f t="shared" si="0"/>
        <v>15.4</v>
      </c>
      <c r="G43" s="37" t="s">
        <v>85</v>
      </c>
      <c r="H43" s="157"/>
      <c r="I43" s="161">
        <f t="shared" si="1"/>
        <v>0</v>
      </c>
    </row>
    <row r="44" spans="1:9" ht="15">
      <c r="A44" s="184"/>
      <c r="B44" s="185"/>
      <c r="C44" s="1"/>
      <c r="D44" s="26">
        <v>0.6</v>
      </c>
      <c r="E44" s="128">
        <v>4</v>
      </c>
      <c r="F44" s="26">
        <f t="shared" si="0"/>
        <v>0.6</v>
      </c>
      <c r="G44" s="37" t="s">
        <v>85</v>
      </c>
      <c r="H44" s="157"/>
      <c r="I44" s="161">
        <f t="shared" si="1"/>
        <v>0</v>
      </c>
    </row>
    <row r="45" spans="1:9" ht="15">
      <c r="A45" s="184" t="s">
        <v>8</v>
      </c>
      <c r="B45" s="185"/>
      <c r="C45" s="1">
        <v>3</v>
      </c>
      <c r="D45" s="1"/>
      <c r="E45" s="128">
        <v>30</v>
      </c>
      <c r="F45" s="26">
        <f t="shared" si="0"/>
        <v>3</v>
      </c>
      <c r="G45" s="37" t="s">
        <v>91</v>
      </c>
      <c r="H45" s="157"/>
      <c r="I45" s="161">
        <f t="shared" si="1"/>
        <v>0</v>
      </c>
    </row>
    <row r="46" spans="1:9" ht="15">
      <c r="A46" s="184" t="s">
        <v>9</v>
      </c>
      <c r="B46" s="185"/>
      <c r="C46" s="1">
        <v>4</v>
      </c>
      <c r="D46" s="1"/>
      <c r="E46" s="128">
        <v>8</v>
      </c>
      <c r="F46" s="26">
        <f t="shared" si="0"/>
        <v>4</v>
      </c>
      <c r="G46" s="37" t="s">
        <v>91</v>
      </c>
      <c r="H46" s="157"/>
      <c r="I46" s="161">
        <f t="shared" si="1"/>
        <v>0</v>
      </c>
    </row>
    <row r="47" spans="1:9" ht="15">
      <c r="A47" s="184"/>
      <c r="B47" s="185"/>
      <c r="C47" s="1"/>
      <c r="D47" s="1">
        <v>1</v>
      </c>
      <c r="E47" s="128">
        <v>4</v>
      </c>
      <c r="F47" s="26">
        <f t="shared" si="0"/>
        <v>1</v>
      </c>
      <c r="G47" s="37" t="s">
        <v>91</v>
      </c>
      <c r="H47" s="157"/>
      <c r="I47" s="161">
        <f t="shared" si="1"/>
        <v>0</v>
      </c>
    </row>
    <row r="48" spans="1:9" ht="15">
      <c r="A48" s="184" t="s">
        <v>10</v>
      </c>
      <c r="B48" s="185"/>
      <c r="C48" s="1">
        <v>1</v>
      </c>
      <c r="D48" s="1">
        <v>1</v>
      </c>
      <c r="E48" s="128">
        <v>1</v>
      </c>
      <c r="F48" s="26">
        <f t="shared" si="0"/>
        <v>2</v>
      </c>
      <c r="G48" s="37" t="s">
        <v>91</v>
      </c>
      <c r="H48" s="157"/>
      <c r="I48" s="161">
        <f t="shared" si="1"/>
        <v>0</v>
      </c>
    </row>
    <row r="49" spans="1:9" ht="15.75" thickBot="1">
      <c r="A49" s="195" t="s">
        <v>78</v>
      </c>
      <c r="B49" s="196"/>
      <c r="C49" s="2"/>
      <c r="D49" s="2">
        <v>1</v>
      </c>
      <c r="E49" s="132">
        <v>4</v>
      </c>
      <c r="F49" s="25">
        <f t="shared" si="0"/>
        <v>1</v>
      </c>
      <c r="G49" s="39" t="s">
        <v>91</v>
      </c>
      <c r="H49" s="159"/>
      <c r="I49" s="162">
        <f t="shared" si="1"/>
        <v>0</v>
      </c>
    </row>
    <row r="50" spans="2:8" ht="15">
      <c r="B50" s="10"/>
      <c r="C50" s="10"/>
      <c r="D50" s="10"/>
      <c r="E50" s="10"/>
      <c r="F50" s="41"/>
      <c r="H50" s="10"/>
    </row>
    <row r="51" spans="1:6" ht="15.75" thickBot="1">
      <c r="A51" s="12" t="s">
        <v>158</v>
      </c>
      <c r="B51" s="9"/>
      <c r="F51" s="41"/>
    </row>
    <row r="52" spans="1:9" ht="15">
      <c r="A52" s="191" t="s">
        <v>72</v>
      </c>
      <c r="B52" s="192"/>
      <c r="C52" s="15">
        <v>17</v>
      </c>
      <c r="D52" s="15"/>
      <c r="E52" s="130">
        <v>4</v>
      </c>
      <c r="F52" s="134">
        <f aca="true" t="shared" si="2" ref="F52:F67">C52+D52</f>
        <v>17</v>
      </c>
      <c r="G52" s="38" t="s">
        <v>91</v>
      </c>
      <c r="H52" s="156"/>
      <c r="I52" s="160">
        <f aca="true" t="shared" si="3" ref="I52:I67">E52*F52*H52</f>
        <v>0</v>
      </c>
    </row>
    <row r="53" spans="1:9" ht="15">
      <c r="A53" s="193"/>
      <c r="B53" s="194"/>
      <c r="C53" s="1"/>
      <c r="D53" s="1">
        <v>10</v>
      </c>
      <c r="E53" s="128">
        <v>1</v>
      </c>
      <c r="F53" s="26">
        <f t="shared" si="2"/>
        <v>10</v>
      </c>
      <c r="G53" s="37" t="s">
        <v>91</v>
      </c>
      <c r="H53" s="157"/>
      <c r="I53" s="161">
        <f t="shared" si="3"/>
        <v>0</v>
      </c>
    </row>
    <row r="54" spans="1:9" ht="15">
      <c r="A54" s="193" t="s">
        <v>73</v>
      </c>
      <c r="B54" s="194"/>
      <c r="C54" s="26">
        <f>14.603*2</f>
        <v>29.206</v>
      </c>
      <c r="D54" s="1"/>
      <c r="E54" s="128">
        <v>4</v>
      </c>
      <c r="F54" s="26">
        <f t="shared" si="2"/>
        <v>29.206</v>
      </c>
      <c r="G54" s="37" t="s">
        <v>85</v>
      </c>
      <c r="H54" s="157"/>
      <c r="I54" s="161">
        <f t="shared" si="3"/>
        <v>0</v>
      </c>
    </row>
    <row r="55" spans="1:9" ht="15">
      <c r="A55" s="193"/>
      <c r="B55" s="194"/>
      <c r="C55" s="1"/>
      <c r="D55" s="26">
        <f>2.65*2</f>
        <v>5.3</v>
      </c>
      <c r="E55" s="128">
        <v>1</v>
      </c>
      <c r="F55" s="26">
        <f t="shared" si="2"/>
        <v>5.3</v>
      </c>
      <c r="G55" s="37" t="s">
        <v>85</v>
      </c>
      <c r="H55" s="157"/>
      <c r="I55" s="161">
        <f t="shared" si="3"/>
        <v>0</v>
      </c>
    </row>
    <row r="56" spans="1:9" ht="15">
      <c r="A56" s="201" t="s">
        <v>84</v>
      </c>
      <c r="B56" s="202"/>
      <c r="C56" s="1">
        <v>58</v>
      </c>
      <c r="D56" s="1"/>
      <c r="E56" s="128">
        <v>4</v>
      </c>
      <c r="F56" s="26">
        <f t="shared" si="2"/>
        <v>58</v>
      </c>
      <c r="G56" s="37" t="s">
        <v>91</v>
      </c>
      <c r="H56" s="157"/>
      <c r="I56" s="161">
        <f t="shared" si="3"/>
        <v>0</v>
      </c>
    </row>
    <row r="57" spans="1:9" ht="15.75" thickBot="1">
      <c r="A57" s="203"/>
      <c r="B57" s="204"/>
      <c r="C57" s="2"/>
      <c r="D57" s="2">
        <v>24</v>
      </c>
      <c r="E57" s="132">
        <v>1</v>
      </c>
      <c r="F57" s="25">
        <f t="shared" si="2"/>
        <v>24</v>
      </c>
      <c r="G57" s="39" t="s">
        <v>91</v>
      </c>
      <c r="H57" s="159"/>
      <c r="I57" s="162">
        <f t="shared" si="3"/>
        <v>0</v>
      </c>
    </row>
    <row r="58" spans="2:8" ht="15.75" thickBot="1">
      <c r="B58" s="10"/>
      <c r="C58" s="10"/>
      <c r="D58" s="10"/>
      <c r="E58" s="10"/>
      <c r="F58" s="41"/>
      <c r="H58" s="10"/>
    </row>
    <row r="59" spans="1:9" ht="15.75" thickBot="1">
      <c r="A59" s="186" t="s">
        <v>13</v>
      </c>
      <c r="B59" s="187"/>
      <c r="C59" s="16">
        <v>42</v>
      </c>
      <c r="D59" s="16">
        <v>9</v>
      </c>
      <c r="E59" s="136">
        <v>2</v>
      </c>
      <c r="F59" s="137">
        <f t="shared" si="2"/>
        <v>51</v>
      </c>
      <c r="G59" s="36" t="s">
        <v>92</v>
      </c>
      <c r="H59" s="163"/>
      <c r="I59" s="140">
        <f t="shared" si="3"/>
        <v>0</v>
      </c>
    </row>
    <row r="60" spans="2:8" ht="15">
      <c r="B60" s="10"/>
      <c r="C60" s="10"/>
      <c r="D60" s="10"/>
      <c r="E60" s="10"/>
      <c r="F60" s="41"/>
      <c r="H60" s="10"/>
    </row>
    <row r="61" spans="1:6" ht="15.75" thickBot="1">
      <c r="A61" s="12" t="s">
        <v>69</v>
      </c>
      <c r="F61" s="41"/>
    </row>
    <row r="62" spans="1:9" ht="15">
      <c r="A62" s="188" t="s">
        <v>156</v>
      </c>
      <c r="B62" s="189"/>
      <c r="C62" s="15">
        <v>10</v>
      </c>
      <c r="D62" s="15">
        <v>1</v>
      </c>
      <c r="E62" s="130">
        <v>8</v>
      </c>
      <c r="F62" s="134">
        <f t="shared" si="2"/>
        <v>11</v>
      </c>
      <c r="G62" s="38" t="s">
        <v>85</v>
      </c>
      <c r="H62" s="156"/>
      <c r="I62" s="160">
        <f t="shared" si="3"/>
        <v>0</v>
      </c>
    </row>
    <row r="63" spans="1:9" ht="15">
      <c r="A63" s="184" t="s">
        <v>172</v>
      </c>
      <c r="B63" s="185"/>
      <c r="C63" s="1">
        <v>7</v>
      </c>
      <c r="D63" s="1"/>
      <c r="E63" s="128">
        <v>30</v>
      </c>
      <c r="F63" s="26">
        <f t="shared" si="2"/>
        <v>7</v>
      </c>
      <c r="G63" s="37" t="s">
        <v>91</v>
      </c>
      <c r="H63" s="157"/>
      <c r="I63" s="161">
        <f t="shared" si="3"/>
        <v>0</v>
      </c>
    </row>
    <row r="64" spans="1:9" ht="15">
      <c r="A64" s="184"/>
      <c r="B64" s="185"/>
      <c r="C64" s="1">
        <v>5</v>
      </c>
      <c r="D64" s="1">
        <v>1</v>
      </c>
      <c r="E64" s="128">
        <v>8</v>
      </c>
      <c r="F64" s="26">
        <f t="shared" si="2"/>
        <v>6</v>
      </c>
      <c r="G64" s="37" t="s">
        <v>91</v>
      </c>
      <c r="H64" s="157"/>
      <c r="I64" s="161">
        <f t="shared" si="3"/>
        <v>0</v>
      </c>
    </row>
    <row r="65" spans="1:9" ht="15">
      <c r="A65" s="184"/>
      <c r="B65" s="185"/>
      <c r="C65" s="1"/>
      <c r="D65" s="1">
        <v>7</v>
      </c>
      <c r="E65" s="128">
        <v>4</v>
      </c>
      <c r="F65" s="26">
        <f t="shared" si="2"/>
        <v>7</v>
      </c>
      <c r="G65" s="37" t="s">
        <v>91</v>
      </c>
      <c r="H65" s="157"/>
      <c r="I65" s="161">
        <f t="shared" si="3"/>
        <v>0</v>
      </c>
    </row>
    <row r="66" spans="1:9" ht="15">
      <c r="A66" s="180" t="s">
        <v>60</v>
      </c>
      <c r="B66" s="181"/>
      <c r="C66" s="1">
        <v>3</v>
      </c>
      <c r="D66" s="1">
        <v>3</v>
      </c>
      <c r="E66" s="128">
        <v>4</v>
      </c>
      <c r="F66" s="26">
        <f t="shared" si="2"/>
        <v>6</v>
      </c>
      <c r="G66" s="37" t="s">
        <v>91</v>
      </c>
      <c r="H66" s="157"/>
      <c r="I66" s="161">
        <f t="shared" si="3"/>
        <v>0</v>
      </c>
    </row>
    <row r="67" spans="1:9" ht="15.75" thickBot="1">
      <c r="A67" s="182" t="s">
        <v>61</v>
      </c>
      <c r="B67" s="183"/>
      <c r="C67" s="2">
        <v>4</v>
      </c>
      <c r="D67" s="2"/>
      <c r="E67" s="132">
        <v>8</v>
      </c>
      <c r="F67" s="25">
        <f t="shared" si="2"/>
        <v>4</v>
      </c>
      <c r="G67" s="39" t="s">
        <v>91</v>
      </c>
      <c r="H67" s="159"/>
      <c r="I67" s="162">
        <f t="shared" si="3"/>
        <v>0</v>
      </c>
    </row>
    <row r="68" spans="7:8" ht="15.75" thickBot="1">
      <c r="G68" s="12"/>
      <c r="H68" s="19"/>
    </row>
    <row r="69" spans="1:9" ht="15.75" thickBot="1">
      <c r="A69" s="30"/>
      <c r="B69" s="31"/>
      <c r="C69" s="32"/>
      <c r="D69" s="32"/>
      <c r="E69" s="33"/>
      <c r="F69" s="32"/>
      <c r="G69" s="40"/>
      <c r="H69" s="28" t="s">
        <v>90</v>
      </c>
      <c r="I69" s="27">
        <f>SUM(I7:I68)</f>
        <v>0</v>
      </c>
    </row>
    <row r="70" spans="1:9" ht="15">
      <c r="A70" s="12" t="s">
        <v>159</v>
      </c>
      <c r="B70" s="19"/>
      <c r="H70" s="101"/>
      <c r="I70" s="22"/>
    </row>
    <row r="71" spans="1:9" ht="15">
      <c r="A71" s="102" t="s">
        <v>160</v>
      </c>
      <c r="B71" s="5"/>
      <c r="H71" s="101"/>
      <c r="I71" s="22"/>
    </row>
    <row r="72" spans="1:9" ht="15">
      <c r="A72" s="102" t="s">
        <v>161</v>
      </c>
      <c r="B72" s="5"/>
      <c r="D72" s="45" t="s">
        <v>93</v>
      </c>
      <c r="E72" s="283" t="s">
        <v>179</v>
      </c>
      <c r="F72" s="283"/>
      <c r="G72" s="283"/>
      <c r="H72" s="283"/>
      <c r="I72" s="283"/>
    </row>
    <row r="73" spans="1:9" ht="15">
      <c r="A73" s="102" t="s">
        <v>162</v>
      </c>
      <c r="B73" s="5"/>
      <c r="D73" s="19"/>
      <c r="H73" s="101"/>
      <c r="I73" s="22"/>
    </row>
    <row r="74" spans="1:9" ht="15">
      <c r="A74" s="102" t="s">
        <v>163</v>
      </c>
      <c r="B74" s="5"/>
      <c r="D74" s="19" t="s">
        <v>175</v>
      </c>
      <c r="E74" s="283" t="s">
        <v>180</v>
      </c>
      <c r="F74" s="283"/>
      <c r="G74" s="283"/>
      <c r="H74" s="283"/>
      <c r="I74" s="283"/>
    </row>
    <row r="75" spans="1:9" ht="15">
      <c r="A75" s="102" t="s">
        <v>164</v>
      </c>
      <c r="B75" s="5"/>
      <c r="H75" s="101"/>
      <c r="I75" s="22"/>
    </row>
    <row r="76" spans="8:9" ht="15">
      <c r="H76" s="101"/>
      <c r="I76" s="22"/>
    </row>
    <row r="77" ht="15">
      <c r="A77" s="20" t="s">
        <v>77</v>
      </c>
    </row>
    <row r="78" spans="1:6" ht="15">
      <c r="A78" s="179" t="s">
        <v>70</v>
      </c>
      <c r="B78" s="179"/>
      <c r="F78" s="41"/>
    </row>
    <row r="79" spans="1:2" ht="15">
      <c r="A79" s="179" t="s">
        <v>71</v>
      </c>
      <c r="B79" s="179"/>
    </row>
    <row r="80" spans="1:2" ht="15">
      <c r="A80" s="179" t="s">
        <v>74</v>
      </c>
      <c r="B80" s="179"/>
    </row>
    <row r="81" spans="1:2" ht="15">
      <c r="A81" s="179" t="s">
        <v>75</v>
      </c>
      <c r="B81" s="179"/>
    </row>
    <row r="82" spans="1:2" ht="15">
      <c r="A82" s="179" t="s">
        <v>76</v>
      </c>
      <c r="B82" s="179"/>
    </row>
    <row r="83" spans="1:5" ht="15">
      <c r="A83" s="179" t="s">
        <v>171</v>
      </c>
      <c r="B83" s="179"/>
      <c r="E83" s="5"/>
    </row>
    <row r="84" ht="15">
      <c r="E84" s="5"/>
    </row>
    <row r="85" ht="15">
      <c r="A85" s="20" t="s">
        <v>177</v>
      </c>
    </row>
    <row r="86" ht="15">
      <c r="A86" s="20" t="s">
        <v>176</v>
      </c>
    </row>
    <row r="87" ht="15">
      <c r="A87" s="20" t="s">
        <v>178</v>
      </c>
    </row>
  </sheetData>
  <mergeCells count="43">
    <mergeCell ref="E72:I72"/>
    <mergeCell ref="E74:I74"/>
    <mergeCell ref="A56:B57"/>
    <mergeCell ref="A1:I1"/>
    <mergeCell ref="F3:G5"/>
    <mergeCell ref="H3:H5"/>
    <mergeCell ref="I3:I5"/>
    <mergeCell ref="E4:E5"/>
    <mergeCell ref="C3:E3"/>
    <mergeCell ref="A3:B5"/>
    <mergeCell ref="B30:B31"/>
    <mergeCell ref="A7:A18"/>
    <mergeCell ref="A21:A33"/>
    <mergeCell ref="B15:B16"/>
    <mergeCell ref="B21:B23"/>
    <mergeCell ref="B7:B9"/>
    <mergeCell ref="B19:B20"/>
    <mergeCell ref="A19:A20"/>
    <mergeCell ref="B10:B13"/>
    <mergeCell ref="B25:B28"/>
    <mergeCell ref="B17:B18"/>
    <mergeCell ref="A52:B53"/>
    <mergeCell ref="A54:B55"/>
    <mergeCell ref="A46:B47"/>
    <mergeCell ref="A48:B48"/>
    <mergeCell ref="A49:B49"/>
    <mergeCell ref="A45:B45"/>
    <mergeCell ref="A43:B44"/>
    <mergeCell ref="A40:B42"/>
    <mergeCell ref="A38:B39"/>
    <mergeCell ref="A36:B37"/>
    <mergeCell ref="B32:B33"/>
    <mergeCell ref="A59:B59"/>
    <mergeCell ref="A78:B78"/>
    <mergeCell ref="A79:B79"/>
    <mergeCell ref="A80:B80"/>
    <mergeCell ref="A81:B81"/>
    <mergeCell ref="A62:B62"/>
    <mergeCell ref="A83:B83"/>
    <mergeCell ref="A66:B66"/>
    <mergeCell ref="A67:B67"/>
    <mergeCell ref="A63:B65"/>
    <mergeCell ref="A82:B82"/>
  </mergeCells>
  <printOptions horizontalCentered="1"/>
  <pageMargins left="0.1968503937007874" right="0.1968503937007874" top="0.3937007874015748" bottom="0.7874015748031497" header="0.3937007874015748" footer="0.3937007874015748"/>
  <pageSetup fitToHeight="0" fitToWidth="1" horizontalDpi="300" verticalDpi="300" orientation="landscape" paperSize="9" r:id="rId3"/>
  <headerFooter>
    <oddFooter>&amp;L&amp;"-,Tučné" důvěrné&amp;C&amp;D&amp;Rstránka &amp;P z &amp;N celkem</oddFooter>
  </headerFooter>
  <rowBreaks count="2" manualBreakCount="2">
    <brk id="33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"/>
  <sheetViews>
    <sheetView workbookViewId="0" topLeftCell="A1">
      <pane xSplit="1" ySplit="6" topLeftCell="B40" activePane="bottomRight" state="frozen"/>
      <selection pane="topRight" activeCell="B1" sqref="B1"/>
      <selection pane="bottomLeft" activeCell="A6" sqref="A6"/>
      <selection pane="bottomRight" activeCell="C45" sqref="C45"/>
    </sheetView>
  </sheetViews>
  <sheetFormatPr defaultColWidth="8.8515625" defaultRowHeight="15"/>
  <cols>
    <col min="1" max="1" width="36.28125" style="10" bestFit="1" customWidth="1"/>
    <col min="2" max="2" width="13.28125" style="8" bestFit="1" customWidth="1"/>
    <col min="3" max="3" width="12.28125" style="3" customWidth="1"/>
    <col min="4" max="4" width="12.28125" style="124" customWidth="1"/>
    <col min="5" max="5" width="12.7109375" style="10" customWidth="1"/>
    <col min="6" max="6" width="12.7109375" style="6" customWidth="1"/>
    <col min="7" max="16384" width="8.8515625" style="5" customWidth="1"/>
  </cols>
  <sheetData>
    <row r="1" spans="1:6" ht="15.75">
      <c r="A1" s="205" t="s">
        <v>169</v>
      </c>
      <c r="B1" s="205"/>
      <c r="C1" s="205"/>
      <c r="D1" s="205"/>
      <c r="E1" s="205"/>
      <c r="F1" s="205"/>
    </row>
    <row r="2" spans="1:6" ht="14.45" customHeight="1">
      <c r="A2" s="205" t="s">
        <v>155</v>
      </c>
      <c r="B2" s="205"/>
      <c r="C2" s="205"/>
      <c r="D2" s="205"/>
      <c r="E2" s="205"/>
      <c r="F2" s="205"/>
    </row>
    <row r="3" spans="1:5" ht="15.75" thickBot="1">
      <c r="A3" s="7"/>
      <c r="B3" s="11"/>
      <c r="C3" s="4"/>
      <c r="D3" s="123"/>
      <c r="E3" s="7"/>
    </row>
    <row r="4" spans="1:6" ht="15">
      <c r="A4" s="215"/>
      <c r="B4" s="229"/>
      <c r="C4" s="228" t="s">
        <v>0</v>
      </c>
      <c r="D4" s="214"/>
      <c r="E4" s="232" t="s">
        <v>87</v>
      </c>
      <c r="F4" s="209" t="s">
        <v>174</v>
      </c>
    </row>
    <row r="5" spans="1:6" s="13" customFormat="1" ht="14.45" customHeight="1">
      <c r="A5" s="217"/>
      <c r="B5" s="230"/>
      <c r="C5" s="126" t="s">
        <v>18</v>
      </c>
      <c r="D5" s="212" t="s">
        <v>173</v>
      </c>
      <c r="E5" s="233"/>
      <c r="F5" s="210"/>
    </row>
    <row r="6" spans="1:6" s="14" customFormat="1" ht="36.75" thickBot="1">
      <c r="A6" s="219"/>
      <c r="B6" s="231"/>
      <c r="C6" s="21" t="s">
        <v>19</v>
      </c>
      <c r="D6" s="213"/>
      <c r="E6" s="234"/>
      <c r="F6" s="211"/>
    </row>
    <row r="7" ht="15.75" thickBot="1">
      <c r="A7" s="6" t="s">
        <v>67</v>
      </c>
    </row>
    <row r="8" spans="1:6" ht="15">
      <c r="A8" s="221" t="s">
        <v>1</v>
      </c>
      <c r="B8" s="138" t="s">
        <v>2</v>
      </c>
      <c r="C8" s="15">
        <f>256+143+65</f>
        <v>464</v>
      </c>
      <c r="D8" s="129">
        <v>30</v>
      </c>
      <c r="E8" s="164"/>
      <c r="F8" s="160">
        <f aca="true" t="shared" si="0" ref="F8:F19">C8*D8*E8</f>
        <v>0</v>
      </c>
    </row>
    <row r="9" spans="1:6" ht="15">
      <c r="A9" s="222"/>
      <c r="B9" s="190" t="s">
        <v>5</v>
      </c>
      <c r="C9" s="1">
        <f>4+5+5+6+5+30+2</f>
        <v>57</v>
      </c>
      <c r="D9" s="127">
        <v>30</v>
      </c>
      <c r="E9" s="165"/>
      <c r="F9" s="161">
        <f t="shared" si="0"/>
        <v>0</v>
      </c>
    </row>
    <row r="10" spans="1:6" ht="15">
      <c r="A10" s="222"/>
      <c r="B10" s="190"/>
      <c r="C10" s="1">
        <f>12+18</f>
        <v>30</v>
      </c>
      <c r="D10" s="127">
        <v>30</v>
      </c>
      <c r="E10" s="165"/>
      <c r="F10" s="161">
        <f t="shared" si="0"/>
        <v>0</v>
      </c>
    </row>
    <row r="11" spans="1:6" s="3" customFormat="1" ht="15">
      <c r="A11" s="222"/>
      <c r="B11" s="133" t="s">
        <v>14</v>
      </c>
      <c r="C11" s="1">
        <v>46</v>
      </c>
      <c r="D11" s="127">
        <v>30</v>
      </c>
      <c r="E11" s="165"/>
      <c r="F11" s="161">
        <f t="shared" si="0"/>
        <v>0</v>
      </c>
    </row>
    <row r="12" spans="1:6" s="3" customFormat="1" ht="15">
      <c r="A12" s="222"/>
      <c r="B12" s="133" t="s">
        <v>15</v>
      </c>
      <c r="C12" s="1">
        <f>28+18</f>
        <v>46</v>
      </c>
      <c r="D12" s="127">
        <v>30</v>
      </c>
      <c r="E12" s="165"/>
      <c r="F12" s="161">
        <f t="shared" si="0"/>
        <v>0</v>
      </c>
    </row>
    <row r="13" spans="1:6" s="3" customFormat="1" ht="15">
      <c r="A13" s="222"/>
      <c r="B13" s="133" t="s">
        <v>16</v>
      </c>
      <c r="C13" s="1">
        <v>25</v>
      </c>
      <c r="D13" s="127">
        <v>30</v>
      </c>
      <c r="E13" s="165"/>
      <c r="F13" s="161">
        <f t="shared" si="0"/>
        <v>0</v>
      </c>
    </row>
    <row r="14" spans="1:6" s="3" customFormat="1" ht="15">
      <c r="A14" s="222" t="s">
        <v>23</v>
      </c>
      <c r="B14" s="133" t="s">
        <v>2</v>
      </c>
      <c r="C14" s="1">
        <f>256+143+46+19</f>
        <v>464</v>
      </c>
      <c r="D14" s="127">
        <v>30</v>
      </c>
      <c r="E14" s="165"/>
      <c r="F14" s="161">
        <f t="shared" si="0"/>
        <v>0</v>
      </c>
    </row>
    <row r="15" spans="1:6" s="3" customFormat="1" ht="15">
      <c r="A15" s="222"/>
      <c r="B15" s="133" t="s">
        <v>17</v>
      </c>
      <c r="C15" s="1">
        <v>55</v>
      </c>
      <c r="D15" s="127">
        <v>30</v>
      </c>
      <c r="E15" s="165"/>
      <c r="F15" s="161">
        <f t="shared" si="0"/>
        <v>0</v>
      </c>
    </row>
    <row r="16" spans="1:6" s="3" customFormat="1" ht="15">
      <c r="A16" s="222"/>
      <c r="B16" s="133" t="s">
        <v>5</v>
      </c>
      <c r="C16" s="1">
        <f>4+5+5+6+5+30+2</f>
        <v>57</v>
      </c>
      <c r="D16" s="127">
        <v>30</v>
      </c>
      <c r="E16" s="165"/>
      <c r="F16" s="161">
        <f t="shared" si="0"/>
        <v>0</v>
      </c>
    </row>
    <row r="17" spans="1:6" s="3" customFormat="1" ht="15">
      <c r="A17" s="222"/>
      <c r="B17" s="133" t="s">
        <v>14</v>
      </c>
      <c r="C17" s="1">
        <v>46</v>
      </c>
      <c r="D17" s="127">
        <v>30</v>
      </c>
      <c r="E17" s="165"/>
      <c r="F17" s="161">
        <f t="shared" si="0"/>
        <v>0</v>
      </c>
    </row>
    <row r="18" spans="1:6" s="3" customFormat="1" ht="15">
      <c r="A18" s="222"/>
      <c r="B18" s="133" t="s">
        <v>15</v>
      </c>
      <c r="C18" s="1">
        <f>28+18</f>
        <v>46</v>
      </c>
      <c r="D18" s="127">
        <v>30</v>
      </c>
      <c r="E18" s="165"/>
      <c r="F18" s="161">
        <f t="shared" si="0"/>
        <v>0</v>
      </c>
    </row>
    <row r="19" spans="1:6" s="3" customFormat="1" ht="15.75" thickBot="1">
      <c r="A19" s="224"/>
      <c r="B19" s="139" t="s">
        <v>16</v>
      </c>
      <c r="C19" s="2">
        <v>25</v>
      </c>
      <c r="D19" s="131">
        <v>30</v>
      </c>
      <c r="E19" s="166"/>
      <c r="F19" s="162">
        <f t="shared" si="0"/>
        <v>0</v>
      </c>
    </row>
    <row r="20" spans="1:6" s="3" customFormat="1" ht="15">
      <c r="A20" s="10"/>
      <c r="B20" s="10"/>
      <c r="C20" s="10"/>
      <c r="D20" s="9"/>
      <c r="E20" s="10"/>
      <c r="F20" s="10"/>
    </row>
    <row r="21" spans="1:6" s="3" customFormat="1" ht="15.75" thickBot="1">
      <c r="A21" s="6" t="s">
        <v>68</v>
      </c>
      <c r="B21" s="9"/>
      <c r="D21" s="124"/>
      <c r="E21" s="10"/>
      <c r="F21" s="19"/>
    </row>
    <row r="22" spans="1:6" s="3" customFormat="1" ht="15">
      <c r="A22" s="197" t="s">
        <v>6</v>
      </c>
      <c r="B22" s="198"/>
      <c r="C22" s="15">
        <f>80+45</f>
        <v>125</v>
      </c>
      <c r="D22" s="129">
        <v>30</v>
      </c>
      <c r="E22" s="167"/>
      <c r="F22" s="160">
        <f aca="true" t="shared" si="1" ref="F22:F27">C22*D22*E22</f>
        <v>0</v>
      </c>
    </row>
    <row r="23" spans="1:6" s="3" customFormat="1" ht="15">
      <c r="A23" s="184" t="s">
        <v>79</v>
      </c>
      <c r="B23" s="185"/>
      <c r="C23" s="1">
        <v>6</v>
      </c>
      <c r="D23" s="127">
        <v>30</v>
      </c>
      <c r="E23" s="165"/>
      <c r="F23" s="161">
        <f t="shared" si="1"/>
        <v>0</v>
      </c>
    </row>
    <row r="24" spans="1:6" s="3" customFormat="1" ht="15">
      <c r="A24" s="184" t="s">
        <v>80</v>
      </c>
      <c r="B24" s="185"/>
      <c r="C24" s="1">
        <v>7</v>
      </c>
      <c r="D24" s="127">
        <v>30</v>
      </c>
      <c r="E24" s="165"/>
      <c r="F24" s="161">
        <f t="shared" si="1"/>
        <v>0</v>
      </c>
    </row>
    <row r="25" spans="1:6" s="3" customFormat="1" ht="15">
      <c r="A25" s="184" t="s">
        <v>7</v>
      </c>
      <c r="B25" s="185"/>
      <c r="C25" s="26">
        <v>15.4</v>
      </c>
      <c r="D25" s="127">
        <v>30</v>
      </c>
      <c r="E25" s="165"/>
      <c r="F25" s="161">
        <f t="shared" si="1"/>
        <v>0</v>
      </c>
    </row>
    <row r="26" spans="1:6" s="3" customFormat="1" ht="15">
      <c r="A26" s="184" t="s">
        <v>8</v>
      </c>
      <c r="B26" s="185"/>
      <c r="C26" s="1">
        <v>3</v>
      </c>
      <c r="D26" s="127">
        <v>30</v>
      </c>
      <c r="E26" s="165"/>
      <c r="F26" s="161">
        <f t="shared" si="1"/>
        <v>0</v>
      </c>
    </row>
    <row r="27" spans="1:6" s="3" customFormat="1" ht="15.75" thickBot="1">
      <c r="A27" s="195" t="s">
        <v>9</v>
      </c>
      <c r="B27" s="196"/>
      <c r="C27" s="2">
        <v>4</v>
      </c>
      <c r="D27" s="131">
        <v>30</v>
      </c>
      <c r="E27" s="166"/>
      <c r="F27" s="162">
        <f t="shared" si="1"/>
        <v>0</v>
      </c>
    </row>
    <row r="28" spans="1:6" s="3" customFormat="1" ht="15">
      <c r="A28" s="10"/>
      <c r="B28" s="10"/>
      <c r="C28" s="10"/>
      <c r="D28" s="9"/>
      <c r="E28" s="10"/>
      <c r="F28" s="10"/>
    </row>
    <row r="29" spans="1:6" s="3" customFormat="1" ht="15.75" thickBot="1">
      <c r="A29" s="12" t="s">
        <v>158</v>
      </c>
      <c r="B29" s="9"/>
      <c r="D29" s="124"/>
      <c r="E29" s="10"/>
      <c r="F29" s="19"/>
    </row>
    <row r="30" spans="1:6" s="3" customFormat="1" ht="15">
      <c r="A30" s="191" t="s">
        <v>72</v>
      </c>
      <c r="B30" s="192"/>
      <c r="C30" s="15">
        <v>17</v>
      </c>
      <c r="D30" s="129">
        <v>30</v>
      </c>
      <c r="E30" s="164"/>
      <c r="F30" s="160">
        <f>C30*D30*E30</f>
        <v>0</v>
      </c>
    </row>
    <row r="31" spans="1:6" s="3" customFormat="1" ht="15">
      <c r="A31" s="193" t="s">
        <v>73</v>
      </c>
      <c r="B31" s="194"/>
      <c r="C31" s="26">
        <f>14.603*2</f>
        <v>29.206</v>
      </c>
      <c r="D31" s="127">
        <v>30</v>
      </c>
      <c r="E31" s="165"/>
      <c r="F31" s="161">
        <f>C31*D31*E31</f>
        <v>0</v>
      </c>
    </row>
    <row r="32" spans="1:6" s="3" customFormat="1" ht="15.75" thickBot="1">
      <c r="A32" s="226" t="s">
        <v>84</v>
      </c>
      <c r="B32" s="227"/>
      <c r="C32" s="2">
        <v>58</v>
      </c>
      <c r="D32" s="131">
        <v>30</v>
      </c>
      <c r="E32" s="166"/>
      <c r="F32" s="162">
        <f>C32*D32*E32</f>
        <v>0</v>
      </c>
    </row>
    <row r="33" spans="1:6" s="3" customFormat="1" ht="15.75" thickBot="1">
      <c r="A33" s="10"/>
      <c r="B33" s="10"/>
      <c r="C33" s="10"/>
      <c r="D33" s="9"/>
      <c r="E33" s="10"/>
      <c r="F33" s="10"/>
    </row>
    <row r="34" spans="1:6" s="3" customFormat="1" ht="15.75" thickBot="1">
      <c r="A34" s="186" t="s">
        <v>13</v>
      </c>
      <c r="B34" s="187"/>
      <c r="C34" s="16">
        <v>42</v>
      </c>
      <c r="D34" s="141">
        <v>30</v>
      </c>
      <c r="E34" s="168"/>
      <c r="F34" s="140">
        <f>C34*D34*E34</f>
        <v>0</v>
      </c>
    </row>
    <row r="35" spans="1:6" s="3" customFormat="1" ht="15">
      <c r="A35" s="10"/>
      <c r="B35" s="10"/>
      <c r="C35" s="10"/>
      <c r="D35" s="9"/>
      <c r="E35" s="10"/>
      <c r="F35" s="10"/>
    </row>
    <row r="36" spans="1:6" s="3" customFormat="1" ht="15.75" thickBot="1">
      <c r="A36" s="12" t="s">
        <v>69</v>
      </c>
      <c r="B36" s="8"/>
      <c r="D36" s="124"/>
      <c r="E36" s="10"/>
      <c r="F36" s="19"/>
    </row>
    <row r="37" spans="1:6" s="3" customFormat="1" ht="15">
      <c r="A37" s="191" t="s">
        <v>156</v>
      </c>
      <c r="B37" s="192"/>
      <c r="C37" s="15">
        <v>10</v>
      </c>
      <c r="D37" s="129">
        <v>30</v>
      </c>
      <c r="E37" s="164"/>
      <c r="F37" s="160">
        <f>C37*D37*E37</f>
        <v>0</v>
      </c>
    </row>
    <row r="38" spans="1:6" s="3" customFormat="1" ht="15">
      <c r="A38" s="193" t="s">
        <v>172</v>
      </c>
      <c r="B38" s="194"/>
      <c r="C38" s="1">
        <f>7+5</f>
        <v>12</v>
      </c>
      <c r="D38" s="127">
        <v>30</v>
      </c>
      <c r="E38" s="165"/>
      <c r="F38" s="161">
        <f>C38*D38*E38</f>
        <v>0</v>
      </c>
    </row>
    <row r="39" spans="1:6" s="3" customFormat="1" ht="15">
      <c r="A39" s="193" t="s">
        <v>60</v>
      </c>
      <c r="B39" s="194"/>
      <c r="C39" s="1">
        <v>3</v>
      </c>
      <c r="D39" s="127">
        <v>30</v>
      </c>
      <c r="E39" s="165"/>
      <c r="F39" s="161">
        <f>C39*D39*E39</f>
        <v>0</v>
      </c>
    </row>
    <row r="40" spans="1:6" s="3" customFormat="1" ht="15.75" thickBot="1">
      <c r="A40" s="226" t="s">
        <v>61</v>
      </c>
      <c r="B40" s="227"/>
      <c r="C40" s="2">
        <v>4</v>
      </c>
      <c r="D40" s="131">
        <v>30</v>
      </c>
      <c r="E40" s="166"/>
      <c r="F40" s="162">
        <f>C40*D40*E40</f>
        <v>0</v>
      </c>
    </row>
    <row r="41" spans="1:6" s="3" customFormat="1" ht="15.75" thickBot="1">
      <c r="A41" s="10"/>
      <c r="B41" s="8"/>
      <c r="D41" s="124"/>
      <c r="E41" s="6"/>
      <c r="F41" s="19"/>
    </row>
    <row r="42" spans="1:6" s="3" customFormat="1" ht="15.75" thickBot="1">
      <c r="A42" s="235" t="s">
        <v>90</v>
      </c>
      <c r="B42" s="236"/>
      <c r="C42" s="236"/>
      <c r="D42" s="236"/>
      <c r="E42" s="236"/>
      <c r="F42" s="140">
        <f>SUM(F8:F41)</f>
        <v>0</v>
      </c>
    </row>
    <row r="43" spans="1:6" s="3" customFormat="1" ht="15">
      <c r="A43" s="12" t="s">
        <v>159</v>
      </c>
      <c r="B43" s="19"/>
      <c r="D43" s="124"/>
      <c r="E43" s="23"/>
      <c r="F43" s="23"/>
    </row>
    <row r="44" spans="1:6" s="3" customFormat="1" ht="15">
      <c r="A44" s="121" t="s">
        <v>167</v>
      </c>
      <c r="B44" s="5"/>
      <c r="C44" s="45" t="s">
        <v>93</v>
      </c>
      <c r="D44" s="283" t="s">
        <v>181</v>
      </c>
      <c r="E44" s="283"/>
      <c r="F44" s="283"/>
    </row>
    <row r="45" spans="1:6" s="3" customFormat="1" ht="15">
      <c r="A45" s="10"/>
      <c r="B45" s="8"/>
      <c r="C45" s="19"/>
      <c r="D45" s="124"/>
      <c r="E45" s="23"/>
      <c r="F45" s="23"/>
    </row>
    <row r="46" spans="1:6" s="3" customFormat="1" ht="15">
      <c r="A46" s="20" t="s">
        <v>77</v>
      </c>
      <c r="B46" s="8"/>
      <c r="C46" s="19" t="s">
        <v>175</v>
      </c>
      <c r="D46" s="283" t="s">
        <v>182</v>
      </c>
      <c r="E46" s="283"/>
      <c r="F46" s="283"/>
    </row>
    <row r="47" spans="1:6" s="3" customFormat="1" ht="15">
      <c r="A47" s="179" t="s">
        <v>70</v>
      </c>
      <c r="B47" s="179"/>
      <c r="D47" s="124"/>
      <c r="E47" s="10"/>
      <c r="F47" s="6"/>
    </row>
    <row r="48" spans="1:6" s="3" customFormat="1" ht="15">
      <c r="A48" s="179" t="s">
        <v>71</v>
      </c>
      <c r="B48" s="179"/>
      <c r="D48" s="124"/>
      <c r="E48" s="10"/>
      <c r="F48" s="6"/>
    </row>
    <row r="49" spans="1:6" s="3" customFormat="1" ht="15">
      <c r="A49" s="179" t="s">
        <v>74</v>
      </c>
      <c r="B49" s="179"/>
      <c r="D49" s="124"/>
      <c r="E49" s="10"/>
      <c r="F49" s="6"/>
    </row>
    <row r="50" spans="1:6" s="3" customFormat="1" ht="15">
      <c r="A50" s="179" t="s">
        <v>75</v>
      </c>
      <c r="B50" s="179"/>
      <c r="D50" s="124"/>
      <c r="E50" s="10"/>
      <c r="F50" s="6"/>
    </row>
    <row r="51" spans="1:6" s="3" customFormat="1" ht="15">
      <c r="A51" s="179" t="s">
        <v>76</v>
      </c>
      <c r="B51" s="179"/>
      <c r="D51" s="124"/>
      <c r="E51" s="10"/>
      <c r="F51" s="6"/>
    </row>
    <row r="52" spans="1:6" s="3" customFormat="1" ht="15">
      <c r="A52" s="179" t="s">
        <v>171</v>
      </c>
      <c r="B52" s="179"/>
      <c r="E52" s="10"/>
      <c r="F52" s="6"/>
    </row>
    <row r="53" spans="1:6" s="3" customFormat="1" ht="15">
      <c r="A53" s="10"/>
      <c r="B53" s="8"/>
      <c r="E53" s="10"/>
      <c r="F53" s="6"/>
    </row>
    <row r="54" spans="1:6" s="3" customFormat="1" ht="15">
      <c r="A54" s="20" t="s">
        <v>177</v>
      </c>
      <c r="B54" s="8"/>
      <c r="D54" s="124"/>
      <c r="E54" s="10"/>
      <c r="F54" s="6"/>
    </row>
    <row r="55" ht="15">
      <c r="A55" s="20" t="s">
        <v>176</v>
      </c>
    </row>
    <row r="56" ht="15">
      <c r="A56" s="20" t="s">
        <v>178</v>
      </c>
    </row>
  </sheetData>
  <mergeCells count="33">
    <mergeCell ref="D5:D6"/>
    <mergeCell ref="A51:B51"/>
    <mergeCell ref="A30:B30"/>
    <mergeCell ref="A31:B31"/>
    <mergeCell ref="A34:B34"/>
    <mergeCell ref="A38:B38"/>
    <mergeCell ref="A37:B37"/>
    <mergeCell ref="D44:F44"/>
    <mergeCell ref="D46:F46"/>
    <mergeCell ref="A52:B52"/>
    <mergeCell ref="A39:B39"/>
    <mergeCell ref="A40:B40"/>
    <mergeCell ref="A47:B47"/>
    <mergeCell ref="A48:B48"/>
    <mergeCell ref="A49:B49"/>
    <mergeCell ref="A50:B50"/>
    <mergeCell ref="A42:E42"/>
    <mergeCell ref="A1:F1"/>
    <mergeCell ref="A2:F2"/>
    <mergeCell ref="A32:B32"/>
    <mergeCell ref="A22:B22"/>
    <mergeCell ref="A23:B23"/>
    <mergeCell ref="A24:B24"/>
    <mergeCell ref="A25:B25"/>
    <mergeCell ref="C4:D4"/>
    <mergeCell ref="A26:B26"/>
    <mergeCell ref="A27:B27"/>
    <mergeCell ref="A14:A19"/>
    <mergeCell ref="A8:A13"/>
    <mergeCell ref="B9:B10"/>
    <mergeCell ref="A4:B6"/>
    <mergeCell ref="E4:E6"/>
    <mergeCell ref="F4:F6"/>
  </mergeCells>
  <printOptions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79" r:id="rId3"/>
  <headerFooter>
    <oddFooter>&amp;L&amp;"-,Tučné" důvěrné&amp;C&amp;D&amp;Rstránka &amp;P z &amp;N celkem</oddFooter>
  </headerFooter>
  <rowBreaks count="2" manualBreakCount="2">
    <brk id="20" max="16383" man="1"/>
    <brk id="4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5"/>
  <sheetViews>
    <sheetView tabSelected="1" workbookViewId="0" topLeftCell="A1">
      <selection activeCell="D28" sqref="D28"/>
    </sheetView>
  </sheetViews>
  <sheetFormatPr defaultColWidth="8.8515625" defaultRowHeight="15"/>
  <cols>
    <col min="1" max="1" width="48.140625" style="103" customWidth="1"/>
    <col min="2" max="2" width="10.57421875" style="103" bestFit="1" customWidth="1"/>
    <col min="3" max="3" width="12.7109375" style="103" customWidth="1"/>
    <col min="4" max="4" width="12.7109375" style="120" customWidth="1"/>
    <col min="5" max="5" width="12.7109375" style="103" customWidth="1"/>
    <col min="6" max="6" width="12.7109375" style="120" customWidth="1"/>
    <col min="7" max="16384" width="8.8515625" style="103" customWidth="1"/>
  </cols>
  <sheetData>
    <row r="1" spans="1:6" ht="14.45" customHeight="1">
      <c r="A1" s="237" t="s">
        <v>170</v>
      </c>
      <c r="B1" s="237"/>
      <c r="C1" s="237"/>
      <c r="D1" s="237"/>
      <c r="E1" s="237"/>
      <c r="F1" s="237"/>
    </row>
    <row r="2" spans="1:6" ht="15.75" thickBot="1">
      <c r="A2" s="104"/>
      <c r="B2" s="104"/>
      <c r="C2" s="104"/>
      <c r="D2" s="104"/>
      <c r="E2" s="104"/>
      <c r="F2" s="104"/>
    </row>
    <row r="3" spans="1:7" s="105" customFormat="1" ht="43.9" customHeight="1" thickBot="1">
      <c r="A3" s="240"/>
      <c r="B3" s="241"/>
      <c r="C3" s="150" t="s">
        <v>0</v>
      </c>
      <c r="D3" s="151" t="s">
        <v>24</v>
      </c>
      <c r="E3" s="152" t="s">
        <v>87</v>
      </c>
      <c r="F3" s="153" t="s">
        <v>88</v>
      </c>
      <c r="G3" s="142"/>
    </row>
    <row r="4" spans="1:7" ht="15">
      <c r="A4" s="106" t="s">
        <v>25</v>
      </c>
      <c r="B4" s="107" t="s">
        <v>4</v>
      </c>
      <c r="C4" s="107">
        <f>24+15+22+25</f>
        <v>86</v>
      </c>
      <c r="D4" s="145">
        <v>2</v>
      </c>
      <c r="E4" s="169"/>
      <c r="F4" s="170">
        <f>C4*D4*E4</f>
        <v>0</v>
      </c>
      <c r="G4" s="5"/>
    </row>
    <row r="5" spans="1:7" ht="15">
      <c r="A5" s="108" t="s">
        <v>30</v>
      </c>
      <c r="B5" s="109" t="s">
        <v>5</v>
      </c>
      <c r="C5" s="109">
        <f>256+28+18+4+5+5+6+5+12+18+143+36+4+2+15+22+6</f>
        <v>585</v>
      </c>
      <c r="D5" s="143">
        <v>2</v>
      </c>
      <c r="E5" s="171"/>
      <c r="F5" s="172">
        <f aca="true" t="shared" si="0" ref="F5:F23">C5*D5*E5</f>
        <v>0</v>
      </c>
      <c r="G5" s="5"/>
    </row>
    <row r="6" spans="1:7" ht="15.75" thickBot="1">
      <c r="A6" s="110" t="s">
        <v>26</v>
      </c>
      <c r="B6" s="111" t="s">
        <v>15</v>
      </c>
      <c r="C6" s="111">
        <f>28+18+36+15+22+6</f>
        <v>125</v>
      </c>
      <c r="D6" s="146">
        <v>2</v>
      </c>
      <c r="E6" s="173"/>
      <c r="F6" s="174">
        <f t="shared" si="0"/>
        <v>0</v>
      </c>
      <c r="G6" s="5"/>
    </row>
    <row r="7" spans="1:8" s="5" customFormat="1" ht="15.75" thickBot="1">
      <c r="A7" s="10"/>
      <c r="B7" s="10"/>
      <c r="C7" s="10"/>
      <c r="D7" s="6"/>
      <c r="E7" s="10"/>
      <c r="F7" s="6"/>
      <c r="H7" s="103"/>
    </row>
    <row r="8" spans="1:7" ht="15">
      <c r="A8" s="238" t="s">
        <v>31</v>
      </c>
      <c r="B8" s="239"/>
      <c r="C8" s="44">
        <v>33</v>
      </c>
      <c r="D8" s="148">
        <v>1</v>
      </c>
      <c r="E8" s="164"/>
      <c r="F8" s="175">
        <f t="shared" si="0"/>
        <v>0</v>
      </c>
      <c r="G8" s="5"/>
    </row>
    <row r="9" spans="1:7" ht="15">
      <c r="A9" s="180" t="s">
        <v>32</v>
      </c>
      <c r="B9" s="181"/>
      <c r="C9" s="42">
        <v>36</v>
      </c>
      <c r="D9" s="147">
        <v>1</v>
      </c>
      <c r="E9" s="165"/>
      <c r="F9" s="176">
        <f t="shared" si="0"/>
        <v>0</v>
      </c>
      <c r="G9" s="5"/>
    </row>
    <row r="10" spans="1:7" ht="15.75" thickBot="1">
      <c r="A10" s="182" t="s">
        <v>33</v>
      </c>
      <c r="B10" s="183"/>
      <c r="C10" s="43">
        <f>5+7</f>
        <v>12</v>
      </c>
      <c r="D10" s="149">
        <v>1</v>
      </c>
      <c r="E10" s="166"/>
      <c r="F10" s="177">
        <f t="shared" si="0"/>
        <v>0</v>
      </c>
      <c r="G10" s="5"/>
    </row>
    <row r="11" spans="4:8" s="5" customFormat="1" ht="15.75" thickBot="1">
      <c r="D11" s="112"/>
      <c r="F11" s="112"/>
      <c r="H11" s="103"/>
    </row>
    <row r="12" spans="1:7" ht="15">
      <c r="A12" s="253" t="s">
        <v>81</v>
      </c>
      <c r="B12" s="254"/>
      <c r="C12" s="107">
        <v>14</v>
      </c>
      <c r="D12" s="145">
        <v>1</v>
      </c>
      <c r="E12" s="169"/>
      <c r="F12" s="170">
        <f t="shared" si="0"/>
        <v>0</v>
      </c>
      <c r="G12" s="5"/>
    </row>
    <row r="13" spans="1:7" ht="15">
      <c r="A13" s="255" t="s">
        <v>27</v>
      </c>
      <c r="B13" s="256"/>
      <c r="C13" s="109">
        <v>48</v>
      </c>
      <c r="D13" s="143">
        <v>1</v>
      </c>
      <c r="E13" s="171"/>
      <c r="F13" s="172">
        <f t="shared" si="0"/>
        <v>0</v>
      </c>
      <c r="G13" s="5"/>
    </row>
    <row r="14" spans="1:7" ht="15">
      <c r="A14" s="257" t="s">
        <v>28</v>
      </c>
      <c r="B14" s="258"/>
      <c r="C14" s="109">
        <f>14*2</f>
        <v>28</v>
      </c>
      <c r="D14" s="143">
        <v>1</v>
      </c>
      <c r="E14" s="171"/>
      <c r="F14" s="172">
        <f t="shared" si="0"/>
        <v>0</v>
      </c>
      <c r="G14" s="5"/>
    </row>
    <row r="15" spans="1:7" ht="15">
      <c r="A15" s="257" t="s">
        <v>29</v>
      </c>
      <c r="B15" s="258"/>
      <c r="C15" s="109">
        <v>72</v>
      </c>
      <c r="D15" s="143">
        <v>1</v>
      </c>
      <c r="E15" s="171"/>
      <c r="F15" s="172">
        <f t="shared" si="0"/>
        <v>0</v>
      </c>
      <c r="G15" s="5"/>
    </row>
    <row r="16" spans="1:7" ht="15">
      <c r="A16" s="255" t="s">
        <v>63</v>
      </c>
      <c r="B16" s="256"/>
      <c r="C16" s="109">
        <v>2</v>
      </c>
      <c r="D16" s="143">
        <v>1</v>
      </c>
      <c r="E16" s="171"/>
      <c r="F16" s="172">
        <f t="shared" si="0"/>
        <v>0</v>
      </c>
      <c r="G16" s="5"/>
    </row>
    <row r="17" spans="1:7" ht="15.75" thickBot="1">
      <c r="A17" s="242" t="s">
        <v>64</v>
      </c>
      <c r="B17" s="243"/>
      <c r="C17" s="111">
        <v>2</v>
      </c>
      <c r="D17" s="146">
        <v>1</v>
      </c>
      <c r="E17" s="173"/>
      <c r="F17" s="174">
        <f t="shared" si="0"/>
        <v>0</v>
      </c>
      <c r="G17" s="5"/>
    </row>
    <row r="18" spans="1:7" ht="15.75" thickBot="1">
      <c r="A18" s="114"/>
      <c r="B18" s="114"/>
      <c r="C18" s="5"/>
      <c r="D18" s="112"/>
      <c r="E18" s="5"/>
      <c r="F18" s="112"/>
      <c r="G18" s="5"/>
    </row>
    <row r="19" spans="1:8" s="5" customFormat="1" ht="15">
      <c r="A19" s="244" t="s">
        <v>157</v>
      </c>
      <c r="B19" s="245"/>
      <c r="C19" s="107">
        <v>133</v>
      </c>
      <c r="D19" s="145">
        <v>1</v>
      </c>
      <c r="E19" s="169"/>
      <c r="F19" s="170">
        <f t="shared" si="0"/>
        <v>0</v>
      </c>
      <c r="H19" s="103"/>
    </row>
    <row r="20" spans="1:7" ht="15">
      <c r="A20" s="247" t="s">
        <v>11</v>
      </c>
      <c r="B20" s="248"/>
      <c r="C20" s="109">
        <f>30+23</f>
        <v>53</v>
      </c>
      <c r="D20" s="143">
        <v>1</v>
      </c>
      <c r="E20" s="171"/>
      <c r="F20" s="172">
        <f t="shared" si="0"/>
        <v>0</v>
      </c>
      <c r="G20" s="5"/>
    </row>
    <row r="21" spans="1:7" ht="15.75" thickBot="1">
      <c r="A21" s="249" t="s">
        <v>12</v>
      </c>
      <c r="B21" s="250"/>
      <c r="C21" s="111">
        <f>17+35</f>
        <v>52</v>
      </c>
      <c r="D21" s="146">
        <v>1</v>
      </c>
      <c r="E21" s="173"/>
      <c r="F21" s="174">
        <f t="shared" si="0"/>
        <v>0</v>
      </c>
      <c r="G21" s="5"/>
    </row>
    <row r="22" spans="1:8" s="5" customFormat="1" ht="15.75" thickBot="1">
      <c r="A22" s="10"/>
      <c r="B22" s="10"/>
      <c r="C22" s="10"/>
      <c r="D22" s="6"/>
      <c r="E22" s="10"/>
      <c r="F22" s="6"/>
      <c r="H22" s="103"/>
    </row>
    <row r="23" spans="1:7" ht="15.75" thickBot="1">
      <c r="A23" s="251" t="s">
        <v>66</v>
      </c>
      <c r="B23" s="252"/>
      <c r="C23" s="113">
        <v>3</v>
      </c>
      <c r="D23" s="144">
        <v>1</v>
      </c>
      <c r="E23" s="178"/>
      <c r="F23" s="118">
        <f t="shared" si="0"/>
        <v>0</v>
      </c>
      <c r="G23" s="5"/>
    </row>
    <row r="24" spans="1:6" ht="15.75" thickBot="1">
      <c r="A24" s="10"/>
      <c r="B24" s="10"/>
      <c r="C24" s="5"/>
      <c r="D24" s="112"/>
      <c r="E24" s="112"/>
      <c r="F24" s="112"/>
    </row>
    <row r="25" spans="1:6" ht="15.75" thickBot="1">
      <c r="A25" s="115"/>
      <c r="B25" s="116"/>
      <c r="C25" s="116"/>
      <c r="D25" s="116"/>
      <c r="E25" s="117" t="s">
        <v>90</v>
      </c>
      <c r="F25" s="118">
        <f>SUM(F4:F24)</f>
        <v>0</v>
      </c>
    </row>
    <row r="26" spans="1:6" ht="15">
      <c r="A26" s="12" t="s">
        <v>159</v>
      </c>
      <c r="B26" s="112"/>
      <c r="C26" s="112"/>
      <c r="D26" s="112"/>
      <c r="E26" s="119"/>
      <c r="F26" s="112"/>
    </row>
    <row r="27" spans="1:6" ht="15">
      <c r="A27" s="102" t="s">
        <v>165</v>
      </c>
      <c r="B27" s="112"/>
      <c r="C27" s="112"/>
      <c r="D27" s="45" t="s">
        <v>93</v>
      </c>
      <c r="E27" s="283" t="s">
        <v>183</v>
      </c>
      <c r="F27" s="283"/>
    </row>
    <row r="28" spans="1:6" ht="15">
      <c r="A28" s="102" t="s">
        <v>166</v>
      </c>
      <c r="B28" s="112"/>
      <c r="C28" s="112"/>
      <c r="D28" s="19"/>
      <c r="E28" s="119"/>
      <c r="F28" s="112"/>
    </row>
    <row r="29" spans="1:6" ht="15">
      <c r="A29" s="20" t="s">
        <v>77</v>
      </c>
      <c r="D29" s="19" t="s">
        <v>175</v>
      </c>
      <c r="E29" s="284" t="s">
        <v>184</v>
      </c>
      <c r="F29" s="284"/>
    </row>
    <row r="30" spans="1:2" ht="15">
      <c r="A30" s="246" t="s">
        <v>82</v>
      </c>
      <c r="B30" s="246"/>
    </row>
    <row r="31" spans="1:4" ht="15">
      <c r="A31" s="246" t="s">
        <v>83</v>
      </c>
      <c r="B31" s="246"/>
      <c r="D31" s="112"/>
    </row>
    <row r="32" ht="15">
      <c r="D32" s="24"/>
    </row>
    <row r="33" ht="15">
      <c r="A33" s="20" t="s">
        <v>177</v>
      </c>
    </row>
    <row r="34" ht="15">
      <c r="A34" s="20" t="s">
        <v>176</v>
      </c>
    </row>
    <row r="35" ht="15">
      <c r="A35" s="20" t="s">
        <v>178</v>
      </c>
    </row>
  </sheetData>
  <mergeCells count="19">
    <mergeCell ref="E27:F27"/>
    <mergeCell ref="E29:F29"/>
    <mergeCell ref="A12:B12"/>
    <mergeCell ref="A13:B13"/>
    <mergeCell ref="A15:B15"/>
    <mergeCell ref="A14:B14"/>
    <mergeCell ref="A16:B16"/>
    <mergeCell ref="A17:B17"/>
    <mergeCell ref="A19:B19"/>
    <mergeCell ref="A30:B30"/>
    <mergeCell ref="A31:B31"/>
    <mergeCell ref="A20:B20"/>
    <mergeCell ref="A21:B21"/>
    <mergeCell ref="A23:B23"/>
    <mergeCell ref="A1:F1"/>
    <mergeCell ref="A8:B8"/>
    <mergeCell ref="A9:B9"/>
    <mergeCell ref="A10:B10"/>
    <mergeCell ref="A3:B3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scale="86" r:id="rId3"/>
  <headerFooter>
    <oddFooter>&amp;L&amp;"-,Tučné" důvěrné&amp;C&amp;D&amp;Rstránka &amp;P z &amp;N celkem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workbookViewId="0" topLeftCell="A1"/>
  </sheetViews>
  <sheetFormatPr defaultColWidth="9.140625" defaultRowHeight="15"/>
  <cols>
    <col min="2" max="2" width="26.7109375" style="0" customWidth="1"/>
    <col min="3" max="3" width="10.140625" style="0" bestFit="1" customWidth="1"/>
    <col min="4" max="4" width="5.7109375" style="0" customWidth="1"/>
    <col min="6" max="6" width="26.7109375" style="0" customWidth="1"/>
    <col min="7" max="7" width="10.140625" style="0" bestFit="1" customWidth="1"/>
    <col min="8" max="8" width="5.7109375" style="0" customWidth="1"/>
    <col min="10" max="10" width="26.7109375" style="0" bestFit="1" customWidth="1"/>
    <col min="11" max="11" width="10.140625" style="0" bestFit="1" customWidth="1"/>
  </cols>
  <sheetData>
    <row r="1" spans="1:9" ht="15.75" thickBot="1">
      <c r="A1" s="46" t="s">
        <v>94</v>
      </c>
      <c r="E1" s="46" t="s">
        <v>124</v>
      </c>
      <c r="I1" s="46" t="s">
        <v>126</v>
      </c>
    </row>
    <row r="2" spans="1:11" ht="14.45" customHeight="1" thickBot="1">
      <c r="A2" s="259" t="s">
        <v>95</v>
      </c>
      <c r="B2" s="260"/>
      <c r="C2" s="56" t="s">
        <v>65</v>
      </c>
      <c r="E2" s="259" t="s">
        <v>95</v>
      </c>
      <c r="F2" s="260"/>
      <c r="G2" s="72" t="s">
        <v>65</v>
      </c>
      <c r="I2" s="259" t="s">
        <v>95</v>
      </c>
      <c r="J2" s="260"/>
      <c r="K2" s="72" t="s">
        <v>65</v>
      </c>
    </row>
    <row r="3" spans="1:11" ht="14.45" customHeight="1">
      <c r="A3" s="269" t="s">
        <v>62</v>
      </c>
      <c r="B3" s="47" t="s">
        <v>96</v>
      </c>
      <c r="C3" s="57">
        <v>19.42</v>
      </c>
      <c r="E3" s="263" t="s">
        <v>100</v>
      </c>
      <c r="F3" s="70" t="s">
        <v>34</v>
      </c>
      <c r="G3" s="71">
        <v>256</v>
      </c>
      <c r="I3" s="281" t="s">
        <v>100</v>
      </c>
      <c r="J3" s="88" t="s">
        <v>127</v>
      </c>
      <c r="K3" s="97">
        <v>8</v>
      </c>
    </row>
    <row r="4" spans="1:11" ht="15" customHeight="1">
      <c r="A4" s="270"/>
      <c r="B4" s="48" t="s">
        <v>97</v>
      </c>
      <c r="C4" s="58">
        <v>5.1</v>
      </c>
      <c r="E4" s="263"/>
      <c r="F4" s="48" t="s">
        <v>35</v>
      </c>
      <c r="G4" s="58">
        <v>28</v>
      </c>
      <c r="I4" s="279"/>
      <c r="J4" s="78" t="s">
        <v>128</v>
      </c>
      <c r="K4" s="91">
        <v>1.55</v>
      </c>
    </row>
    <row r="5" spans="1:11" ht="14.45" customHeight="1">
      <c r="A5" s="270"/>
      <c r="B5" s="48" t="s">
        <v>98</v>
      </c>
      <c r="C5" s="58">
        <v>23.8</v>
      </c>
      <c r="E5" s="263"/>
      <c r="F5" s="48" t="s">
        <v>36</v>
      </c>
      <c r="G5" s="58">
        <v>18</v>
      </c>
      <c r="I5" s="279"/>
      <c r="J5" s="78" t="s">
        <v>129</v>
      </c>
      <c r="K5" s="91">
        <v>10.44</v>
      </c>
    </row>
    <row r="6" spans="1:11" ht="15">
      <c r="A6" s="270"/>
      <c r="B6" s="48" t="s">
        <v>42</v>
      </c>
      <c r="C6" s="58">
        <v>14.26</v>
      </c>
      <c r="E6" s="263"/>
      <c r="F6" s="48" t="s">
        <v>37</v>
      </c>
      <c r="G6" s="58">
        <v>4</v>
      </c>
      <c r="I6" s="279"/>
      <c r="J6" s="78" t="s">
        <v>102</v>
      </c>
      <c r="K6" s="91">
        <v>101.5</v>
      </c>
    </row>
    <row r="7" spans="1:11" ht="15">
      <c r="A7" s="270"/>
      <c r="B7" s="48" t="s">
        <v>43</v>
      </c>
      <c r="C7" s="58">
        <v>12.59</v>
      </c>
      <c r="E7" s="263"/>
      <c r="F7" s="48" t="s">
        <v>38</v>
      </c>
      <c r="G7" s="58">
        <v>5</v>
      </c>
      <c r="I7" s="279"/>
      <c r="J7" s="78" t="s">
        <v>130</v>
      </c>
      <c r="K7" s="91">
        <v>56.73</v>
      </c>
    </row>
    <row r="8" spans="1:11" ht="15.75" thickBot="1">
      <c r="A8" s="271"/>
      <c r="B8" s="49" t="s">
        <v>99</v>
      </c>
      <c r="C8" s="59">
        <v>18.67</v>
      </c>
      <c r="E8" s="263"/>
      <c r="F8" s="48" t="s">
        <v>39</v>
      </c>
      <c r="G8" s="58">
        <v>5</v>
      </c>
      <c r="I8" s="279"/>
      <c r="J8" s="78" t="s">
        <v>40</v>
      </c>
      <c r="K8" s="91">
        <v>13.5</v>
      </c>
    </row>
    <row r="9" spans="1:11" ht="15">
      <c r="A9" s="272" t="s">
        <v>100</v>
      </c>
      <c r="B9" s="50" t="s">
        <v>101</v>
      </c>
      <c r="C9" s="60">
        <v>34.61</v>
      </c>
      <c r="E9" s="263"/>
      <c r="F9" s="48" t="s">
        <v>40</v>
      </c>
      <c r="G9" s="58">
        <v>6</v>
      </c>
      <c r="I9" s="279"/>
      <c r="J9" s="78" t="s">
        <v>41</v>
      </c>
      <c r="K9" s="91">
        <v>15.7</v>
      </c>
    </row>
    <row r="10" spans="1:11" ht="15">
      <c r="A10" s="273"/>
      <c r="B10" s="51" t="s">
        <v>102</v>
      </c>
      <c r="C10" s="61">
        <v>162.94</v>
      </c>
      <c r="E10" s="263"/>
      <c r="F10" s="48" t="s">
        <v>41</v>
      </c>
      <c r="G10" s="58">
        <v>5</v>
      </c>
      <c r="I10" s="279"/>
      <c r="J10" s="78" t="s">
        <v>131</v>
      </c>
      <c r="K10" s="91">
        <v>4.9</v>
      </c>
    </row>
    <row r="11" spans="1:11" ht="15">
      <c r="A11" s="273"/>
      <c r="B11" s="51" t="s">
        <v>103</v>
      </c>
      <c r="C11" s="61">
        <v>10.87</v>
      </c>
      <c r="E11" s="263"/>
      <c r="F11" s="48" t="s">
        <v>42</v>
      </c>
      <c r="G11" s="58">
        <v>12</v>
      </c>
      <c r="I11" s="279"/>
      <c r="J11" s="78" t="s">
        <v>132</v>
      </c>
      <c r="K11" s="91">
        <v>11.2</v>
      </c>
    </row>
    <row r="12" spans="1:11" ht="15">
      <c r="A12" s="273"/>
      <c r="B12" s="51" t="s">
        <v>104</v>
      </c>
      <c r="C12" s="61">
        <v>9.63</v>
      </c>
      <c r="E12" s="263"/>
      <c r="F12" s="48" t="s">
        <v>43</v>
      </c>
      <c r="G12" s="58">
        <v>18</v>
      </c>
      <c r="I12" s="279"/>
      <c r="J12" s="78" t="s">
        <v>133</v>
      </c>
      <c r="K12" s="91">
        <v>3.9</v>
      </c>
    </row>
    <row r="13" spans="1:11" ht="15">
      <c r="A13" s="273"/>
      <c r="B13" s="51" t="s">
        <v>105</v>
      </c>
      <c r="C13" s="61">
        <v>28.72</v>
      </c>
      <c r="E13" s="263"/>
      <c r="F13" s="48" t="s">
        <v>44</v>
      </c>
      <c r="G13" s="58">
        <v>2</v>
      </c>
      <c r="I13" s="279"/>
      <c r="J13" s="78" t="s">
        <v>44</v>
      </c>
      <c r="K13" s="91">
        <v>2.1</v>
      </c>
    </row>
    <row r="14" spans="1:11" ht="15">
      <c r="A14" s="273"/>
      <c r="B14" s="51" t="s">
        <v>106</v>
      </c>
      <c r="C14" s="61">
        <v>15.75</v>
      </c>
      <c r="E14" s="263"/>
      <c r="F14" s="48" t="s">
        <v>45</v>
      </c>
      <c r="G14" s="58">
        <v>143</v>
      </c>
      <c r="I14" s="279"/>
      <c r="J14" s="78" t="s">
        <v>134</v>
      </c>
      <c r="K14" s="91">
        <v>11.52</v>
      </c>
    </row>
    <row r="15" spans="1:11" ht="15">
      <c r="A15" s="273"/>
      <c r="B15" s="51" t="s">
        <v>107</v>
      </c>
      <c r="C15" s="61">
        <v>14.79</v>
      </c>
      <c r="E15" s="263"/>
      <c r="F15" s="48" t="s">
        <v>46</v>
      </c>
      <c r="G15" s="58">
        <v>46</v>
      </c>
      <c r="I15" s="279"/>
      <c r="J15" s="78" t="s">
        <v>135</v>
      </c>
      <c r="K15" s="92">
        <v>12.8</v>
      </c>
    </row>
    <row r="16" spans="1:11" ht="15">
      <c r="A16" s="273"/>
      <c r="B16" s="51" t="s">
        <v>108</v>
      </c>
      <c r="C16" s="61">
        <v>90.95</v>
      </c>
      <c r="E16" s="263"/>
      <c r="F16" s="48" t="s">
        <v>47</v>
      </c>
      <c r="G16" s="58">
        <v>19</v>
      </c>
      <c r="I16" s="279"/>
      <c r="J16" s="78" t="s">
        <v>58</v>
      </c>
      <c r="K16" s="92">
        <v>5.4</v>
      </c>
    </row>
    <row r="17" spans="1:11" ht="15.75" thickBot="1">
      <c r="A17" s="274"/>
      <c r="B17" s="52" t="s">
        <v>97</v>
      </c>
      <c r="C17" s="62">
        <v>10.85</v>
      </c>
      <c r="E17" s="263"/>
      <c r="F17" s="48" t="s">
        <v>48</v>
      </c>
      <c r="G17" s="58">
        <v>46</v>
      </c>
      <c r="I17" s="282"/>
      <c r="J17" s="85" t="s">
        <v>136</v>
      </c>
      <c r="K17" s="96">
        <v>5.5</v>
      </c>
    </row>
    <row r="18" spans="1:11" ht="15">
      <c r="A18" s="275" t="s">
        <v>137</v>
      </c>
      <c r="B18" s="53" t="s">
        <v>109</v>
      </c>
      <c r="C18" s="63">
        <v>13.32</v>
      </c>
      <c r="E18" s="263"/>
      <c r="F18" s="48" t="s">
        <v>49</v>
      </c>
      <c r="G18" s="58">
        <v>7</v>
      </c>
      <c r="I18" s="278" t="s">
        <v>137</v>
      </c>
      <c r="J18" s="89" t="s">
        <v>138</v>
      </c>
      <c r="K18" s="90">
        <v>5.81</v>
      </c>
    </row>
    <row r="19" spans="1:11" ht="15.75" thickBot="1">
      <c r="A19" s="276"/>
      <c r="B19" s="54" t="s">
        <v>110</v>
      </c>
      <c r="C19" s="64">
        <v>15.18</v>
      </c>
      <c r="E19" s="263"/>
      <c r="F19" s="74" t="s">
        <v>50</v>
      </c>
      <c r="G19" s="75">
        <v>18</v>
      </c>
      <c r="I19" s="279"/>
      <c r="J19" s="78" t="s">
        <v>139</v>
      </c>
      <c r="K19" s="91">
        <v>99.71</v>
      </c>
    </row>
    <row r="20" spans="1:11" ht="15.75" thickBot="1">
      <c r="A20" s="276"/>
      <c r="B20" s="55" t="s">
        <v>96</v>
      </c>
      <c r="C20" s="65">
        <v>19.96</v>
      </c>
      <c r="E20" s="264" t="s">
        <v>137</v>
      </c>
      <c r="F20" s="79" t="s">
        <v>36</v>
      </c>
      <c r="G20" s="80">
        <v>36</v>
      </c>
      <c r="I20" s="280"/>
      <c r="J20" s="93" t="s">
        <v>58</v>
      </c>
      <c r="K20" s="95">
        <v>27.72</v>
      </c>
    </row>
    <row r="21" spans="1:11" ht="15">
      <c r="A21" s="276"/>
      <c r="B21" s="55" t="s">
        <v>111</v>
      </c>
      <c r="C21" s="66">
        <v>20.69</v>
      </c>
      <c r="E21" s="265"/>
      <c r="F21" s="77" t="s">
        <v>51</v>
      </c>
      <c r="G21" s="81">
        <v>24</v>
      </c>
      <c r="I21" s="281" t="s">
        <v>140</v>
      </c>
      <c r="J21" s="88" t="s">
        <v>141</v>
      </c>
      <c r="K21" s="97">
        <v>146</v>
      </c>
    </row>
    <row r="22" spans="1:11" ht="15">
      <c r="A22" s="276"/>
      <c r="B22" s="55" t="s">
        <v>112</v>
      </c>
      <c r="C22" s="65">
        <v>40.23</v>
      </c>
      <c r="E22" s="265"/>
      <c r="F22" s="77" t="s">
        <v>52</v>
      </c>
      <c r="G22" s="81">
        <v>15</v>
      </c>
      <c r="I22" s="279"/>
      <c r="J22" s="78" t="s">
        <v>142</v>
      </c>
      <c r="K22" s="91">
        <v>2.46</v>
      </c>
    </row>
    <row r="23" spans="1:11" ht="15">
      <c r="A23" s="276"/>
      <c r="B23" s="55" t="s">
        <v>113</v>
      </c>
      <c r="C23" s="66">
        <v>18.77</v>
      </c>
      <c r="E23" s="265"/>
      <c r="F23" s="77" t="s">
        <v>53</v>
      </c>
      <c r="G23" s="81">
        <v>22</v>
      </c>
      <c r="I23" s="279"/>
      <c r="J23" s="78" t="s">
        <v>143</v>
      </c>
      <c r="K23" s="91">
        <v>5.4</v>
      </c>
    </row>
    <row r="24" spans="1:11" ht="14.45" customHeight="1" thickBot="1">
      <c r="A24" s="276"/>
      <c r="B24" s="55" t="s">
        <v>114</v>
      </c>
      <c r="C24" s="66">
        <v>9.89</v>
      </c>
      <c r="E24" s="265"/>
      <c r="F24" s="77" t="s">
        <v>54</v>
      </c>
      <c r="G24" s="81">
        <v>4</v>
      </c>
      <c r="I24" s="282"/>
      <c r="J24" s="85" t="s">
        <v>144</v>
      </c>
      <c r="K24" s="96">
        <v>5.65</v>
      </c>
    </row>
    <row r="25" spans="1:11" ht="15">
      <c r="A25" s="276"/>
      <c r="B25" s="55" t="s">
        <v>115</v>
      </c>
      <c r="C25" s="65">
        <v>8.51</v>
      </c>
      <c r="E25" s="265"/>
      <c r="F25" s="77" t="s">
        <v>55</v>
      </c>
      <c r="G25" s="81">
        <v>2</v>
      </c>
      <c r="I25" s="278" t="s">
        <v>145</v>
      </c>
      <c r="J25" s="89" t="s">
        <v>59</v>
      </c>
      <c r="K25" s="90">
        <v>2.46</v>
      </c>
    </row>
    <row r="26" spans="1:11" ht="15">
      <c r="A26" s="276"/>
      <c r="B26" s="55" t="s">
        <v>116</v>
      </c>
      <c r="C26" s="65">
        <v>10.07</v>
      </c>
      <c r="E26" s="265"/>
      <c r="F26" s="77" t="s">
        <v>56</v>
      </c>
      <c r="G26" s="81">
        <v>15</v>
      </c>
      <c r="I26" s="279"/>
      <c r="J26" s="78" t="s">
        <v>146</v>
      </c>
      <c r="K26" s="91">
        <v>17.05</v>
      </c>
    </row>
    <row r="27" spans="1:11" ht="15">
      <c r="A27" s="276"/>
      <c r="B27" s="55" t="s">
        <v>117</v>
      </c>
      <c r="C27" s="65">
        <v>10.92</v>
      </c>
      <c r="E27" s="265"/>
      <c r="F27" s="77" t="s">
        <v>57</v>
      </c>
      <c r="G27" s="81">
        <v>25</v>
      </c>
      <c r="I27" s="279"/>
      <c r="J27" s="78" t="s">
        <v>147</v>
      </c>
      <c r="K27" s="92">
        <v>21.17</v>
      </c>
    </row>
    <row r="28" spans="1:11" ht="15">
      <c r="A28" s="276"/>
      <c r="B28" s="55" t="s">
        <v>118</v>
      </c>
      <c r="C28" s="65">
        <v>10.29</v>
      </c>
      <c r="E28" s="265"/>
      <c r="F28" s="77" t="s">
        <v>58</v>
      </c>
      <c r="G28" s="82">
        <v>22.3</v>
      </c>
      <c r="I28" s="279"/>
      <c r="J28" s="78" t="s">
        <v>148</v>
      </c>
      <c r="K28" s="91">
        <v>36.1</v>
      </c>
    </row>
    <row r="29" spans="1:11" ht="15.75" thickBot="1">
      <c r="A29" s="276"/>
      <c r="B29" s="55" t="s">
        <v>119</v>
      </c>
      <c r="C29" s="65">
        <v>16.16</v>
      </c>
      <c r="E29" s="265"/>
      <c r="F29" s="77" t="s">
        <v>59</v>
      </c>
      <c r="G29" s="81">
        <v>6</v>
      </c>
      <c r="I29" s="280"/>
      <c r="J29" s="93" t="s">
        <v>149</v>
      </c>
      <c r="K29" s="94">
        <v>16.28</v>
      </c>
    </row>
    <row r="30" spans="1:11" ht="15.75" thickBot="1">
      <c r="A30" s="276"/>
      <c r="B30" s="55" t="s">
        <v>120</v>
      </c>
      <c r="C30" s="65">
        <v>17.31</v>
      </c>
      <c r="E30" s="266"/>
      <c r="F30" s="83" t="s">
        <v>44</v>
      </c>
      <c r="G30" s="84">
        <v>3</v>
      </c>
      <c r="I30" s="281" t="s">
        <v>150</v>
      </c>
      <c r="J30" s="88" t="s">
        <v>151</v>
      </c>
      <c r="K30" s="98">
        <v>82.3</v>
      </c>
    </row>
    <row r="31" spans="1:11" ht="15.75" thickBot="1">
      <c r="A31" s="276"/>
      <c r="B31" s="55" t="s">
        <v>121</v>
      </c>
      <c r="C31" s="65">
        <v>4.23</v>
      </c>
      <c r="E31" s="267" t="s">
        <v>125</v>
      </c>
      <c r="F31" s="268"/>
      <c r="G31" s="76">
        <f>SUM(G3:G30)</f>
        <v>812.3</v>
      </c>
      <c r="I31" s="279"/>
      <c r="J31" s="78" t="s">
        <v>152</v>
      </c>
      <c r="K31" s="92">
        <v>21</v>
      </c>
    </row>
    <row r="32" spans="1:11" ht="15.75" thickBot="1">
      <c r="A32" s="276"/>
      <c r="B32" s="55" t="s">
        <v>122</v>
      </c>
      <c r="C32" s="65">
        <v>25.31</v>
      </c>
      <c r="I32" s="282"/>
      <c r="J32" s="85" t="s">
        <v>142</v>
      </c>
      <c r="K32" s="99">
        <v>2.54</v>
      </c>
    </row>
    <row r="33" spans="1:11" ht="15.75" thickBot="1">
      <c r="A33" s="277"/>
      <c r="B33" s="67" t="s">
        <v>123</v>
      </c>
      <c r="C33" s="68">
        <v>3.16</v>
      </c>
      <c r="I33" s="100" t="s">
        <v>154</v>
      </c>
      <c r="J33" s="86" t="s">
        <v>153</v>
      </c>
      <c r="K33" s="87">
        <v>600</v>
      </c>
    </row>
    <row r="34" spans="1:11" ht="15.75" thickBot="1">
      <c r="A34" s="261" t="s">
        <v>125</v>
      </c>
      <c r="B34" s="262"/>
      <c r="C34" s="69">
        <f>SUM(C3:C33)</f>
        <v>716.9499999999999</v>
      </c>
      <c r="I34" s="267" t="s">
        <v>125</v>
      </c>
      <c r="J34" s="268"/>
      <c r="K34" s="73">
        <f>SUM(K3:K33)</f>
        <v>1356.3899999999999</v>
      </c>
    </row>
  </sheetData>
  <mergeCells count="16">
    <mergeCell ref="I25:I29"/>
    <mergeCell ref="I30:I32"/>
    <mergeCell ref="I2:J2"/>
    <mergeCell ref="I34:J34"/>
    <mergeCell ref="I3:I17"/>
    <mergeCell ref="I18:I20"/>
    <mergeCell ref="I21:I24"/>
    <mergeCell ref="A2:B2"/>
    <mergeCell ref="A34:B34"/>
    <mergeCell ref="E2:F2"/>
    <mergeCell ref="E3:E19"/>
    <mergeCell ref="E20:E30"/>
    <mergeCell ref="E31:F31"/>
    <mergeCell ref="A3:A8"/>
    <mergeCell ref="A9:A17"/>
    <mergeCell ref="A18:A33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300" verticalDpi="300" orientation="landscape" paperSize="9" scale="92" r:id="rId1"/>
  <headerFooter>
    <oddHeader>&amp;C&amp;A - Praha 14 kulturní</oddHeader>
    <oddFooter>&amp;L&amp;B důvěrné&amp;B&amp;C&amp;D&amp;Rstránka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</dc:creator>
  <cp:keywords/>
  <dc:description/>
  <cp:lastModifiedBy>Studecká Marie</cp:lastModifiedBy>
  <cp:lastPrinted>2020-04-15T06:31:32Z</cp:lastPrinted>
  <dcterms:created xsi:type="dcterms:W3CDTF">2020-02-19T10:47:50Z</dcterms:created>
  <dcterms:modified xsi:type="dcterms:W3CDTF">2020-04-23T12:40:55Z</dcterms:modified>
  <cp:category/>
  <cp:version/>
  <cp:contentType/>
  <cp:contentStatus/>
</cp:coreProperties>
</file>