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Krycí list" sheetId="1" r:id="rId1"/>
    <sheet name="Rekapitulace" sheetId="2" r:id="rId2"/>
    <sheet name="oceněný soupis" sheetId="3" r:id="rId3"/>
    <sheet name="technologie-výtah" sheetId="4" r:id="rId4"/>
    <sheet name="#Figury" sheetId="5" state="hidden" r:id="rId5"/>
  </sheets>
  <definedNames>
    <definedName name="_xlnm.Print_Area" localSheetId="2">'oceněný soupis'!$A$2:$N$56</definedName>
    <definedName name="_xlnm.Print_Area" localSheetId="3">'technologie-výtah'!$A$2:$N$69</definedName>
  </definedNames>
  <calcPr calcMode="manual" fullCalcOnLoad="1"/>
</workbook>
</file>

<file path=xl/sharedStrings.xml><?xml version="1.0" encoding="utf-8"?>
<sst xmlns="http://schemas.openxmlformats.org/spreadsheetml/2006/main" count="500" uniqueCount="228">
  <si>
    <t>Název stavby</t>
  </si>
  <si>
    <t>JKSO</t>
  </si>
  <si>
    <t xml:space="preserve"> </t>
  </si>
  <si>
    <t>Kód stavby</t>
  </si>
  <si>
    <t>vytahMSPraha10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</si>
  <si>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</si>
  <si>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</si>
  <si>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</si>
  <si>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</si>
  <si>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</si>
  <si>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</si>
  <si>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</si>
  <si>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</si>
  <si>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</si>
  <si>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</si>
  <si>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</si>
  <si>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</si>
  <si>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</si>
  <si>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</si>
  <si>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</si>
  <si>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</si>
  <si>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</si>
  <si>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</si>
  <si>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</si>
  <si>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</si>
  <si>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</si>
  <si>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</si>
  <si>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</si>
  <si>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</si>
  <si>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</si>
  <si>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</si>
  <si>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</si>
  <si>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</si>
  <si>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</si>
  <si>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</si>
  <si>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</si>
  <si>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</si>
  <si>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</si>
  <si>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</si>
  <si>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%</t>
  </si>
  <si>
    <t>Bez pevné podl.</t>
  </si>
  <si>
    <t>PSV</t>
  </si>
  <si>
    <t>Kulturní památka</t>
  </si>
  <si>
    <t>Územní vlivy</t>
  </si>
  <si>
    <t>Provozní vlivy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</si>
  <si>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</si>
  <si>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</si>
  <si>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</si>
  <si>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</si>
  <si>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</si>
  <si>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</si>
  <si>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</si>
  <si>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</si>
  <si>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</si>
  <si>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</si>
  <si>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</si>
  <si>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</si>
  <si>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</si>
  <si>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</si>
  <si>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</si>
  <si>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</si>
  <si>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</si>
  <si>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</si>
  <si>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</si>
  <si>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</si>
  <si>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</si>
  <si>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</si>
  <si>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</si>
  <si>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</si>
  <si>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</si>
  <si>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</si>
  <si>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</si>
  <si>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</si>
  <si>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</si>
  <si>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</si>
  <si>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</si>
  <si>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</si>
  <si>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</si>
  <si>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</si>
  <si>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</si>
  <si>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</si>
  <si>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</si>
  <si>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</si>
  <si>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</si>
  <si>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</si>
  <si>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</si>
  <si>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</si>
  <si>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</si>
  <si>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</si>
  <si>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</si>
  <si>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</si>
  <si>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</si>
  <si>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</si>
  <si>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</si>
  <si>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</si>
  <si>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</si>
  <si>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</si>
  <si>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</si>
  <si>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</si>
  <si>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</si>
  <si>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612325225</t>
  </si>
  <si>
    <t>Vápenocementová štuková omítka malých ploch do 4,0 m2 na stěnách</t>
  </si>
  <si>
    <t>kus</t>
  </si>
  <si>
    <t>2</t>
  </si>
  <si>
    <t>011</t>
  </si>
  <si>
    <t>612331121</t>
  </si>
  <si>
    <t>Cementová omítka hladká jednovrstvá vnitřních stěn nanášená ručně tl 10 mm</t>
  </si>
  <si>
    <t>m2</t>
  </si>
  <si>
    <t>3</t>
  </si>
  <si>
    <t>612331191</t>
  </si>
  <si>
    <t>Příplatek k cementové omítce vnitřních stěn za každých dalších 5 mm tloušťky ručně-2x</t>
  </si>
  <si>
    <t>9</t>
  </si>
  <si>
    <t>Ostatní konstrukce a práce, bourání</t>
  </si>
  <si>
    <t>4</t>
  </si>
  <si>
    <t>013</t>
  </si>
  <si>
    <t>978013191</t>
  </si>
  <si>
    <t>9780131911</t>
  </si>
  <si>
    <t>7</t>
  </si>
  <si>
    <t>005</t>
  </si>
  <si>
    <t>985131311</t>
  </si>
  <si>
    <t>Ruční dočištění ploch stěn, rubu kleneb a podlah ocelových kartáči</t>
  </si>
  <si>
    <t>985139111</t>
  </si>
  <si>
    <t>985139112</t>
  </si>
  <si>
    <t>Příplatek k očištění ploch za plochu do 10 m2 jednotlivě</t>
  </si>
  <si>
    <t>997</t>
  </si>
  <si>
    <t>Přesun sutě</t>
  </si>
  <si>
    <t>997013211</t>
  </si>
  <si>
    <t>Vnitrostaveništní doprava suti a vybouraných hmot pro budovy v do 6 m ručně</t>
  </si>
  <si>
    <t>t</t>
  </si>
  <si>
    <t>997013511</t>
  </si>
  <si>
    <t>Odvoz suti a vybouraných hmot z meziskládky na skládku do 1 km s naložením a se složením</t>
  </si>
  <si>
    <t>997013519</t>
  </si>
  <si>
    <t>Příplatek k odvozu suti a vybouraných hmot na skládku ZKD 1 km přes 1 km-celkem 20 km</t>
  </si>
  <si>
    <t>997013831</t>
  </si>
  <si>
    <t>Poplatek za uložení stavebního směsného odpadu na skládce (skládkovné)</t>
  </si>
  <si>
    <t>998</t>
  </si>
  <si>
    <t>Přesun hmot</t>
  </si>
  <si>
    <t>998018002</t>
  </si>
  <si>
    <t>Přesun hmot ruční pro budovy v do 12 m</t>
  </si>
  <si>
    <t>Práce a dodávky PSV</t>
  </si>
  <si>
    <t>M</t>
  </si>
  <si>
    <t>783</t>
  </si>
  <si>
    <t>Dokončovací práce - nátěry</t>
  </si>
  <si>
    <t>783891229</t>
  </si>
  <si>
    <t>Nátěry protiprašný stěn dvojnásobný-prohlubeň</t>
  </si>
  <si>
    <t>784</t>
  </si>
  <si>
    <t>Dokončovací práce - malby a tapety</t>
  </si>
  <si>
    <t>784121001</t>
  </si>
  <si>
    <t>784181101</t>
  </si>
  <si>
    <t>Základní akrylátová jednonásobná penetrace podkladu v místnostech výšky do 3,80m</t>
  </si>
  <si>
    <t>784221001</t>
  </si>
  <si>
    <t>Jednonásobné bílé malby  ze směsí za sucha dobře otěruvzdorných protiprašných v místnostech do 3,80 m</t>
  </si>
  <si>
    <t>Oceněný soupis prací,dodávek a služeb</t>
  </si>
  <si>
    <t xml:space="preserve">KRYCÍ LIST </t>
  </si>
  <si>
    <t xml:space="preserve">REKAPITULACE </t>
  </si>
  <si>
    <t>poznámka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</si>
  <si>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nenerespektování těchto podmínek, nebude brán zřetel.</t>
  </si>
  <si>
    <t>Zpracovatel nabídky prověřil specifikace a výměry uvedené v soupisu výkonů  s vlastní poptávkou . V případě zjištěných rozdílů na tyto písemně upozornil v nabídce.  Následné změny výměr v průběhu realizace nebudou akceptovány.</t>
  </si>
  <si>
    <r>
      <t>a) veškeré položky na přípomoce</t>
    </r>
    <r>
      <rPr>
        <sz val="9"/>
        <rFont val="Arial"/>
        <family val="2"/>
      </rPr>
      <t xml:space="preserve"> atd... jsou zahrnuty v jednotlivých jednotkových cenách</t>
    </r>
  </si>
  <si>
    <t>b) součásti prací jsou veškeré zkoušky, potřebná měření, inspekce, uvedení zařízení do provozu, zaškolení obsluhy a revize</t>
  </si>
  <si>
    <t>c) součástí dodávky je zpracování veškeré dílenské dokumentace a projektu skutečného provedení</t>
  </si>
  <si>
    <t>d) v rozsahu prací zhotovitele jsou rovněž jakékoliv prvky, zařízení, práce a pomocné materiály, neuvedené v tomto soupisu výkonů, které jsou ale nezbytně nutné k dodání, instalaci , dokončení a provozování díla v souladu se zákony a předpisy platnými v ČR</t>
  </si>
  <si>
    <t>e) v případě vykonávání zemních prací se dodavatel před zahájením výkopových prací seznámí s geologickými podmínkami</t>
  </si>
  <si>
    <t>f) v rozsahu prací zhotovitele jsou rovněž drobné stavební úpravy na stavebních konstrukcích pro potrubí a strojní zařízení (prostupy, základy, chráničky). Protipožární utěsnění prostupů požárními stěnami. Pomocné zednické práce.</t>
  </si>
  <si>
    <t>g) v případě rozporu mezi výkazem a projektovou dokumentací, platí projektová dokumentace</t>
  </si>
  <si>
    <t xml:space="preserve">výtah </t>
  </si>
  <si>
    <t>Technologie</t>
  </si>
  <si>
    <t>Výtah</t>
  </si>
  <si>
    <t>001</t>
  </si>
  <si>
    <t>montáž</t>
  </si>
  <si>
    <t>soub</t>
  </si>
  <si>
    <t>materiál</t>
  </si>
  <si>
    <t>002</t>
  </si>
  <si>
    <t>003</t>
  </si>
  <si>
    <t>004</t>
  </si>
  <si>
    <t>006</t>
  </si>
  <si>
    <t>007</t>
  </si>
  <si>
    <t>008</t>
  </si>
  <si>
    <t>009</t>
  </si>
  <si>
    <t>010</t>
  </si>
  <si>
    <t>012</t>
  </si>
  <si>
    <t>015</t>
  </si>
  <si>
    <t>stavební práce</t>
  </si>
  <si>
    <t>Mimostav. doprava</t>
  </si>
  <si>
    <t>Hlavní vypínač uzamykatelný</t>
  </si>
  <si>
    <t>Výměna  rozvaděč za elektronický regulovaný FM s měničem s plynulým rozjezdem a přesným zastavením</t>
  </si>
  <si>
    <t>Výměna výtahového stroje za převodový kompakt</t>
  </si>
  <si>
    <t>Dodání a montáž roštu pod stroj</t>
  </si>
  <si>
    <t>Výměna vlečných kabelů strojovny - klec</t>
  </si>
  <si>
    <t>Výměna tlačítkových ovladačů ve stanicích</t>
  </si>
  <si>
    <t>Demontáž původního zařízení vč likvidace odpadu</t>
  </si>
  <si>
    <t>Vyhotovení projektové dokumentace</t>
  </si>
  <si>
    <t>Revize a zkoušky za účasti inspaktora TI</t>
  </si>
  <si>
    <t>Režie a dopravní náklady</t>
  </si>
  <si>
    <t>Kompletní výměna klece (kabiny)</t>
  </si>
  <si>
    <t>Úprava konzolí a vodítek pro novou klec</t>
  </si>
  <si>
    <t>Výměna šachetních dveří za svisle posuvné bariéry</t>
  </si>
  <si>
    <t>Montáž  pružných nárazníků,  STOP tlačítko, zásuvky 230V, na dno šachty</t>
  </si>
  <si>
    <t>Montáž snímačů, KV a stavěcích klínů</t>
  </si>
  <si>
    <t>Nové osvětlení strojovny a šachty,</t>
  </si>
  <si>
    <t xml:space="preserve">Nová el instalace šachty </t>
  </si>
  <si>
    <t>Nová el instalace strojovny</t>
  </si>
  <si>
    <t>Blokace venkovního tlačítka, čip nebo klíček</t>
  </si>
  <si>
    <t>019</t>
  </si>
  <si>
    <t>020</t>
  </si>
  <si>
    <t>021</t>
  </si>
  <si>
    <t>022</t>
  </si>
  <si>
    <t>767</t>
  </si>
  <si>
    <t>Konstrukce zámečnické</t>
  </si>
  <si>
    <t>767640311</t>
  </si>
  <si>
    <t>965042221</t>
  </si>
  <si>
    <t>m3</t>
  </si>
  <si>
    <t xml:space="preserve"> 642942611</t>
  </si>
  <si>
    <t>ks</t>
  </si>
  <si>
    <t>Osazování barier a dozdívání parapetů</t>
  </si>
  <si>
    <t>slepý rozpočet</t>
  </si>
  <si>
    <t>Otlučení vnitřní vápenné nebo vápenocementové omítky stěn stěn v rozsahu do 10 % vč vyškrábání spár a  očištění zdiva-prohlubeň</t>
  </si>
  <si>
    <t>Otlučení vnitřní vápenné nebo vápenocementové omítky stěn stěn v rozsahu do 10 %-strojovna</t>
  </si>
  <si>
    <t xml:space="preserve">Výměna výtahu v objektu zdravotnického zařízení </t>
  </si>
  <si>
    <t xml:space="preserve"> Kpt. Stránského 999, Černý Most, 198 00 Praha 14</t>
  </si>
  <si>
    <t>Ing. Tomáš Šmejkal</t>
  </si>
  <si>
    <t xml:space="preserve">Správa majetku Praha 14, Metujská 907, 198 00 Praha 9
</t>
  </si>
  <si>
    <t>úprava otvorů pro šachetní dveře</t>
  </si>
  <si>
    <t xml:space="preserve">Příplatek k očištění ploch za práci ve stísněném prostoru
</t>
  </si>
  <si>
    <t>demontáž profilů</t>
  </si>
  <si>
    <t>Strojovna oškrabání malby v mísnostech výšky do 3,80 m</t>
  </si>
  <si>
    <t>Výměna nosných lan</t>
  </si>
  <si>
    <t>Příloha č.4 Výzvy a ZD „Výměna výtahu v objektu zdravotního střediska Kpt. Stránského 999, 198 00 Praha 9“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</si>
</sst>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####;\-####"/>
    <numFmt numFmtId="175" formatCode="#,##0.0000;\-#,##0.0000"/>
    <numFmt numFmtId="176" formatCode="#,##0.000;\-#,##0.000"/>
    <numFmt numFmtId="177" formatCode="#,##0.00000;\-#,##0.00000"/>
    <numFmt numFmtId="178" formatCode="#,##0.0;\-#,##0.0"/>
    <numFmt numFmtId="179" formatCode="#,##0.00_ ;\-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4" fontId="3" fillId="0" borderId="21" xfId="0" applyNumberFormat="1" applyFont="1" applyBorder="1" applyAlignment="1" applyProtection="1">
      <alignment horizontal="right" vertical="center"/>
      <protection/>
    </xf>
    <xf numFmtId="17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39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39" fontId="0" fillId="0" borderId="24" xfId="0" applyNumberFormat="1" applyFont="1" applyBorder="1" applyAlignment="1" applyProtection="1">
      <alignment horizontal="right" vertical="center"/>
      <protection/>
    </xf>
    <xf numFmtId="37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7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9" fontId="7" fillId="0" borderId="48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39" fontId="3" fillId="0" borderId="24" xfId="0" applyNumberFormat="1" applyFont="1" applyBorder="1" applyAlignment="1" applyProtection="1">
      <alignment horizontal="righ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37" fontId="3" fillId="0" borderId="24" xfId="0" applyNumberFormat="1" applyFont="1" applyBorder="1" applyAlignment="1" applyProtection="1">
      <alignment horizontal="righ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39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4" fontId="3" fillId="34" borderId="47" xfId="0" applyNumberFormat="1" applyFont="1" applyFill="1" applyBorder="1" applyAlignment="1" applyProtection="1">
      <alignment horizontal="center" vertical="center"/>
      <protection/>
    </xf>
    <xf numFmtId="174" fontId="3" fillId="34" borderId="61" xfId="0" applyNumberFormat="1" applyFont="1" applyFill="1" applyBorder="1" applyAlignment="1" applyProtection="1">
      <alignment horizontal="center" vertical="center"/>
      <protection/>
    </xf>
    <xf numFmtId="174" fontId="3" fillId="34" borderId="62" xfId="0" applyNumberFormat="1" applyFont="1" applyFill="1" applyBorder="1" applyAlignment="1" applyProtection="1">
      <alignment horizontal="center" vertical="center"/>
      <protection/>
    </xf>
    <xf numFmtId="17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righ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39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4" fontId="2" fillId="34" borderId="40" xfId="0" applyNumberFormat="1" applyFont="1" applyFill="1" applyBorder="1" applyAlignment="1" applyProtection="1">
      <alignment horizontal="center" vertical="center"/>
      <protection/>
    </xf>
    <xf numFmtId="174" fontId="2" fillId="34" borderId="41" xfId="0" applyNumberFormat="1" applyFont="1" applyFill="1" applyBorder="1" applyAlignment="1" applyProtection="1">
      <alignment horizontal="center" vertical="center"/>
      <protection/>
    </xf>
    <xf numFmtId="17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right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top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74" fontId="3" fillId="0" borderId="18" xfId="0" applyNumberFormat="1" applyFont="1" applyBorder="1" applyAlignment="1" applyProtection="1">
      <alignment horizontal="left" vertical="center"/>
      <protection/>
    </xf>
    <xf numFmtId="17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74" fontId="3" fillId="0" borderId="0" xfId="0" applyNumberFormat="1" applyFont="1" applyAlignment="1" applyProtection="1">
      <alignment horizontal="left" vertical="center"/>
      <protection/>
    </xf>
    <xf numFmtId="17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74" fontId="3" fillId="0" borderId="28" xfId="0" applyNumberFormat="1" applyFont="1" applyBorder="1" applyAlignment="1" applyProtection="1">
      <alignment horizontal="left" vertical="center"/>
      <protection/>
    </xf>
    <xf numFmtId="17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Font="1" applyBorder="1" applyAlignment="1" applyProtection="1">
      <alignment horizontal="left" vertical="top"/>
      <protection/>
    </xf>
    <xf numFmtId="0" fontId="0" fillId="0" borderId="31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4" fontId="21" fillId="35" borderId="0" xfId="45" applyNumberFormat="1" applyFont="1" applyFill="1" applyBorder="1" applyAlignment="1">
      <alignment horizontal="left" vertical="center" wrapText="1"/>
      <protection/>
    </xf>
    <xf numFmtId="4" fontId="21" fillId="35" borderId="0" xfId="4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BBHT_BoQ_TP4_ELECTRICAL_12101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workbookViewId="0" topLeftCell="A2">
      <selection activeCell="W31" sqref="W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205" t="s">
        <v>227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5"/>
    </row>
    <row r="3" spans="1:19" ht="23.25" customHeight="1">
      <c r="A3" s="3"/>
      <c r="B3" s="4"/>
      <c r="C3" s="4"/>
      <c r="D3" s="4"/>
      <c r="E3" s="4"/>
      <c r="F3" s="4"/>
      <c r="G3" s="6" t="s">
        <v>153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8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24" customHeight="1">
      <c r="A6" s="13"/>
      <c r="B6" s="14" t="s">
        <v>0</v>
      </c>
      <c r="C6" s="14"/>
      <c r="D6" s="14"/>
      <c r="E6" s="192" t="s">
        <v>218</v>
      </c>
      <c r="F6" s="193"/>
      <c r="G6" s="193"/>
      <c r="H6" s="193"/>
      <c r="I6" s="193"/>
      <c r="J6" s="194"/>
      <c r="K6" s="14"/>
      <c r="L6" s="14"/>
      <c r="M6" s="14"/>
      <c r="N6" s="14"/>
      <c r="O6" s="14" t="s">
        <v>1</v>
      </c>
      <c r="P6" s="15" t="s">
        <v>2</v>
      </c>
      <c r="Q6" s="16"/>
      <c r="R6" s="17"/>
      <c r="S6" s="18"/>
    </row>
    <row r="7" spans="1:19" ht="17.25" customHeight="1" hidden="1">
      <c r="A7" s="13"/>
      <c r="B7" s="14" t="s">
        <v>3</v>
      </c>
      <c r="C7" s="14"/>
      <c r="D7" s="14"/>
      <c r="E7" s="19" t="s">
        <v>4</v>
      </c>
      <c r="F7" s="14"/>
      <c r="G7" s="14"/>
      <c r="H7" s="14"/>
      <c r="I7" s="14"/>
      <c r="J7" s="20"/>
      <c r="K7" s="14"/>
      <c r="L7" s="14"/>
      <c r="M7" s="14"/>
      <c r="N7" s="14"/>
      <c r="O7" s="14"/>
      <c r="P7" s="21"/>
      <c r="Q7" s="22"/>
      <c r="R7" s="20"/>
      <c r="S7" s="18"/>
    </row>
    <row r="8" spans="1:19" ht="24" customHeight="1">
      <c r="A8" s="13"/>
      <c r="B8" s="14" t="s">
        <v>5</v>
      </c>
      <c r="C8" s="14"/>
      <c r="D8" s="14"/>
      <c r="E8" s="195" t="s">
        <v>219</v>
      </c>
      <c r="F8" s="196"/>
      <c r="G8" s="196"/>
      <c r="H8" s="196"/>
      <c r="I8" s="196"/>
      <c r="J8" s="197"/>
      <c r="K8" s="14"/>
      <c r="L8" s="14"/>
      <c r="M8" s="14"/>
      <c r="N8" s="14"/>
      <c r="O8" s="14" t="s">
        <v>6</v>
      </c>
      <c r="P8" s="24"/>
      <c r="Q8" s="22"/>
      <c r="R8" s="20"/>
      <c r="S8" s="18"/>
    </row>
    <row r="9" spans="1:19" ht="17.25" customHeight="1" hidden="1">
      <c r="A9" s="13"/>
      <c r="B9" s="14" t="s">
        <v>7</v>
      </c>
      <c r="C9" s="14"/>
      <c r="D9" s="14"/>
      <c r="E9" s="23" t="s">
        <v>2</v>
      </c>
      <c r="F9" s="14"/>
      <c r="G9" s="14"/>
      <c r="H9" s="14"/>
      <c r="I9" s="14"/>
      <c r="J9" s="20"/>
      <c r="K9" s="14"/>
      <c r="L9" s="14"/>
      <c r="M9" s="14"/>
      <c r="N9" s="14"/>
      <c r="O9" s="14"/>
      <c r="P9" s="21"/>
      <c r="Q9" s="22"/>
      <c r="R9" s="20"/>
      <c r="S9" s="18"/>
    </row>
    <row r="10" spans="1:19" ht="24" customHeight="1">
      <c r="A10" s="13"/>
      <c r="B10" s="14" t="s">
        <v>8</v>
      </c>
      <c r="C10" s="14"/>
      <c r="D10" s="14"/>
      <c r="E10" s="198" t="s">
        <v>2</v>
      </c>
      <c r="F10" s="199"/>
      <c r="G10" s="199"/>
      <c r="H10" s="199"/>
      <c r="I10" s="199"/>
      <c r="J10" s="200"/>
      <c r="K10" s="14"/>
      <c r="L10" s="14"/>
      <c r="M10" s="14"/>
      <c r="N10" s="14"/>
      <c r="O10" s="14" t="s">
        <v>9</v>
      </c>
      <c r="P10" s="201"/>
      <c r="Q10" s="199"/>
      <c r="R10" s="200"/>
      <c r="S10" s="18"/>
    </row>
    <row r="11" spans="1:19" ht="17.25" customHeight="1" hidden="1">
      <c r="A11" s="13"/>
      <c r="B11" s="14" t="s">
        <v>10</v>
      </c>
      <c r="C11" s="14"/>
      <c r="D11" s="14"/>
      <c r="E11" s="25" t="s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11</v>
      </c>
      <c r="C12" s="14"/>
      <c r="D12" s="14"/>
      <c r="E12" s="25" t="s">
        <v>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 t="s">
        <v>12</v>
      </c>
      <c r="C13" s="14"/>
      <c r="D13" s="14"/>
      <c r="E13" s="25" t="s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 hidden="1">
      <c r="A25" s="13"/>
      <c r="B25" s="14"/>
      <c r="C25" s="14"/>
      <c r="D25" s="14"/>
      <c r="E25" s="26" t="s">
        <v>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  <c r="Q25" s="22"/>
      <c r="R25" s="14"/>
      <c r="S25" s="18"/>
    </row>
    <row r="26" spans="1:19" ht="17.2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 t="s">
        <v>13</v>
      </c>
      <c r="P26" s="14" t="s">
        <v>14</v>
      </c>
      <c r="Q26" s="14"/>
      <c r="R26" s="14"/>
      <c r="S26" s="18"/>
    </row>
    <row r="27" spans="1:19" ht="17.25" customHeight="1">
      <c r="A27" s="13"/>
      <c r="B27" s="14" t="s">
        <v>15</v>
      </c>
      <c r="C27" s="14"/>
      <c r="D27" s="14"/>
      <c r="E27" s="202" t="s">
        <v>221</v>
      </c>
      <c r="F27" s="203"/>
      <c r="G27" s="203"/>
      <c r="H27" s="203"/>
      <c r="I27" s="203"/>
      <c r="J27" s="204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16</v>
      </c>
      <c r="C28" s="14"/>
      <c r="D28" s="14"/>
      <c r="E28" s="24" t="s">
        <v>220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 t="s">
        <v>17</v>
      </c>
      <c r="C29" s="14"/>
      <c r="D29" s="14"/>
      <c r="E29" s="24" t="s">
        <v>215</v>
      </c>
      <c r="F29" s="14"/>
      <c r="G29" s="14"/>
      <c r="H29" s="14"/>
      <c r="I29" s="14"/>
      <c r="J29" s="20"/>
      <c r="K29" s="14"/>
      <c r="L29" s="14"/>
      <c r="M29" s="14"/>
      <c r="N29" s="14"/>
      <c r="O29" s="28"/>
      <c r="P29" s="29"/>
      <c r="Q29" s="30"/>
      <c r="R29" s="31"/>
      <c r="S29" s="18"/>
    </row>
    <row r="30" spans="1:19" ht="17.25" customHeight="1">
      <c r="A30" s="13"/>
      <c r="B30" s="14"/>
      <c r="C30" s="14"/>
      <c r="D30" s="14"/>
      <c r="E30" s="32"/>
      <c r="F30" s="33"/>
      <c r="G30" s="33"/>
      <c r="H30" s="33"/>
      <c r="I30" s="33"/>
      <c r="J30" s="34"/>
      <c r="K30" s="14"/>
      <c r="L30" s="14"/>
      <c r="M30" s="14"/>
      <c r="N30" s="14"/>
      <c r="O30" s="22"/>
      <c r="P30" s="22"/>
      <c r="Q30" s="22"/>
      <c r="R30" s="14"/>
      <c r="S30" s="18"/>
    </row>
    <row r="31" spans="1:19" ht="17.25" customHeight="1">
      <c r="A31" s="13"/>
      <c r="B31" s="14"/>
      <c r="C31" s="14"/>
      <c r="D31" s="14"/>
      <c r="E31" s="35" t="s">
        <v>18</v>
      </c>
      <c r="F31" s="14"/>
      <c r="G31" s="14" t="s">
        <v>19</v>
      </c>
      <c r="H31" s="14"/>
      <c r="I31" s="14"/>
      <c r="J31" s="14"/>
      <c r="K31" s="14"/>
      <c r="L31" s="14"/>
      <c r="M31" s="14"/>
      <c r="N31" s="14"/>
      <c r="O31" s="35" t="s">
        <v>20</v>
      </c>
      <c r="P31" s="22"/>
      <c r="Q31" s="22"/>
      <c r="R31" s="36"/>
      <c r="S31" s="18"/>
    </row>
    <row r="32" spans="1:19" ht="17.25" customHeight="1">
      <c r="A32" s="13"/>
      <c r="B32" s="14"/>
      <c r="C32" s="14"/>
      <c r="D32" s="14"/>
      <c r="E32" s="28"/>
      <c r="F32" s="14"/>
      <c r="G32" s="29"/>
      <c r="H32" s="37"/>
      <c r="I32" s="38"/>
      <c r="J32" s="14"/>
      <c r="K32" s="14"/>
      <c r="L32" s="14"/>
      <c r="M32" s="14"/>
      <c r="N32" s="14"/>
      <c r="O32" s="39"/>
      <c r="P32" s="22"/>
      <c r="Q32" s="22"/>
      <c r="R32" s="40"/>
      <c r="S32" s="18"/>
    </row>
    <row r="33" spans="1:19" ht="8.2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</row>
    <row r="34" spans="1:19" ht="20.25" customHeight="1">
      <c r="A34" s="44"/>
      <c r="B34" s="45"/>
      <c r="C34" s="45"/>
      <c r="D34" s="45"/>
      <c r="E34" s="46" t="s">
        <v>21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7"/>
    </row>
    <row r="35" spans="1:19" ht="20.25" customHeight="1">
      <c r="A35" s="48" t="s">
        <v>22</v>
      </c>
      <c r="B35" s="49"/>
      <c r="C35" s="49"/>
      <c r="D35" s="50"/>
      <c r="E35" s="51" t="s">
        <v>23</v>
      </c>
      <c r="F35" s="50"/>
      <c r="G35" s="51" t="s">
        <v>24</v>
      </c>
      <c r="H35" s="49"/>
      <c r="I35" s="50"/>
      <c r="J35" s="51" t="s">
        <v>25</v>
      </c>
      <c r="K35" s="49"/>
      <c r="L35" s="51" t="s">
        <v>26</v>
      </c>
      <c r="M35" s="49"/>
      <c r="N35" s="49"/>
      <c r="O35" s="50"/>
      <c r="P35" s="51" t="s">
        <v>27</v>
      </c>
      <c r="Q35" s="49"/>
      <c r="R35" s="49"/>
      <c r="S35" s="52"/>
    </row>
    <row r="36" spans="1:19" ht="20.25" customHeight="1">
      <c r="A36" s="53"/>
      <c r="B36" s="54"/>
      <c r="C36" s="54"/>
      <c r="D36" s="55">
        <v>0</v>
      </c>
      <c r="E36" s="56">
        <f>IF(D36=0,0,R48/D36)</f>
        <v>0</v>
      </c>
      <c r="F36" s="57"/>
      <c r="G36" s="58"/>
      <c r="H36" s="54"/>
      <c r="I36" s="55">
        <v>0</v>
      </c>
      <c r="J36" s="56">
        <f>IF(I36=0,0,R48/I36)</f>
        <v>0</v>
      </c>
      <c r="K36" s="59"/>
      <c r="L36" s="58"/>
      <c r="M36" s="54"/>
      <c r="N36" s="54"/>
      <c r="O36" s="55">
        <v>0</v>
      </c>
      <c r="P36" s="58"/>
      <c r="Q36" s="54"/>
      <c r="R36" s="60">
        <f>IF(O36=0,0,R48/O36)</f>
        <v>0</v>
      </c>
      <c r="S36" s="61"/>
    </row>
    <row r="37" spans="1:19" ht="20.25" customHeight="1">
      <c r="A37" s="44"/>
      <c r="B37" s="45"/>
      <c r="C37" s="45"/>
      <c r="D37" s="45"/>
      <c r="E37" s="46" t="s">
        <v>28</v>
      </c>
      <c r="F37" s="45"/>
      <c r="G37" s="45"/>
      <c r="H37" s="45"/>
      <c r="I37" s="45"/>
      <c r="J37" s="62" t="s">
        <v>29</v>
      </c>
      <c r="K37" s="45"/>
      <c r="L37" s="45"/>
      <c r="M37" s="45"/>
      <c r="N37" s="45"/>
      <c r="O37" s="45"/>
      <c r="P37" s="45"/>
      <c r="Q37" s="45"/>
      <c r="R37" s="45"/>
      <c r="S37" s="47"/>
    </row>
    <row r="38" spans="1:19" ht="20.25" customHeight="1">
      <c r="A38" s="63" t="s">
        <v>30</v>
      </c>
      <c r="B38" s="64"/>
      <c r="C38" s="65" t="s">
        <v>31</v>
      </c>
      <c r="D38" s="66"/>
      <c r="E38" s="66"/>
      <c r="F38" s="67"/>
      <c r="G38" s="63" t="s">
        <v>32</v>
      </c>
      <c r="H38" s="68"/>
      <c r="I38" s="65" t="s">
        <v>33</v>
      </c>
      <c r="J38" s="66"/>
      <c r="K38" s="66"/>
      <c r="L38" s="63" t="s">
        <v>34</v>
      </c>
      <c r="M38" s="68"/>
      <c r="N38" s="65" t="s">
        <v>35</v>
      </c>
      <c r="O38" s="66"/>
      <c r="P38" s="66"/>
      <c r="Q38" s="66"/>
      <c r="R38" s="66"/>
      <c r="S38" s="67"/>
    </row>
    <row r="39" spans="1:19" ht="20.25" customHeight="1">
      <c r="A39" s="69">
        <v>1</v>
      </c>
      <c r="B39" s="70" t="s">
        <v>36</v>
      </c>
      <c r="C39" s="17"/>
      <c r="D39" s="71"/>
      <c r="E39" s="72">
        <f>Rekapitulace!C15</f>
        <v>0</v>
      </c>
      <c r="F39" s="73"/>
      <c r="G39" s="69">
        <v>8</v>
      </c>
      <c r="H39" s="74" t="s">
        <v>37</v>
      </c>
      <c r="I39" s="31"/>
      <c r="J39" s="75">
        <v>0</v>
      </c>
      <c r="K39" s="76"/>
      <c r="L39" s="69">
        <v>13</v>
      </c>
      <c r="M39" s="29" t="s">
        <v>38</v>
      </c>
      <c r="N39" s="37"/>
      <c r="O39" s="37"/>
      <c r="P39" s="172">
        <f>M50</f>
        <v>21</v>
      </c>
      <c r="Q39" s="173" t="s">
        <v>39</v>
      </c>
      <c r="R39" s="72">
        <f>E45*0.01</f>
        <v>0</v>
      </c>
      <c r="S39" s="73"/>
    </row>
    <row r="40" spans="1:19" ht="20.25" customHeight="1">
      <c r="A40" s="69">
        <v>2</v>
      </c>
      <c r="B40" s="77"/>
      <c r="C40" s="34"/>
      <c r="D40" s="71"/>
      <c r="E40" s="72"/>
      <c r="F40" s="73"/>
      <c r="G40" s="69">
        <v>9</v>
      </c>
      <c r="H40" s="14" t="s">
        <v>40</v>
      </c>
      <c r="I40" s="71"/>
      <c r="J40" s="75">
        <v>0</v>
      </c>
      <c r="K40" s="76"/>
      <c r="L40" s="69">
        <v>14</v>
      </c>
      <c r="M40" s="29" t="s">
        <v>183</v>
      </c>
      <c r="N40" s="37"/>
      <c r="O40" s="37"/>
      <c r="P40" s="172">
        <f>M50</f>
        <v>21</v>
      </c>
      <c r="Q40" s="173" t="s">
        <v>39</v>
      </c>
      <c r="R40" s="72">
        <f>E45*0.01</f>
        <v>0</v>
      </c>
      <c r="S40" s="73"/>
    </row>
    <row r="41" spans="1:19" ht="20.25" customHeight="1">
      <c r="A41" s="69">
        <v>3</v>
      </c>
      <c r="B41" s="70" t="s">
        <v>41</v>
      </c>
      <c r="C41" s="17"/>
      <c r="D41" s="71"/>
      <c r="E41" s="72">
        <f>Rekapitulace!C20</f>
        <v>0</v>
      </c>
      <c r="F41" s="73"/>
      <c r="G41" s="69">
        <v>10</v>
      </c>
      <c r="H41" s="74" t="s">
        <v>42</v>
      </c>
      <c r="I41" s="31"/>
      <c r="J41" s="75">
        <v>0</v>
      </c>
      <c r="K41" s="76"/>
      <c r="L41" s="69">
        <v>15</v>
      </c>
      <c r="M41" s="29" t="s">
        <v>43</v>
      </c>
      <c r="N41" s="37"/>
      <c r="O41" s="37"/>
      <c r="P41" s="172">
        <f>M50</f>
        <v>21</v>
      </c>
      <c r="Q41" s="173" t="s">
        <v>39</v>
      </c>
      <c r="R41" s="72">
        <v>0</v>
      </c>
      <c r="S41" s="73"/>
    </row>
    <row r="42" spans="1:19" ht="20.25" customHeight="1">
      <c r="A42" s="69">
        <v>4</v>
      </c>
      <c r="B42" s="77"/>
      <c r="C42" s="34"/>
      <c r="D42" s="71"/>
      <c r="E42" s="72"/>
      <c r="F42" s="73"/>
      <c r="G42" s="69">
        <v>11</v>
      </c>
      <c r="H42" s="74"/>
      <c r="I42" s="31"/>
      <c r="J42" s="75">
        <v>0</v>
      </c>
      <c r="K42" s="76"/>
      <c r="L42" s="69">
        <v>16</v>
      </c>
      <c r="M42" s="29" t="s">
        <v>44</v>
      </c>
      <c r="N42" s="37"/>
      <c r="O42" s="37"/>
      <c r="P42" s="172">
        <f>M50</f>
        <v>21</v>
      </c>
      <c r="Q42" s="173" t="s">
        <v>39</v>
      </c>
      <c r="R42" s="72">
        <f>E45*0.005</f>
        <v>0</v>
      </c>
      <c r="S42" s="73"/>
    </row>
    <row r="43" spans="1:19" ht="20.25" customHeight="1">
      <c r="A43" s="69">
        <v>5</v>
      </c>
      <c r="B43" s="70" t="s">
        <v>166</v>
      </c>
      <c r="C43" s="17"/>
      <c r="D43" s="71"/>
      <c r="E43" s="72">
        <f>'technologie-výtah'!I69</f>
        <v>0</v>
      </c>
      <c r="F43" s="73"/>
      <c r="G43" s="78"/>
      <c r="H43" s="37"/>
      <c r="I43" s="31"/>
      <c r="J43" s="79"/>
      <c r="K43" s="76"/>
      <c r="L43" s="69">
        <v>17</v>
      </c>
      <c r="M43" s="29" t="s">
        <v>45</v>
      </c>
      <c r="N43" s="37"/>
      <c r="O43" s="37"/>
      <c r="P43" s="172">
        <f>M50</f>
        <v>21</v>
      </c>
      <c r="Q43" s="173" t="s">
        <v>39</v>
      </c>
      <c r="R43" s="72">
        <v>0</v>
      </c>
      <c r="S43" s="73"/>
    </row>
    <row r="44" spans="1:19" ht="20.25" customHeight="1">
      <c r="A44" s="69">
        <v>6</v>
      </c>
      <c r="B44" s="74"/>
      <c r="C44" s="31"/>
      <c r="D44" s="71"/>
      <c r="E44" s="72"/>
      <c r="F44" s="73"/>
      <c r="G44" s="78"/>
      <c r="H44" s="37"/>
      <c r="I44" s="31"/>
      <c r="J44" s="79"/>
      <c r="K44" s="76"/>
      <c r="L44" s="69">
        <v>18</v>
      </c>
      <c r="M44" s="74" t="s">
        <v>46</v>
      </c>
      <c r="N44" s="37"/>
      <c r="O44" s="37"/>
      <c r="P44" s="37"/>
      <c r="Q44" s="31"/>
      <c r="R44" s="72">
        <f>SUMIF('oceněný soupis'!O15:O45,1024,'oceněný soupis'!I15:I45)</f>
        <v>0</v>
      </c>
      <c r="S44" s="73"/>
    </row>
    <row r="45" spans="1:19" ht="20.25" customHeight="1">
      <c r="A45" s="69">
        <v>7</v>
      </c>
      <c r="B45" s="80" t="s">
        <v>47</v>
      </c>
      <c r="C45" s="37"/>
      <c r="D45" s="31"/>
      <c r="E45" s="81">
        <f>SUM(E39:E44)</f>
        <v>0</v>
      </c>
      <c r="F45" s="47"/>
      <c r="G45" s="69">
        <v>12</v>
      </c>
      <c r="H45" s="80" t="s">
        <v>48</v>
      </c>
      <c r="I45" s="31"/>
      <c r="J45" s="82">
        <f>SUM(J39:J42)</f>
        <v>0</v>
      </c>
      <c r="K45" s="83"/>
      <c r="L45" s="69">
        <v>19</v>
      </c>
      <c r="M45" s="70" t="s">
        <v>49</v>
      </c>
      <c r="N45" s="27"/>
      <c r="O45" s="27"/>
      <c r="P45" s="27"/>
      <c r="Q45" s="84"/>
      <c r="R45" s="81">
        <f>SUM(R39:R44)</f>
        <v>0</v>
      </c>
      <c r="S45" s="47"/>
    </row>
    <row r="46" spans="1:19" ht="20.25" customHeight="1">
      <c r="A46" s="85">
        <v>20</v>
      </c>
      <c r="B46" s="86" t="s">
        <v>50</v>
      </c>
      <c r="C46" s="87"/>
      <c r="D46" s="88"/>
      <c r="E46" s="89">
        <f>SUMIF('oceněný soupis'!O15:O45,512,'oceněný soupis'!I15:I45)</f>
        <v>0</v>
      </c>
      <c r="F46" s="43"/>
      <c r="G46" s="85">
        <v>21</v>
      </c>
      <c r="H46" s="86" t="s">
        <v>51</v>
      </c>
      <c r="I46" s="88"/>
      <c r="J46" s="171">
        <f>E45*0.01</f>
        <v>0</v>
      </c>
      <c r="K46" s="90">
        <f>M50</f>
        <v>21</v>
      </c>
      <c r="L46" s="85">
        <v>22</v>
      </c>
      <c r="M46" s="86" t="s">
        <v>52</v>
      </c>
      <c r="N46" s="87"/>
      <c r="O46" s="87"/>
      <c r="P46" s="87"/>
      <c r="Q46" s="88"/>
      <c r="R46" s="89">
        <f>SUMIF('oceněný soupis'!O15:O45,"&lt;4",'oceněný soupis'!I15:I45)+SUMIF('oceněný soupis'!O15:O45,"&gt;1024",'oceněný soupis'!I15:I45)</f>
        <v>0</v>
      </c>
      <c r="S46" s="43"/>
    </row>
    <row r="47" spans="1:19" ht="20.25" customHeight="1">
      <c r="A47" s="91" t="s">
        <v>16</v>
      </c>
      <c r="B47" s="11"/>
      <c r="C47" s="11"/>
      <c r="D47" s="11"/>
      <c r="E47" s="11"/>
      <c r="F47" s="92"/>
      <c r="G47" s="93"/>
      <c r="H47" s="11"/>
      <c r="I47" s="11"/>
      <c r="J47" s="11"/>
      <c r="K47" s="11"/>
      <c r="L47" s="63" t="s">
        <v>53</v>
      </c>
      <c r="M47" s="50"/>
      <c r="N47" s="65" t="s">
        <v>54</v>
      </c>
      <c r="O47" s="49"/>
      <c r="P47" s="49"/>
      <c r="Q47" s="49"/>
      <c r="R47" s="49"/>
      <c r="S47" s="52"/>
    </row>
    <row r="48" spans="1:19" ht="20.25" customHeight="1">
      <c r="A48" s="13"/>
      <c r="B48" s="14"/>
      <c r="C48" s="14"/>
      <c r="D48" s="14"/>
      <c r="E48" s="14"/>
      <c r="F48" s="20"/>
      <c r="G48" s="94"/>
      <c r="H48" s="14"/>
      <c r="I48" s="14"/>
      <c r="J48" s="14"/>
      <c r="K48" s="14"/>
      <c r="L48" s="69">
        <v>23</v>
      </c>
      <c r="M48" s="74" t="s">
        <v>55</v>
      </c>
      <c r="N48" s="37"/>
      <c r="O48" s="37"/>
      <c r="P48" s="37"/>
      <c r="Q48" s="73"/>
      <c r="R48" s="81">
        <f>ROUND(E45+J45+R45+E46+J46+R46,2)</f>
        <v>0</v>
      </c>
      <c r="S48" s="95">
        <f>E45+J45+R45+E46+J46+R46</f>
        <v>0</v>
      </c>
    </row>
    <row r="49" spans="1:19" ht="20.25" customHeight="1">
      <c r="A49" s="96" t="s">
        <v>56</v>
      </c>
      <c r="B49" s="33"/>
      <c r="C49" s="33"/>
      <c r="D49" s="33"/>
      <c r="E49" s="33"/>
      <c r="F49" s="34"/>
      <c r="G49" s="97" t="s">
        <v>57</v>
      </c>
      <c r="H49" s="33"/>
      <c r="I49" s="33"/>
      <c r="J49" s="33"/>
      <c r="K49" s="33"/>
      <c r="L49" s="69">
        <v>24</v>
      </c>
      <c r="M49" s="98">
        <v>15</v>
      </c>
      <c r="N49" s="34" t="s">
        <v>39</v>
      </c>
      <c r="O49" s="99"/>
      <c r="P49" s="37" t="s">
        <v>58</v>
      </c>
      <c r="Q49" s="31"/>
      <c r="R49" s="100">
        <f>ROUND(O49*M49/100,2)</f>
        <v>0</v>
      </c>
      <c r="S49" s="101">
        <f>O49*M49/100</f>
        <v>0</v>
      </c>
    </row>
    <row r="50" spans="1:19" ht="20.25" customHeight="1">
      <c r="A50" s="102" t="s">
        <v>15</v>
      </c>
      <c r="B50" s="27"/>
      <c r="C50" s="27"/>
      <c r="D50" s="27"/>
      <c r="E50" s="27"/>
      <c r="F50" s="17"/>
      <c r="G50" s="103"/>
      <c r="H50" s="27"/>
      <c r="I50" s="27"/>
      <c r="J50" s="27"/>
      <c r="K50" s="27"/>
      <c r="L50" s="69">
        <v>25</v>
      </c>
      <c r="M50" s="104">
        <v>21</v>
      </c>
      <c r="N50" s="31" t="s">
        <v>39</v>
      </c>
      <c r="O50" s="99">
        <f>R48</f>
        <v>0</v>
      </c>
      <c r="P50" s="37" t="s">
        <v>58</v>
      </c>
      <c r="Q50" s="31"/>
      <c r="R50" s="72">
        <f>ROUND(O50*M50/100,2)</f>
        <v>0</v>
      </c>
      <c r="S50" s="105">
        <f>O50*M50/100</f>
        <v>0</v>
      </c>
    </row>
    <row r="51" spans="1:19" ht="20.25" customHeight="1">
      <c r="A51" s="13"/>
      <c r="B51" s="14"/>
      <c r="C51" s="14"/>
      <c r="D51" s="14"/>
      <c r="E51" s="14"/>
      <c r="F51" s="20"/>
      <c r="G51" s="94"/>
      <c r="H51" s="14"/>
      <c r="I51" s="14"/>
      <c r="J51" s="14"/>
      <c r="K51" s="14"/>
      <c r="L51" s="85">
        <v>26</v>
      </c>
      <c r="M51" s="106" t="s">
        <v>59</v>
      </c>
      <c r="N51" s="87"/>
      <c r="O51" s="87"/>
      <c r="P51" s="87"/>
      <c r="Q51" s="107"/>
      <c r="R51" s="108">
        <f>R48+R49+R50</f>
        <v>0</v>
      </c>
      <c r="S51" s="109"/>
    </row>
    <row r="52" spans="1:19" ht="20.25" customHeight="1">
      <c r="A52" s="96" t="s">
        <v>56</v>
      </c>
      <c r="B52" s="33"/>
      <c r="C52" s="33"/>
      <c r="D52" s="33"/>
      <c r="E52" s="33"/>
      <c r="F52" s="34"/>
      <c r="G52" s="97" t="s">
        <v>57</v>
      </c>
      <c r="H52" s="33"/>
      <c r="I52" s="33"/>
      <c r="J52" s="33"/>
      <c r="K52" s="33"/>
      <c r="L52" s="63" t="s">
        <v>60</v>
      </c>
      <c r="M52" s="50"/>
      <c r="N52" s="65" t="s">
        <v>61</v>
      </c>
      <c r="O52" s="49"/>
      <c r="P52" s="49"/>
      <c r="Q52" s="49"/>
      <c r="R52" s="110"/>
      <c r="S52" s="52"/>
    </row>
    <row r="53" spans="1:19" ht="20.25" customHeight="1">
      <c r="A53" s="102" t="s">
        <v>17</v>
      </c>
      <c r="B53" s="27"/>
      <c r="C53" s="27"/>
      <c r="D53" s="27"/>
      <c r="E53" s="27"/>
      <c r="F53" s="17"/>
      <c r="G53" s="103"/>
      <c r="H53" s="27"/>
      <c r="I53" s="27"/>
      <c r="J53" s="27"/>
      <c r="K53" s="27"/>
      <c r="L53" s="69">
        <v>27</v>
      </c>
      <c r="M53" s="74" t="s">
        <v>62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3"/>
      <c r="B54" s="14"/>
      <c r="C54" s="14"/>
      <c r="D54" s="14"/>
      <c r="E54" s="14"/>
      <c r="F54" s="20"/>
      <c r="G54" s="94"/>
      <c r="H54" s="14"/>
      <c r="I54" s="14"/>
      <c r="J54" s="14"/>
      <c r="K54" s="14"/>
      <c r="L54" s="69">
        <v>28</v>
      </c>
      <c r="M54" s="74" t="s">
        <v>63</v>
      </c>
      <c r="N54" s="37"/>
      <c r="O54" s="37"/>
      <c r="P54" s="37"/>
      <c r="Q54" s="31"/>
      <c r="R54" s="72">
        <v>0</v>
      </c>
      <c r="S54" s="73"/>
    </row>
    <row r="55" spans="1:19" ht="20.25" customHeight="1">
      <c r="A55" s="111" t="s">
        <v>56</v>
      </c>
      <c r="B55" s="42"/>
      <c r="C55" s="42"/>
      <c r="D55" s="42"/>
      <c r="E55" s="42"/>
      <c r="F55" s="112"/>
      <c r="G55" s="113" t="s">
        <v>57</v>
      </c>
      <c r="H55" s="42"/>
      <c r="I55" s="42"/>
      <c r="J55" s="42"/>
      <c r="K55" s="42"/>
      <c r="L55" s="85">
        <v>29</v>
      </c>
      <c r="M55" s="86" t="s">
        <v>64</v>
      </c>
      <c r="N55" s="87"/>
      <c r="O55" s="87"/>
      <c r="P55" s="87"/>
      <c r="Q55" s="88"/>
      <c r="R55" s="56">
        <v>0</v>
      </c>
      <c r="S55" s="114"/>
    </row>
  </sheetData>
  <sheetProtection/>
  <mergeCells count="6">
    <mergeCell ref="E6:J6"/>
    <mergeCell ref="E8:J8"/>
    <mergeCell ref="E10:J10"/>
    <mergeCell ref="P10:R10"/>
    <mergeCell ref="E27:J27"/>
    <mergeCell ref="A2:R2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1">
      <pane ySplit="14" topLeftCell="A15" activePane="bottomLeft" state="frozen"/>
      <selection pane="topLeft" activeCell="U31" sqref="U31"/>
      <selection pane="bottomLeft" activeCell="G23" sqref="G2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7" ht="19.5" customHeight="1">
      <c r="A1" s="209" t="s">
        <v>227</v>
      </c>
      <c r="B1" s="209"/>
      <c r="C1" s="209"/>
      <c r="D1" s="209"/>
      <c r="E1" s="209"/>
      <c r="F1" s="209"/>
      <c r="G1" s="209"/>
    </row>
    <row r="2" spans="1:5" ht="18" customHeight="1">
      <c r="A2" s="115" t="s">
        <v>154</v>
      </c>
      <c r="B2" s="116"/>
      <c r="C2" s="116"/>
      <c r="D2" s="116"/>
      <c r="E2" s="116"/>
    </row>
    <row r="3" spans="1:5" ht="12" customHeight="1">
      <c r="A3" s="117" t="s">
        <v>65</v>
      </c>
      <c r="B3" s="118" t="str">
        <f>'Krycí list'!E6</f>
        <v>Výměna výtahu v objektu zdravotnického zařízení </v>
      </c>
      <c r="C3" s="119"/>
      <c r="D3" s="119"/>
      <c r="E3" s="119"/>
    </row>
    <row r="4" spans="1:5" ht="12" customHeight="1">
      <c r="A4" s="117" t="s">
        <v>66</v>
      </c>
      <c r="B4" s="118" t="str">
        <f>'Krycí list'!E8</f>
        <v> Kpt. Stránského 999, Černý Most, 198 00 Praha 14</v>
      </c>
      <c r="C4" s="120"/>
      <c r="D4" s="118"/>
      <c r="E4" s="121"/>
    </row>
    <row r="5" spans="1:5" ht="12" customHeight="1">
      <c r="A5" s="117" t="s">
        <v>67</v>
      </c>
      <c r="B5" s="118" t="str">
        <f>'Krycí list'!E10</f>
        <v> </v>
      </c>
      <c r="C5" s="120"/>
      <c r="D5" s="118"/>
      <c r="E5" s="121"/>
    </row>
    <row r="6" spans="1:5" ht="12" customHeight="1">
      <c r="A6" s="118" t="s">
        <v>68</v>
      </c>
      <c r="B6" s="118" t="str">
        <f>'Krycí list'!P6</f>
        <v> </v>
      </c>
      <c r="C6" s="120"/>
      <c r="D6" s="118"/>
      <c r="E6" s="121" t="s">
        <v>218</v>
      </c>
    </row>
    <row r="7" spans="1:5" ht="6" customHeight="1">
      <c r="A7" s="118"/>
      <c r="B7" s="118"/>
      <c r="C7" s="120"/>
      <c r="D7" s="118"/>
      <c r="E7" s="121"/>
    </row>
    <row r="8" spans="1:5" ht="12" customHeight="1">
      <c r="A8" s="118" t="s">
        <v>69</v>
      </c>
      <c r="B8" s="118" t="str">
        <f>'Krycí list'!E27</f>
        <v>Správa majetku Praha 14, Metujská 907, 198 00 Praha 9
</v>
      </c>
      <c r="C8" s="120"/>
      <c r="D8" s="118"/>
      <c r="E8" s="121" t="s">
        <v>219</v>
      </c>
    </row>
    <row r="9" spans="1:5" ht="12" customHeight="1">
      <c r="A9" s="118" t="s">
        <v>70</v>
      </c>
      <c r="B9" s="118" t="str">
        <f>'Krycí list'!E29</f>
        <v>slepý rozpočet</v>
      </c>
      <c r="C9" s="120"/>
      <c r="D9" s="118"/>
      <c r="E9" s="121"/>
    </row>
    <row r="10" spans="1:5" ht="12" customHeight="1">
      <c r="A10" s="118" t="s">
        <v>71</v>
      </c>
      <c r="B10" s="188">
        <f>'Krycí list'!O32</f>
        <v>0</v>
      </c>
      <c r="C10" s="120"/>
      <c r="D10" s="118"/>
      <c r="E10" s="121"/>
    </row>
    <row r="11" spans="1:5" ht="6" customHeight="1">
      <c r="A11" s="116"/>
      <c r="B11" s="116"/>
      <c r="C11" s="116"/>
      <c r="D11" s="116"/>
      <c r="E11" s="116"/>
    </row>
    <row r="12" spans="1:5" ht="12" customHeight="1">
      <c r="A12" s="122" t="s">
        <v>72</v>
      </c>
      <c r="B12" s="123" t="s">
        <v>73</v>
      </c>
      <c r="C12" s="124" t="s">
        <v>74</v>
      </c>
      <c r="D12" s="125" t="s">
        <v>75</v>
      </c>
      <c r="E12" s="124" t="s">
        <v>76</v>
      </c>
    </row>
    <row r="13" spans="1:5" ht="12" customHeight="1">
      <c r="A13" s="126">
        <v>1</v>
      </c>
      <c r="B13" s="127">
        <v>2</v>
      </c>
      <c r="C13" s="128">
        <v>3</v>
      </c>
      <c r="D13" s="129">
        <v>4</v>
      </c>
      <c r="E13" s="128">
        <v>5</v>
      </c>
    </row>
    <row r="14" spans="1:5" ht="3.75" customHeight="1">
      <c r="A14" s="130"/>
      <c r="B14" s="131"/>
      <c r="C14" s="131"/>
      <c r="D14" s="131"/>
      <c r="E14" s="132"/>
    </row>
    <row r="15" spans="1:5" s="133" customFormat="1" ht="12.75" customHeight="1">
      <c r="A15" s="134" t="str">
        <f>'oceněný soupis'!D15</f>
        <v>HSV</v>
      </c>
      <c r="B15" s="135" t="str">
        <f>'oceněný soupis'!E15</f>
        <v>Práce a dodávky HSV</v>
      </c>
      <c r="C15" s="136">
        <f>'oceněný soupis'!I15</f>
        <v>0</v>
      </c>
      <c r="D15" s="137">
        <f>'oceněný soupis'!K15</f>
        <v>0.756</v>
      </c>
      <c r="E15" s="137">
        <f>'oceněný soupis'!M15</f>
        <v>1.435</v>
      </c>
    </row>
    <row r="16" spans="1:5" s="133" customFormat="1" ht="12.75" customHeight="1">
      <c r="A16" s="138" t="str">
        <f>'oceněný soupis'!D16</f>
        <v>6</v>
      </c>
      <c r="B16" s="139" t="str">
        <f>'oceněný soupis'!E16</f>
        <v>Úpravy povrchů, podlahy a osazování výplní</v>
      </c>
      <c r="C16" s="140">
        <f>'oceněný soupis'!I16</f>
        <v>0</v>
      </c>
      <c r="D16" s="141">
        <f>'oceněný soupis'!K16</f>
        <v>0.756</v>
      </c>
      <c r="E16" s="141">
        <f>'oceněný soupis'!M16</f>
        <v>0</v>
      </c>
    </row>
    <row r="17" spans="1:5" s="133" customFormat="1" ht="12.75" customHeight="1">
      <c r="A17" s="138" t="str">
        <f>'oceněný soupis'!D21</f>
        <v>9</v>
      </c>
      <c r="B17" s="139" t="str">
        <f>'oceněný soupis'!E21</f>
        <v>Ostatní konstrukce a práce, bourání</v>
      </c>
      <c r="C17" s="140">
        <f>'oceněný soupis'!I21</f>
        <v>0</v>
      </c>
      <c r="D17" s="141">
        <f>'oceněný soupis'!K21</f>
        <v>0</v>
      </c>
      <c r="E17" s="141">
        <f>'oceněný soupis'!M21</f>
        <v>1.435</v>
      </c>
    </row>
    <row r="18" spans="1:5" s="133" customFormat="1" ht="12.75" customHeight="1">
      <c r="A18" s="138" t="str">
        <f>'oceněný soupis'!D29</f>
        <v>997</v>
      </c>
      <c r="B18" s="139" t="str">
        <f>'oceněný soupis'!E29</f>
        <v>Přesun sutě</v>
      </c>
      <c r="C18" s="140">
        <f>'oceněný soupis'!I29</f>
        <v>0</v>
      </c>
      <c r="D18" s="141">
        <f>'oceněný soupis'!K29</f>
        <v>0</v>
      </c>
      <c r="E18" s="141">
        <f>'oceněný soupis'!M29</f>
        <v>0</v>
      </c>
    </row>
    <row r="19" spans="1:5" s="133" customFormat="1" ht="12.75" customHeight="1">
      <c r="A19" s="138" t="str">
        <f>'oceněný soupis'!D34</f>
        <v>998</v>
      </c>
      <c r="B19" s="139" t="str">
        <f>'oceněný soupis'!E34</f>
        <v>Přesun hmot</v>
      </c>
      <c r="C19" s="140">
        <f>'oceněný soupis'!I34</f>
        <v>0</v>
      </c>
      <c r="D19" s="141">
        <f>'oceněný soupis'!K34</f>
        <v>0</v>
      </c>
      <c r="E19" s="141">
        <f>'oceněný soupis'!M34</f>
        <v>0</v>
      </c>
    </row>
    <row r="20" spans="1:5" s="133" customFormat="1" ht="12.75" customHeight="1">
      <c r="A20" s="134" t="str">
        <f>'oceněný soupis'!D36</f>
        <v>PSV</v>
      </c>
      <c r="B20" s="135" t="str">
        <f>'oceněný soupis'!E36</f>
        <v>Práce a dodávky PSV</v>
      </c>
      <c r="C20" s="136">
        <f>'oceněný soupis'!I36</f>
        <v>0</v>
      </c>
      <c r="D20" s="137" t="e">
        <f>'oceněný soupis'!K36</f>
        <v>#REF!</v>
      </c>
      <c r="E20" s="137" t="e">
        <f>'oceněný soupis'!M36</f>
        <v>#REF!</v>
      </c>
    </row>
    <row r="21" spans="1:5" s="133" customFormat="1" ht="12.75" customHeight="1">
      <c r="A21" s="138" t="str">
        <f>'oceněný soupis'!D37</f>
        <v>767</v>
      </c>
      <c r="B21" s="139" t="str">
        <f>'oceněný soupis'!E37</f>
        <v>Konstrukce zámečnické</v>
      </c>
      <c r="C21" s="140">
        <f>'oceněný soupis'!I37</f>
        <v>0</v>
      </c>
      <c r="D21" s="141" t="e">
        <f>'oceněný soupis'!#REF!</f>
        <v>#REF!</v>
      </c>
      <c r="E21" s="141" t="e">
        <f>'oceněný soupis'!#REF!</f>
        <v>#REF!</v>
      </c>
    </row>
    <row r="22" spans="1:5" s="133" customFormat="1" ht="12.75" customHeight="1">
      <c r="A22" s="138" t="str">
        <f>'oceněný soupis'!D39</f>
        <v>783</v>
      </c>
      <c r="B22" s="139" t="str">
        <f>'oceněný soupis'!E39</f>
        <v>Dokončovací práce - nátěry</v>
      </c>
      <c r="C22" s="140">
        <f>'oceněný soupis'!I39</f>
        <v>0</v>
      </c>
      <c r="D22" s="141">
        <f>'oceněný soupis'!K39</f>
        <v>0.03</v>
      </c>
      <c r="E22" s="141">
        <f>'oceněný soupis'!M39</f>
        <v>0</v>
      </c>
    </row>
    <row r="23" spans="1:5" s="133" customFormat="1" ht="12.75" customHeight="1">
      <c r="A23" s="138" t="str">
        <f>'oceněný soupis'!D41</f>
        <v>784</v>
      </c>
      <c r="B23" s="139" t="str">
        <f>'oceněný soupis'!E41</f>
        <v>Dokončovací práce - malby a tapety</v>
      </c>
      <c r="C23" s="140">
        <f>'oceněný soupis'!I41</f>
        <v>0</v>
      </c>
      <c r="D23" s="141">
        <f>'oceněný soupis'!K41</f>
        <v>0.048240000000000005</v>
      </c>
      <c r="E23" s="141">
        <f>'oceněný soupis'!M41</f>
        <v>0.01116</v>
      </c>
    </row>
    <row r="24" spans="2:5" s="142" customFormat="1" ht="12.75" customHeight="1">
      <c r="B24" s="143" t="s">
        <v>77</v>
      </c>
      <c r="C24" s="144">
        <f>'oceněný soupis'!I45</f>
        <v>0</v>
      </c>
      <c r="D24" s="145" t="e">
        <f>'oceněný soupis'!K45</f>
        <v>#REF!</v>
      </c>
      <c r="E24" s="145" t="e">
        <f>'oceněný soupis'!M45</f>
        <v>#REF!</v>
      </c>
    </row>
    <row r="27" spans="5:10" ht="12.75" customHeight="1">
      <c r="E27" s="207"/>
      <c r="F27" s="208"/>
      <c r="G27" s="208"/>
      <c r="H27" s="208"/>
      <c r="I27" s="208"/>
      <c r="J27" s="208"/>
    </row>
    <row r="28" ht="12.75" customHeight="1">
      <c r="E28" s="2" t="s">
        <v>220</v>
      </c>
    </row>
  </sheetData>
  <sheetProtection/>
  <mergeCells count="2">
    <mergeCell ref="E27:J27"/>
    <mergeCell ref="A1:G1"/>
  </mergeCells>
  <printOptions horizontalCentered="1"/>
  <pageMargins left="1.1023621559143066" right="1.1023621559143066" top="0.787401556968689" bottom="0.787401556968689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zoomScalePageLayoutView="0" workbookViewId="0" topLeftCell="A1">
      <pane ySplit="14" topLeftCell="A15" activePane="bottomLeft" state="frozen"/>
      <selection pane="topLeft" activeCell="U31" sqref="U31"/>
      <selection pane="bottomLeft" activeCell="W24" sqref="W24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14" ht="18.75" customHeight="1">
      <c r="A1" s="209" t="s">
        <v>227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20" ht="18" customHeight="1">
      <c r="A2" s="115" t="s">
        <v>152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7" t="s">
        <v>65</v>
      </c>
      <c r="B3" s="118"/>
      <c r="C3" s="118" t="str">
        <f>'Krycí list'!E6</f>
        <v>Výměna výtahu v objektu zdravotnického zařízení </v>
      </c>
      <c r="D3" s="118"/>
      <c r="E3" s="118"/>
      <c r="F3" s="118"/>
      <c r="G3" s="118"/>
      <c r="H3" s="118"/>
      <c r="I3" s="118"/>
      <c r="J3" s="118"/>
      <c r="K3" s="118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7" t="s">
        <v>66</v>
      </c>
      <c r="B4" s="118"/>
      <c r="C4" s="118" t="str">
        <f>'Krycí list'!E8</f>
        <v> Kpt. Stránského 999, Černý Most, 198 00 Praha 14</v>
      </c>
      <c r="D4" s="118"/>
      <c r="E4" s="118"/>
      <c r="F4" s="118"/>
      <c r="G4" s="118"/>
      <c r="H4" s="118"/>
      <c r="I4" s="118"/>
      <c r="J4" s="118"/>
      <c r="K4" s="118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17" t="s">
        <v>67</v>
      </c>
      <c r="B5" s="118"/>
      <c r="C5" s="118" t="s">
        <v>182</v>
      </c>
      <c r="D5" s="118"/>
      <c r="E5" s="118"/>
      <c r="F5" s="118"/>
      <c r="G5" s="118"/>
      <c r="H5" s="118"/>
      <c r="I5" s="118"/>
      <c r="J5" s="118"/>
      <c r="K5" s="118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11.25" customHeight="1">
      <c r="A6" s="118" t="s">
        <v>78</v>
      </c>
      <c r="B6" s="118"/>
      <c r="C6" s="118" t="str">
        <f>'Krycí list'!P6</f>
        <v> </v>
      </c>
      <c r="D6" s="118"/>
      <c r="E6" s="118"/>
      <c r="F6" s="118"/>
      <c r="G6" s="118"/>
      <c r="H6" s="118"/>
      <c r="I6" s="118"/>
      <c r="J6" s="118"/>
      <c r="K6" s="118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18" t="s">
        <v>69</v>
      </c>
      <c r="B8" s="118"/>
      <c r="C8" s="118" t="str">
        <f>'Krycí list'!E27</f>
        <v>Správa majetku Praha 14, Metujská 907, 198 00 Praha 9
</v>
      </c>
      <c r="D8" s="118"/>
      <c r="E8" s="118" t="s">
        <v>219</v>
      </c>
      <c r="F8" s="118"/>
      <c r="G8" s="118"/>
      <c r="H8" s="118"/>
      <c r="I8" s="118"/>
      <c r="J8" s="118"/>
      <c r="K8" s="118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18" t="s">
        <v>70</v>
      </c>
      <c r="B9" s="118"/>
      <c r="C9" s="118" t="str">
        <f>'Krycí list'!E29</f>
        <v>slepý rozpočet</v>
      </c>
      <c r="D9" s="118"/>
      <c r="E9" s="118"/>
      <c r="F9" s="118"/>
      <c r="G9" s="118"/>
      <c r="H9" s="118"/>
      <c r="I9" s="118"/>
      <c r="J9" s="118"/>
      <c r="K9" s="118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11.25" customHeight="1">
      <c r="A10" s="118" t="s">
        <v>71</v>
      </c>
      <c r="B10" s="118"/>
      <c r="C10" s="211">
        <f>'Krycí list'!O32</f>
        <v>0</v>
      </c>
      <c r="D10" s="212"/>
      <c r="E10" s="118"/>
      <c r="F10" s="118"/>
      <c r="G10" s="118"/>
      <c r="H10" s="118"/>
      <c r="I10" s="118"/>
      <c r="J10" s="118"/>
      <c r="K10" s="118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0" ht="5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47"/>
      <c r="Q11" s="146"/>
      <c r="R11" s="146"/>
      <c r="S11" s="146"/>
      <c r="T11" s="146"/>
    </row>
    <row r="12" spans="1:21" ht="21.75" customHeight="1">
      <c r="A12" s="122" t="s">
        <v>79</v>
      </c>
      <c r="B12" s="123" t="s">
        <v>80</v>
      </c>
      <c r="C12" s="123" t="s">
        <v>81</v>
      </c>
      <c r="D12" s="123" t="s">
        <v>82</v>
      </c>
      <c r="E12" s="123" t="s">
        <v>73</v>
      </c>
      <c r="F12" s="123" t="s">
        <v>83</v>
      </c>
      <c r="G12" s="123" t="s">
        <v>84</v>
      </c>
      <c r="H12" s="123" t="s">
        <v>85</v>
      </c>
      <c r="I12" s="123" t="s">
        <v>74</v>
      </c>
      <c r="J12" s="123" t="s">
        <v>86</v>
      </c>
      <c r="K12" s="123" t="s">
        <v>75</v>
      </c>
      <c r="L12" s="123" t="s">
        <v>87</v>
      </c>
      <c r="M12" s="123" t="s">
        <v>88</v>
      </c>
      <c r="N12" s="123" t="s">
        <v>89</v>
      </c>
      <c r="O12" s="148" t="s">
        <v>90</v>
      </c>
      <c r="P12" s="149" t="s">
        <v>91</v>
      </c>
      <c r="Q12" s="123"/>
      <c r="R12" s="123"/>
      <c r="S12" s="123"/>
      <c r="T12" s="150" t="s">
        <v>92</v>
      </c>
      <c r="U12" s="151"/>
    </row>
    <row r="13" spans="1:21" ht="11.25" customHeight="1">
      <c r="A13" s="126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/>
      <c r="K13" s="127"/>
      <c r="L13" s="127"/>
      <c r="M13" s="127"/>
      <c r="N13" s="127">
        <v>10</v>
      </c>
      <c r="O13" s="152">
        <v>11</v>
      </c>
      <c r="P13" s="153">
        <v>12</v>
      </c>
      <c r="Q13" s="127"/>
      <c r="R13" s="127"/>
      <c r="S13" s="127"/>
      <c r="T13" s="154">
        <v>11</v>
      </c>
      <c r="U13" s="151"/>
    </row>
    <row r="14" spans="1:20" ht="3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  <c r="P14" s="155"/>
      <c r="Q14" s="146"/>
      <c r="R14" s="146"/>
      <c r="S14" s="146"/>
      <c r="T14" s="146"/>
    </row>
    <row r="15" spans="1:16" s="133" customFormat="1" ht="12.75" customHeight="1">
      <c r="A15" s="156"/>
      <c r="B15" s="157" t="s">
        <v>53</v>
      </c>
      <c r="C15" s="156"/>
      <c r="D15" s="156" t="s">
        <v>36</v>
      </c>
      <c r="E15" s="156" t="s">
        <v>93</v>
      </c>
      <c r="F15" s="156"/>
      <c r="G15" s="156"/>
      <c r="H15" s="156"/>
      <c r="I15" s="158">
        <f>I16+I21+I29+I34</f>
        <v>0</v>
      </c>
      <c r="J15" s="156"/>
      <c r="K15" s="159">
        <f>K16+K21+K29+K34</f>
        <v>0.756</v>
      </c>
      <c r="L15" s="156"/>
      <c r="M15" s="159">
        <f>M16+M21+M29+M34</f>
        <v>1.435</v>
      </c>
      <c r="N15" s="156"/>
      <c r="P15" s="135" t="s">
        <v>94</v>
      </c>
    </row>
    <row r="16" spans="2:16" s="133" customFormat="1" ht="12.75" customHeight="1">
      <c r="B16" s="138" t="s">
        <v>53</v>
      </c>
      <c r="D16" s="139" t="s">
        <v>95</v>
      </c>
      <c r="E16" s="139" t="s">
        <v>96</v>
      </c>
      <c r="I16" s="140">
        <f>SUM(I17:I20)</f>
        <v>0</v>
      </c>
      <c r="K16" s="141">
        <f>SUM(K17:K19)</f>
        <v>0.756</v>
      </c>
      <c r="M16" s="141">
        <f>SUM(M17:M19)</f>
        <v>0</v>
      </c>
      <c r="P16" s="139" t="s">
        <v>97</v>
      </c>
    </row>
    <row r="17" spans="1:16" s="14" customFormat="1" ht="13.5" customHeight="1">
      <c r="A17" s="160" t="s">
        <v>97</v>
      </c>
      <c r="B17" s="160" t="s">
        <v>98</v>
      </c>
      <c r="C17" s="160" t="s">
        <v>99</v>
      </c>
      <c r="D17" s="161" t="s">
        <v>100</v>
      </c>
      <c r="E17" s="162" t="s">
        <v>101</v>
      </c>
      <c r="F17" s="160" t="s">
        <v>102</v>
      </c>
      <c r="G17" s="163">
        <v>2</v>
      </c>
      <c r="H17" s="164"/>
      <c r="I17" s="164">
        <f>ROUND(G17*H17,2)</f>
        <v>0</v>
      </c>
      <c r="J17" s="165">
        <v>0.1575</v>
      </c>
      <c r="K17" s="163">
        <f>G17*J17</f>
        <v>0.315</v>
      </c>
      <c r="L17" s="165">
        <v>0</v>
      </c>
      <c r="M17" s="163">
        <f>G17*L17</f>
        <v>0</v>
      </c>
      <c r="N17" s="166">
        <v>21</v>
      </c>
      <c r="O17" s="167">
        <v>4</v>
      </c>
      <c r="P17" s="14" t="s">
        <v>103</v>
      </c>
    </row>
    <row r="18" spans="1:16" s="14" customFormat="1" ht="13.5" customHeight="1">
      <c r="A18" s="160" t="s">
        <v>103</v>
      </c>
      <c r="B18" s="160" t="s">
        <v>98</v>
      </c>
      <c r="C18" s="160" t="s">
        <v>104</v>
      </c>
      <c r="D18" s="161" t="s">
        <v>105</v>
      </c>
      <c r="E18" s="162" t="s">
        <v>106</v>
      </c>
      <c r="F18" s="160" t="s">
        <v>107</v>
      </c>
      <c r="G18" s="163">
        <v>10.5</v>
      </c>
      <c r="H18" s="164"/>
      <c r="I18" s="164">
        <f>ROUND(G18*H18,2)</f>
        <v>0</v>
      </c>
      <c r="J18" s="165">
        <v>0.021</v>
      </c>
      <c r="K18" s="163">
        <f>G18*J18</f>
        <v>0.2205</v>
      </c>
      <c r="L18" s="165">
        <v>0</v>
      </c>
      <c r="M18" s="163">
        <f>G18*L18</f>
        <v>0</v>
      </c>
      <c r="N18" s="166">
        <v>21</v>
      </c>
      <c r="O18" s="167">
        <v>4</v>
      </c>
      <c r="P18" s="14" t="s">
        <v>103</v>
      </c>
    </row>
    <row r="19" spans="1:16" s="14" customFormat="1" ht="24" customHeight="1">
      <c r="A19" s="160" t="s">
        <v>108</v>
      </c>
      <c r="B19" s="160" t="s">
        <v>98</v>
      </c>
      <c r="C19" s="160" t="s">
        <v>104</v>
      </c>
      <c r="D19" s="161" t="s">
        <v>109</v>
      </c>
      <c r="E19" s="162" t="s">
        <v>110</v>
      </c>
      <c r="F19" s="160" t="s">
        <v>107</v>
      </c>
      <c r="G19" s="163">
        <v>21</v>
      </c>
      <c r="H19" s="164"/>
      <c r="I19" s="164">
        <f>ROUND(G19*H19,2)</f>
        <v>0</v>
      </c>
      <c r="J19" s="165">
        <v>0.0105</v>
      </c>
      <c r="K19" s="163">
        <f>G19*J19</f>
        <v>0.2205</v>
      </c>
      <c r="L19" s="165">
        <v>0</v>
      </c>
      <c r="M19" s="163">
        <f>G19*L19</f>
        <v>0</v>
      </c>
      <c r="N19" s="166">
        <v>21</v>
      </c>
      <c r="O19" s="167">
        <v>4</v>
      </c>
      <c r="P19" s="14" t="s">
        <v>103</v>
      </c>
    </row>
    <row r="20" spans="1:15" s="14" customFormat="1" ht="24" customHeight="1">
      <c r="A20" s="160">
        <v>4</v>
      </c>
      <c r="B20" s="160" t="s">
        <v>98</v>
      </c>
      <c r="C20" s="160" t="s">
        <v>104</v>
      </c>
      <c r="D20" s="161" t="s">
        <v>212</v>
      </c>
      <c r="E20" s="162" t="s">
        <v>214</v>
      </c>
      <c r="F20" s="160" t="s">
        <v>213</v>
      </c>
      <c r="G20" s="163">
        <v>3</v>
      </c>
      <c r="H20" s="164"/>
      <c r="I20" s="164">
        <f>ROUND(G20*H20,2)</f>
        <v>0</v>
      </c>
      <c r="J20" s="165"/>
      <c r="K20" s="163"/>
      <c r="L20" s="165"/>
      <c r="M20" s="163"/>
      <c r="N20" s="166">
        <v>21</v>
      </c>
      <c r="O20" s="167"/>
    </row>
    <row r="21" spans="2:16" s="133" customFormat="1" ht="12.75" customHeight="1">
      <c r="B21" s="138" t="s">
        <v>53</v>
      </c>
      <c r="D21" s="139" t="s">
        <v>111</v>
      </c>
      <c r="E21" s="139" t="s">
        <v>112</v>
      </c>
      <c r="I21" s="140">
        <f>SUM(I22:I28)</f>
        <v>0</v>
      </c>
      <c r="K21" s="141">
        <f>SUM(K22:K28)</f>
        <v>0</v>
      </c>
      <c r="M21" s="141">
        <f>SUM(M22:M28)</f>
        <v>1.435</v>
      </c>
      <c r="P21" s="139" t="s">
        <v>97</v>
      </c>
    </row>
    <row r="22" spans="1:16" s="14" customFormat="1" ht="13.5" customHeight="1">
      <c r="A22" s="160"/>
      <c r="B22" s="160"/>
      <c r="C22" s="160"/>
      <c r="D22" s="161"/>
      <c r="E22" s="162"/>
      <c r="F22" s="160"/>
      <c r="G22" s="163"/>
      <c r="H22" s="164"/>
      <c r="I22" s="164"/>
      <c r="J22" s="165"/>
      <c r="K22" s="163"/>
      <c r="L22" s="165"/>
      <c r="M22" s="163"/>
      <c r="N22" s="166"/>
      <c r="O22" s="167">
        <v>4</v>
      </c>
      <c r="P22" s="14" t="s">
        <v>103</v>
      </c>
    </row>
    <row r="23" spans="1:15" s="14" customFormat="1" ht="13.5" customHeight="1">
      <c r="A23" s="160">
        <v>5</v>
      </c>
      <c r="B23" s="160" t="s">
        <v>98</v>
      </c>
      <c r="C23" s="160" t="s">
        <v>114</v>
      </c>
      <c r="D23" s="161" t="s">
        <v>210</v>
      </c>
      <c r="E23" s="189" t="s">
        <v>222</v>
      </c>
      <c r="F23" s="160" t="s">
        <v>211</v>
      </c>
      <c r="G23" s="163">
        <v>0.6</v>
      </c>
      <c r="H23" s="164"/>
      <c r="I23" s="164">
        <f aca="true" t="shared" si="0" ref="I23:I28">ROUND(G23*H23,2)</f>
        <v>0</v>
      </c>
      <c r="J23" s="165">
        <v>0</v>
      </c>
      <c r="K23" s="163">
        <f aca="true" t="shared" si="1" ref="K23:K28">G23*J23</f>
        <v>0</v>
      </c>
      <c r="L23" s="165">
        <v>2.2</v>
      </c>
      <c r="M23" s="163">
        <f aca="true" t="shared" si="2" ref="M23:M28">G23*L23</f>
        <v>1.32</v>
      </c>
      <c r="N23" s="166">
        <v>21</v>
      </c>
      <c r="O23" s="167"/>
    </row>
    <row r="24" spans="1:16" s="14" customFormat="1" ht="24" customHeight="1">
      <c r="A24" s="160">
        <v>6</v>
      </c>
      <c r="B24" s="160" t="s">
        <v>98</v>
      </c>
      <c r="C24" s="160" t="s">
        <v>114</v>
      </c>
      <c r="D24" s="161" t="s">
        <v>115</v>
      </c>
      <c r="E24" s="162" t="s">
        <v>216</v>
      </c>
      <c r="F24" s="160" t="s">
        <v>107</v>
      </c>
      <c r="G24" s="163">
        <v>2</v>
      </c>
      <c r="H24" s="164"/>
      <c r="I24" s="164">
        <f t="shared" si="0"/>
        <v>0</v>
      </c>
      <c r="J24" s="165">
        <v>0</v>
      </c>
      <c r="K24" s="163">
        <f t="shared" si="1"/>
        <v>0</v>
      </c>
      <c r="L24" s="165">
        <v>0.046</v>
      </c>
      <c r="M24" s="163">
        <f t="shared" si="2"/>
        <v>0.092</v>
      </c>
      <c r="N24" s="166">
        <v>21</v>
      </c>
      <c r="O24" s="167">
        <v>4</v>
      </c>
      <c r="P24" s="14" t="s">
        <v>103</v>
      </c>
    </row>
    <row r="25" spans="1:16" s="14" customFormat="1" ht="24" customHeight="1">
      <c r="A25" s="160">
        <v>7</v>
      </c>
      <c r="B25" s="160" t="s">
        <v>98</v>
      </c>
      <c r="C25" s="160" t="s">
        <v>114</v>
      </c>
      <c r="D25" s="161" t="s">
        <v>116</v>
      </c>
      <c r="E25" s="162" t="s">
        <v>217</v>
      </c>
      <c r="F25" s="160" t="s">
        <v>107</v>
      </c>
      <c r="G25" s="163">
        <v>0.5</v>
      </c>
      <c r="H25" s="164"/>
      <c r="I25" s="164">
        <f t="shared" si="0"/>
        <v>0</v>
      </c>
      <c r="J25" s="165">
        <v>0</v>
      </c>
      <c r="K25" s="163">
        <f t="shared" si="1"/>
        <v>0</v>
      </c>
      <c r="L25" s="165">
        <v>0.046</v>
      </c>
      <c r="M25" s="163">
        <f t="shared" si="2"/>
        <v>0.023</v>
      </c>
      <c r="N25" s="166">
        <v>21</v>
      </c>
      <c r="O25" s="167">
        <v>4</v>
      </c>
      <c r="P25" s="14" t="s">
        <v>103</v>
      </c>
    </row>
    <row r="26" spans="1:16" s="14" customFormat="1" ht="13.5" customHeight="1">
      <c r="A26" s="160">
        <v>8</v>
      </c>
      <c r="B26" s="160" t="s">
        <v>98</v>
      </c>
      <c r="C26" s="160" t="s">
        <v>118</v>
      </c>
      <c r="D26" s="161" t="s">
        <v>119</v>
      </c>
      <c r="E26" s="162" t="s">
        <v>120</v>
      </c>
      <c r="F26" s="160" t="s">
        <v>107</v>
      </c>
      <c r="G26" s="163">
        <v>45</v>
      </c>
      <c r="H26" s="164"/>
      <c r="I26" s="164">
        <f t="shared" si="0"/>
        <v>0</v>
      </c>
      <c r="J26" s="165">
        <v>0</v>
      </c>
      <c r="K26" s="163">
        <f t="shared" si="1"/>
        <v>0</v>
      </c>
      <c r="L26" s="165">
        <v>0</v>
      </c>
      <c r="M26" s="163">
        <f t="shared" si="2"/>
        <v>0</v>
      </c>
      <c r="N26" s="166">
        <v>21</v>
      </c>
      <c r="O26" s="167">
        <v>4</v>
      </c>
      <c r="P26" s="14" t="s">
        <v>103</v>
      </c>
    </row>
    <row r="27" spans="1:16" s="14" customFormat="1" ht="13.5" customHeight="1">
      <c r="A27" s="160">
        <v>9</v>
      </c>
      <c r="B27" s="160" t="s">
        <v>98</v>
      </c>
      <c r="C27" s="160" t="s">
        <v>118</v>
      </c>
      <c r="D27" s="161" t="s">
        <v>121</v>
      </c>
      <c r="E27" s="190" t="s">
        <v>223</v>
      </c>
      <c r="F27" s="191" t="s">
        <v>107</v>
      </c>
      <c r="G27">
        <v>0</v>
      </c>
      <c r="H27"/>
      <c r="I27">
        <f t="shared" si="0"/>
        <v>0</v>
      </c>
      <c r="J27"/>
      <c r="K27" s="163">
        <f t="shared" si="1"/>
        <v>0</v>
      </c>
      <c r="L27" s="165">
        <v>0</v>
      </c>
      <c r="M27" s="163">
        <f t="shared" si="2"/>
        <v>0</v>
      </c>
      <c r="N27" s="166">
        <v>21</v>
      </c>
      <c r="O27" s="167">
        <v>4</v>
      </c>
      <c r="P27" s="14" t="s">
        <v>103</v>
      </c>
    </row>
    <row r="28" spans="1:16" s="14" customFormat="1" ht="13.5" customHeight="1">
      <c r="A28" s="160">
        <v>10</v>
      </c>
      <c r="B28" s="160" t="s">
        <v>98</v>
      </c>
      <c r="C28" s="160" t="s">
        <v>118</v>
      </c>
      <c r="D28" s="161" t="s">
        <v>122</v>
      </c>
      <c r="E28" s="189" t="s">
        <v>123</v>
      </c>
      <c r="F28" s="160" t="s">
        <v>107</v>
      </c>
      <c r="G28" s="163">
        <v>45</v>
      </c>
      <c r="H28" s="164"/>
      <c r="I28" s="164">
        <f t="shared" si="0"/>
        <v>0</v>
      </c>
      <c r="J28" s="165">
        <v>0</v>
      </c>
      <c r="K28" s="163">
        <f t="shared" si="1"/>
        <v>0</v>
      </c>
      <c r="L28" s="165">
        <v>0</v>
      </c>
      <c r="M28" s="163">
        <f t="shared" si="2"/>
        <v>0</v>
      </c>
      <c r="N28" s="166">
        <v>21</v>
      </c>
      <c r="O28" s="167">
        <v>4</v>
      </c>
      <c r="P28" s="14" t="s">
        <v>103</v>
      </c>
    </row>
    <row r="29" spans="2:16" s="133" customFormat="1" ht="12.75" customHeight="1">
      <c r="B29" s="138" t="s">
        <v>53</v>
      </c>
      <c r="D29" s="139" t="s">
        <v>124</v>
      </c>
      <c r="E29" s="139" t="s">
        <v>125</v>
      </c>
      <c r="I29" s="140">
        <f>SUM(I30:I33)</f>
        <v>0</v>
      </c>
      <c r="K29" s="141">
        <f>SUM(K30:K33)</f>
        <v>0</v>
      </c>
      <c r="M29" s="141">
        <f>SUM(M30:M33)</f>
        <v>0</v>
      </c>
      <c r="P29" s="139" t="s">
        <v>97</v>
      </c>
    </row>
    <row r="30" spans="1:16" s="14" customFormat="1" ht="13.5" customHeight="1">
      <c r="A30" s="160">
        <v>11</v>
      </c>
      <c r="B30" s="160" t="s">
        <v>98</v>
      </c>
      <c r="C30" s="160" t="s">
        <v>114</v>
      </c>
      <c r="D30" s="161" t="s">
        <v>126</v>
      </c>
      <c r="E30" s="162" t="s">
        <v>127</v>
      </c>
      <c r="F30" s="160" t="s">
        <v>128</v>
      </c>
      <c r="G30" s="163">
        <v>0.8</v>
      </c>
      <c r="H30" s="164"/>
      <c r="I30" s="164">
        <f>ROUND(G30*H30,2)</f>
        <v>0</v>
      </c>
      <c r="J30" s="165">
        <v>0</v>
      </c>
      <c r="K30" s="163">
        <f>G30*J30</f>
        <v>0</v>
      </c>
      <c r="L30" s="165">
        <v>0</v>
      </c>
      <c r="M30" s="163">
        <f>G30*L30</f>
        <v>0</v>
      </c>
      <c r="N30" s="166">
        <v>21</v>
      </c>
      <c r="O30" s="167">
        <v>4</v>
      </c>
      <c r="P30" s="14" t="s">
        <v>103</v>
      </c>
    </row>
    <row r="31" spans="1:16" s="14" customFormat="1" ht="24" customHeight="1">
      <c r="A31" s="160">
        <v>12</v>
      </c>
      <c r="B31" s="160" t="s">
        <v>98</v>
      </c>
      <c r="C31" s="160" t="s">
        <v>114</v>
      </c>
      <c r="D31" s="161" t="s">
        <v>129</v>
      </c>
      <c r="E31" s="162" t="s">
        <v>130</v>
      </c>
      <c r="F31" s="160" t="s">
        <v>128</v>
      </c>
      <c r="G31" s="163">
        <v>0.8</v>
      </c>
      <c r="H31" s="164"/>
      <c r="I31" s="164">
        <f>ROUND(G31*H31,2)</f>
        <v>0</v>
      </c>
      <c r="J31" s="165">
        <v>0</v>
      </c>
      <c r="K31" s="163">
        <f>G31*J31</f>
        <v>0</v>
      </c>
      <c r="L31" s="165">
        <v>0</v>
      </c>
      <c r="M31" s="163">
        <f>G31*L31</f>
        <v>0</v>
      </c>
      <c r="N31" s="166">
        <v>21</v>
      </c>
      <c r="O31" s="167">
        <v>4</v>
      </c>
      <c r="P31" s="14" t="s">
        <v>103</v>
      </c>
    </row>
    <row r="32" spans="1:16" s="14" customFormat="1" ht="24" customHeight="1">
      <c r="A32" s="160">
        <v>13</v>
      </c>
      <c r="B32" s="160" t="s">
        <v>98</v>
      </c>
      <c r="C32" s="160" t="s">
        <v>114</v>
      </c>
      <c r="D32" s="161" t="s">
        <v>131</v>
      </c>
      <c r="E32" s="162" t="s">
        <v>132</v>
      </c>
      <c r="F32" s="160" t="s">
        <v>128</v>
      </c>
      <c r="G32" s="163">
        <v>0</v>
      </c>
      <c r="H32" s="164"/>
      <c r="I32" s="164">
        <f>ROUND(G32*H32,2)</f>
        <v>0</v>
      </c>
      <c r="J32" s="165">
        <v>0</v>
      </c>
      <c r="K32" s="163">
        <f>G32*J32</f>
        <v>0</v>
      </c>
      <c r="L32" s="165">
        <v>0</v>
      </c>
      <c r="M32" s="163">
        <f>G32*L32</f>
        <v>0</v>
      </c>
      <c r="N32" s="166">
        <v>21</v>
      </c>
      <c r="O32" s="167">
        <v>4</v>
      </c>
      <c r="P32" s="14" t="s">
        <v>103</v>
      </c>
    </row>
    <row r="33" spans="1:16" s="14" customFormat="1" ht="13.5" customHeight="1">
      <c r="A33" s="160">
        <v>14</v>
      </c>
      <c r="B33" s="160" t="s">
        <v>98</v>
      </c>
      <c r="C33" s="160" t="s">
        <v>114</v>
      </c>
      <c r="D33" s="161" t="s">
        <v>133</v>
      </c>
      <c r="E33" s="162" t="s">
        <v>134</v>
      </c>
      <c r="F33" s="160" t="s">
        <v>128</v>
      </c>
      <c r="G33" s="163">
        <v>0.8</v>
      </c>
      <c r="H33" s="164"/>
      <c r="I33" s="164">
        <f>ROUND(G33*H33,2)</f>
        <v>0</v>
      </c>
      <c r="J33" s="165">
        <v>0</v>
      </c>
      <c r="K33" s="163">
        <f>G33*J33</f>
        <v>0</v>
      </c>
      <c r="L33" s="165">
        <v>0</v>
      </c>
      <c r="M33" s="163">
        <f>G33*L33</f>
        <v>0</v>
      </c>
      <c r="N33" s="166">
        <v>21</v>
      </c>
      <c r="O33" s="167">
        <v>4</v>
      </c>
      <c r="P33" s="14" t="s">
        <v>103</v>
      </c>
    </row>
    <row r="34" spans="2:16" s="133" customFormat="1" ht="12.75" customHeight="1">
      <c r="B34" s="138" t="s">
        <v>53</v>
      </c>
      <c r="D34" s="139" t="s">
        <v>135</v>
      </c>
      <c r="E34" s="139" t="s">
        <v>136</v>
      </c>
      <c r="I34" s="140">
        <f>I35</f>
        <v>0</v>
      </c>
      <c r="K34" s="141">
        <f>K35</f>
        <v>0</v>
      </c>
      <c r="M34" s="141">
        <f>M35</f>
        <v>0</v>
      </c>
      <c r="P34" s="139" t="s">
        <v>97</v>
      </c>
    </row>
    <row r="35" spans="1:16" s="14" customFormat="1" ht="13.5" customHeight="1">
      <c r="A35" s="160">
        <v>15</v>
      </c>
      <c r="B35" s="160" t="s">
        <v>98</v>
      </c>
      <c r="C35" s="160" t="s">
        <v>104</v>
      </c>
      <c r="D35" s="161" t="s">
        <v>137</v>
      </c>
      <c r="E35" s="162" t="s">
        <v>138</v>
      </c>
      <c r="F35" s="160" t="s">
        <v>128</v>
      </c>
      <c r="G35" s="163">
        <v>0.8</v>
      </c>
      <c r="H35" s="164"/>
      <c r="I35" s="164">
        <f>ROUND(G35*H35,2)</f>
        <v>0</v>
      </c>
      <c r="J35" s="165">
        <v>0</v>
      </c>
      <c r="K35" s="163">
        <f>G35*J35</f>
        <v>0</v>
      </c>
      <c r="L35" s="165">
        <v>0</v>
      </c>
      <c r="M35" s="163">
        <f>G35*L35</f>
        <v>0</v>
      </c>
      <c r="N35" s="166">
        <v>21</v>
      </c>
      <c r="O35" s="167">
        <v>4</v>
      </c>
      <c r="P35" s="14" t="s">
        <v>103</v>
      </c>
    </row>
    <row r="36" spans="2:16" s="133" customFormat="1" ht="12.75" customHeight="1">
      <c r="B36" s="134" t="s">
        <v>53</v>
      </c>
      <c r="D36" s="135" t="s">
        <v>41</v>
      </c>
      <c r="E36" s="135" t="s">
        <v>139</v>
      </c>
      <c r="I36" s="136">
        <f>I39+I41+I37</f>
        <v>0</v>
      </c>
      <c r="K36" s="137" t="e">
        <f>#REF!+#REF!+K39+K41</f>
        <v>#REF!</v>
      </c>
      <c r="M36" s="137" t="e">
        <f>#REF!+#REF!+M39+M41</f>
        <v>#REF!</v>
      </c>
      <c r="P36" s="135" t="s">
        <v>94</v>
      </c>
    </row>
    <row r="37" spans="1:16" s="133" customFormat="1" ht="12.75" customHeight="1">
      <c r="A37" s="183"/>
      <c r="B37" s="184" t="s">
        <v>53</v>
      </c>
      <c r="C37" s="183"/>
      <c r="D37" s="185" t="s">
        <v>207</v>
      </c>
      <c r="E37" s="185" t="s">
        <v>208</v>
      </c>
      <c r="F37" s="183"/>
      <c r="G37" s="183"/>
      <c r="H37" s="183"/>
      <c r="I37" s="186">
        <f>SUM(I38)</f>
        <v>0</v>
      </c>
      <c r="J37" s="183"/>
      <c r="K37" s="187">
        <f>SUM(K38:K41)</f>
        <v>0.10824</v>
      </c>
      <c r="L37" s="183"/>
      <c r="M37" s="187">
        <f>SUM(M38:M41)</f>
        <v>0.01116</v>
      </c>
      <c r="N37" s="183"/>
      <c r="P37" s="135"/>
    </row>
    <row r="38" spans="1:16" s="133" customFormat="1" ht="12.75" customHeight="1">
      <c r="A38" s="160">
        <v>16</v>
      </c>
      <c r="B38" s="160" t="s">
        <v>98</v>
      </c>
      <c r="C38" s="160" t="s">
        <v>207</v>
      </c>
      <c r="D38" s="161" t="s">
        <v>209</v>
      </c>
      <c r="E38" s="189" t="s">
        <v>224</v>
      </c>
      <c r="F38" s="160" t="s">
        <v>102</v>
      </c>
      <c r="G38" s="163">
        <v>1</v>
      </c>
      <c r="H38" s="164"/>
      <c r="I38" s="164">
        <f>ROUND(G38*H38,2)</f>
        <v>0</v>
      </c>
      <c r="J38" s="165">
        <v>0</v>
      </c>
      <c r="K38" s="163">
        <f>G38*J38</f>
        <v>0</v>
      </c>
      <c r="L38" s="165">
        <v>0</v>
      </c>
      <c r="M38" s="163">
        <f>G38*L38</f>
        <v>0</v>
      </c>
      <c r="N38" s="166">
        <v>21</v>
      </c>
      <c r="P38" s="135"/>
    </row>
    <row r="39" spans="2:16" s="133" customFormat="1" ht="12.75" customHeight="1">
      <c r="B39" s="138" t="s">
        <v>53</v>
      </c>
      <c r="D39" s="139" t="s">
        <v>141</v>
      </c>
      <c r="E39" s="139" t="s">
        <v>142</v>
      </c>
      <c r="I39" s="140">
        <f>SUM(I40:I40)</f>
        <v>0</v>
      </c>
      <c r="K39" s="141">
        <f>SUM(K40:K40)</f>
        <v>0.03</v>
      </c>
      <c r="M39" s="141">
        <f>SUM(M40:M40)</f>
        <v>0</v>
      </c>
      <c r="P39" s="139" t="s">
        <v>97</v>
      </c>
    </row>
    <row r="40" spans="1:16" s="14" customFormat="1" ht="13.5" customHeight="1">
      <c r="A40" s="160">
        <v>17</v>
      </c>
      <c r="B40" s="160" t="s">
        <v>98</v>
      </c>
      <c r="C40" s="160" t="s">
        <v>141</v>
      </c>
      <c r="D40" s="161" t="s">
        <v>143</v>
      </c>
      <c r="E40" s="189" t="s">
        <v>144</v>
      </c>
      <c r="F40" s="160" t="s">
        <v>107</v>
      </c>
      <c r="G40" s="163">
        <v>50</v>
      </c>
      <c r="H40" s="164"/>
      <c r="I40" s="164">
        <f>ROUND(G40*H40,2)</f>
        <v>0</v>
      </c>
      <c r="J40" s="165">
        <v>0.0006</v>
      </c>
      <c r="K40" s="163">
        <f>G40*J40</f>
        <v>0.03</v>
      </c>
      <c r="L40" s="165">
        <v>0</v>
      </c>
      <c r="M40" s="163">
        <f>G40*L40</f>
        <v>0</v>
      </c>
      <c r="N40" s="166">
        <v>21</v>
      </c>
      <c r="O40" s="167">
        <v>16</v>
      </c>
      <c r="P40" s="14" t="s">
        <v>103</v>
      </c>
    </row>
    <row r="41" spans="2:16" s="133" customFormat="1" ht="12.75" customHeight="1">
      <c r="B41" s="138" t="s">
        <v>53</v>
      </c>
      <c r="D41" s="139" t="s">
        <v>145</v>
      </c>
      <c r="E41" s="139" t="s">
        <v>146</v>
      </c>
      <c r="I41" s="140">
        <f>SUM(I42:I44)</f>
        <v>0</v>
      </c>
      <c r="K41" s="141">
        <f>SUM(K42:K44)</f>
        <v>0.048240000000000005</v>
      </c>
      <c r="M41" s="141">
        <f>SUM(M42:M44)</f>
        <v>0.01116</v>
      </c>
      <c r="P41" s="139" t="s">
        <v>97</v>
      </c>
    </row>
    <row r="42" spans="1:16" s="14" customFormat="1" ht="13.5" customHeight="1">
      <c r="A42" s="160">
        <v>19</v>
      </c>
      <c r="B42" s="160" t="s">
        <v>98</v>
      </c>
      <c r="C42" s="160" t="s">
        <v>145</v>
      </c>
      <c r="D42" s="161" t="s">
        <v>147</v>
      </c>
      <c r="E42" s="189" t="s">
        <v>225</v>
      </c>
      <c r="F42" s="160" t="s">
        <v>107</v>
      </c>
      <c r="G42" s="163">
        <v>36</v>
      </c>
      <c r="H42" s="164"/>
      <c r="I42" s="164">
        <f>ROUND(G42*H42,2)</f>
        <v>0</v>
      </c>
      <c r="J42" s="165">
        <v>0.001</v>
      </c>
      <c r="K42" s="163">
        <f>G42*J42</f>
        <v>0.036000000000000004</v>
      </c>
      <c r="L42" s="165">
        <v>0.00031</v>
      </c>
      <c r="M42" s="163">
        <f>G42*L42</f>
        <v>0.01116</v>
      </c>
      <c r="N42" s="166">
        <v>21</v>
      </c>
      <c r="O42" s="167">
        <v>16</v>
      </c>
      <c r="P42" s="14" t="s">
        <v>103</v>
      </c>
    </row>
    <row r="43" spans="1:16" s="14" customFormat="1" ht="24" customHeight="1">
      <c r="A43" s="160">
        <v>20</v>
      </c>
      <c r="B43" s="160" t="s">
        <v>98</v>
      </c>
      <c r="C43" s="160" t="s">
        <v>145</v>
      </c>
      <c r="D43" s="161" t="s">
        <v>148</v>
      </c>
      <c r="E43" s="162" t="s">
        <v>149</v>
      </c>
      <c r="F43" s="160" t="s">
        <v>107</v>
      </c>
      <c r="G43" s="163">
        <v>36</v>
      </c>
      <c r="H43" s="164"/>
      <c r="I43" s="164">
        <f>ROUND(G43*H43,2)</f>
        <v>0</v>
      </c>
      <c r="J43" s="165">
        <v>0.0002</v>
      </c>
      <c r="K43" s="163">
        <f>G43*J43</f>
        <v>0.007200000000000001</v>
      </c>
      <c r="L43" s="165">
        <v>0</v>
      </c>
      <c r="M43" s="163">
        <f>G43*L43</f>
        <v>0</v>
      </c>
      <c r="N43" s="166">
        <v>21</v>
      </c>
      <c r="O43" s="167">
        <v>16</v>
      </c>
      <c r="P43" s="14" t="s">
        <v>103</v>
      </c>
    </row>
    <row r="44" spans="1:16" s="14" customFormat="1" ht="24" customHeight="1">
      <c r="A44" s="160">
        <v>21</v>
      </c>
      <c r="B44" s="160" t="s">
        <v>98</v>
      </c>
      <c r="C44" s="160" t="s">
        <v>145</v>
      </c>
      <c r="D44" s="161" t="s">
        <v>150</v>
      </c>
      <c r="E44" s="162" t="s">
        <v>151</v>
      </c>
      <c r="F44" s="160" t="s">
        <v>107</v>
      </c>
      <c r="G44" s="163">
        <v>36</v>
      </c>
      <c r="H44" s="164"/>
      <c r="I44" s="164">
        <f>ROUND(G44*H44,2)</f>
        <v>0</v>
      </c>
      <c r="J44" s="165">
        <v>0.00014</v>
      </c>
      <c r="K44" s="163">
        <f>G44*J44</f>
        <v>0.005039999999999999</v>
      </c>
      <c r="L44" s="165">
        <v>0</v>
      </c>
      <c r="M44" s="163">
        <f>G44*L44</f>
        <v>0</v>
      </c>
      <c r="N44" s="166">
        <v>21</v>
      </c>
      <c r="O44" s="167">
        <v>16</v>
      </c>
      <c r="P44" s="14" t="s">
        <v>103</v>
      </c>
    </row>
    <row r="45" spans="5:13" s="142" customFormat="1" ht="12.75" customHeight="1">
      <c r="E45" s="143" t="s">
        <v>77</v>
      </c>
      <c r="I45" s="144">
        <f>I15+I36</f>
        <v>0</v>
      </c>
      <c r="K45" s="145" t="e">
        <f>K15+K36</f>
        <v>#REF!</v>
      </c>
      <c r="M45" s="145" t="e">
        <f>M15+M36</f>
        <v>#REF!</v>
      </c>
    </row>
    <row r="47" spans="2:13" ht="11.25" customHeight="1">
      <c r="B47" s="168"/>
      <c r="E47" s="169" t="s">
        <v>155</v>
      </c>
      <c r="F47" s="170"/>
      <c r="G47" s="170"/>
      <c r="H47" s="170"/>
      <c r="I47" s="170"/>
      <c r="J47" s="170"/>
      <c r="K47" s="170"/>
      <c r="L47" s="170"/>
      <c r="M47" s="170"/>
    </row>
    <row r="48" spans="5:13" ht="39.75" customHeight="1">
      <c r="E48" s="214" t="s">
        <v>156</v>
      </c>
      <c r="F48" s="214"/>
      <c r="G48" s="214"/>
      <c r="H48" s="214"/>
      <c r="I48" s="214"/>
      <c r="J48" s="214"/>
      <c r="K48" s="214"/>
      <c r="L48" s="214"/>
      <c r="M48" s="214"/>
    </row>
    <row r="49" spans="5:13" ht="27" customHeight="1">
      <c r="E49" s="214" t="s">
        <v>157</v>
      </c>
      <c r="F49" s="214"/>
      <c r="G49" s="214"/>
      <c r="H49" s="214"/>
      <c r="I49" s="214"/>
      <c r="J49" s="214"/>
      <c r="K49" s="214"/>
      <c r="L49" s="214"/>
      <c r="M49" s="214"/>
    </row>
    <row r="50" spans="5:13" ht="27" customHeight="1">
      <c r="E50" s="213" t="s">
        <v>158</v>
      </c>
      <c r="F50" s="213"/>
      <c r="G50" s="213"/>
      <c r="H50" s="213"/>
      <c r="I50" s="213"/>
      <c r="J50" s="213"/>
      <c r="K50" s="213"/>
      <c r="L50" s="213"/>
      <c r="M50" s="213"/>
    </row>
    <row r="51" spans="5:13" ht="27" customHeight="1">
      <c r="E51" s="213" t="s">
        <v>159</v>
      </c>
      <c r="F51" s="213"/>
      <c r="G51" s="213"/>
      <c r="H51" s="213"/>
      <c r="I51" s="213"/>
      <c r="J51" s="213"/>
      <c r="K51" s="213"/>
      <c r="L51" s="213"/>
      <c r="M51" s="213"/>
    </row>
    <row r="52" spans="5:13" ht="27" customHeight="1">
      <c r="E52" s="213" t="s">
        <v>160</v>
      </c>
      <c r="F52" s="213"/>
      <c r="G52" s="213"/>
      <c r="H52" s="213"/>
      <c r="I52" s="213"/>
      <c r="J52" s="213"/>
      <c r="K52" s="213"/>
      <c r="L52" s="213"/>
      <c r="M52" s="213"/>
    </row>
    <row r="53" spans="5:13" ht="39.75" customHeight="1">
      <c r="E53" s="213" t="s">
        <v>161</v>
      </c>
      <c r="F53" s="213"/>
      <c r="G53" s="213"/>
      <c r="H53" s="213"/>
      <c r="I53" s="213"/>
      <c r="J53" s="213"/>
      <c r="K53" s="213"/>
      <c r="L53" s="213"/>
      <c r="M53" s="213"/>
    </row>
    <row r="54" spans="5:13" ht="27" customHeight="1">
      <c r="E54" s="213" t="s">
        <v>162</v>
      </c>
      <c r="F54" s="213"/>
      <c r="G54" s="213"/>
      <c r="H54" s="213"/>
      <c r="I54" s="213"/>
      <c r="J54" s="213"/>
      <c r="K54" s="213"/>
      <c r="L54" s="213"/>
      <c r="M54" s="213"/>
    </row>
    <row r="55" spans="5:13" ht="27" customHeight="1">
      <c r="E55" s="213" t="s">
        <v>163</v>
      </c>
      <c r="F55" s="213"/>
      <c r="G55" s="213"/>
      <c r="H55" s="213"/>
      <c r="I55" s="213"/>
      <c r="J55" s="213"/>
      <c r="K55" s="213"/>
      <c r="L55" s="213"/>
      <c r="M55" s="213"/>
    </row>
    <row r="56" ht="13.5" customHeight="1">
      <c r="E56" s="2" t="s">
        <v>164</v>
      </c>
    </row>
  </sheetData>
  <sheetProtection/>
  <mergeCells count="10">
    <mergeCell ref="A1:N1"/>
    <mergeCell ref="C10:D10"/>
    <mergeCell ref="E52:M52"/>
    <mergeCell ref="E53:M53"/>
    <mergeCell ref="E54:M54"/>
    <mergeCell ref="E55:M55"/>
    <mergeCell ref="E48:M48"/>
    <mergeCell ref="E49:M49"/>
    <mergeCell ref="E50:M50"/>
    <mergeCell ref="E51:M51"/>
  </mergeCells>
  <printOptions gridLines="1"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PageLayoutView="0" workbookViewId="0" topLeftCell="A1">
      <pane ySplit="14" topLeftCell="A15" activePane="bottomLeft" state="frozen"/>
      <selection pane="topLeft" activeCell="U31" sqref="U31"/>
      <selection pane="bottomLeft" activeCell="V21" sqref="V2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7.0039062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14" ht="18.75" customHeight="1">
      <c r="A1" s="209" t="s">
        <v>227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20" ht="18" customHeight="1">
      <c r="A2" s="115" t="s">
        <v>152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7" t="s">
        <v>65</v>
      </c>
      <c r="B3" s="118"/>
      <c r="C3" s="118" t="str">
        <f>'Krycí list'!E6</f>
        <v>Výměna výtahu v objektu zdravotnického zařízení </v>
      </c>
      <c r="D3" s="118"/>
      <c r="E3" s="118"/>
      <c r="F3" s="118"/>
      <c r="G3" s="118"/>
      <c r="H3" s="118"/>
      <c r="I3" s="118"/>
      <c r="J3" s="118"/>
      <c r="K3" s="118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7" t="s">
        <v>66</v>
      </c>
      <c r="B4" s="118"/>
      <c r="C4" s="118" t="str">
        <f>'Krycí list'!E8</f>
        <v> Kpt. Stránského 999, Černý Most, 198 00 Praha 14</v>
      </c>
      <c r="D4" s="118"/>
      <c r="E4" s="118"/>
      <c r="F4" s="118"/>
      <c r="G4" s="118"/>
      <c r="H4" s="118"/>
      <c r="I4" s="118"/>
      <c r="J4" s="118"/>
      <c r="K4" s="118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17" t="s">
        <v>67</v>
      </c>
      <c r="B5" s="118"/>
      <c r="C5" s="118" t="s">
        <v>165</v>
      </c>
      <c r="D5" s="118"/>
      <c r="E5" s="118"/>
      <c r="F5" s="118"/>
      <c r="G5" s="118"/>
      <c r="H5" s="118"/>
      <c r="I5" s="118"/>
      <c r="J5" s="118"/>
      <c r="K5" s="118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11.25" customHeight="1">
      <c r="A6" s="118" t="s">
        <v>78</v>
      </c>
      <c r="B6" s="118"/>
      <c r="C6" s="118" t="s">
        <v>2</v>
      </c>
      <c r="D6" s="118"/>
      <c r="E6" s="118"/>
      <c r="F6" s="118"/>
      <c r="G6" s="118"/>
      <c r="H6" s="118"/>
      <c r="I6" s="118"/>
      <c r="J6" s="118"/>
      <c r="K6" s="118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18" t="s">
        <v>69</v>
      </c>
      <c r="B8" s="118"/>
      <c r="C8" s="118" t="str">
        <f>'Krycí list'!E27</f>
        <v>Správa majetku Praha 14, Metujská 907, 198 00 Praha 9
</v>
      </c>
      <c r="D8" s="118"/>
      <c r="E8" s="118"/>
      <c r="F8" s="118"/>
      <c r="G8" s="118"/>
      <c r="H8" s="118"/>
      <c r="I8" s="118"/>
      <c r="J8" s="118"/>
      <c r="K8" s="118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18" t="s">
        <v>70</v>
      </c>
      <c r="B9" s="118"/>
      <c r="C9" s="118" t="str">
        <f>'Krycí list'!E29</f>
        <v>slepý rozpočet</v>
      </c>
      <c r="D9" s="118"/>
      <c r="E9" s="118"/>
      <c r="F9" s="118"/>
      <c r="G9" s="118"/>
      <c r="H9" s="118"/>
      <c r="I9" s="118"/>
      <c r="J9" s="118"/>
      <c r="K9" s="118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11.25" customHeight="1">
      <c r="A10" s="118" t="s">
        <v>71</v>
      </c>
      <c r="B10" s="118"/>
      <c r="C10" s="188">
        <f>'Krycí list'!O32</f>
        <v>0</v>
      </c>
      <c r="D10" s="118"/>
      <c r="E10" s="118"/>
      <c r="F10" s="118"/>
      <c r="G10" s="118"/>
      <c r="H10" s="118"/>
      <c r="I10" s="118"/>
      <c r="J10" s="118"/>
      <c r="K10" s="118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0" ht="5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47"/>
      <c r="Q11" s="146"/>
      <c r="R11" s="146"/>
      <c r="S11" s="146"/>
      <c r="T11" s="146"/>
    </row>
    <row r="12" spans="1:21" ht="21.75" customHeight="1">
      <c r="A12" s="122" t="s">
        <v>79</v>
      </c>
      <c r="B12" s="123" t="s">
        <v>80</v>
      </c>
      <c r="C12" s="123" t="s">
        <v>81</v>
      </c>
      <c r="D12" s="123" t="s">
        <v>82</v>
      </c>
      <c r="E12" s="123" t="s">
        <v>73</v>
      </c>
      <c r="F12" s="123" t="s">
        <v>83</v>
      </c>
      <c r="G12" s="123" t="s">
        <v>84</v>
      </c>
      <c r="H12" s="123" t="s">
        <v>85</v>
      </c>
      <c r="I12" s="123" t="s">
        <v>74</v>
      </c>
      <c r="J12" s="123" t="s">
        <v>86</v>
      </c>
      <c r="K12" s="123" t="s">
        <v>75</v>
      </c>
      <c r="L12" s="123" t="s">
        <v>87</v>
      </c>
      <c r="M12" s="123" t="s">
        <v>88</v>
      </c>
      <c r="N12" s="123" t="s">
        <v>89</v>
      </c>
      <c r="O12" s="148" t="s">
        <v>90</v>
      </c>
      <c r="P12" s="149" t="s">
        <v>91</v>
      </c>
      <c r="Q12" s="123"/>
      <c r="R12" s="123"/>
      <c r="S12" s="123"/>
      <c r="T12" s="150" t="s">
        <v>92</v>
      </c>
      <c r="U12" s="151"/>
    </row>
    <row r="13" spans="1:21" ht="11.25" customHeight="1">
      <c r="A13" s="126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/>
      <c r="K13" s="127"/>
      <c r="L13" s="127"/>
      <c r="M13" s="127"/>
      <c r="N13" s="127">
        <v>10</v>
      </c>
      <c r="O13" s="152">
        <v>11</v>
      </c>
      <c r="P13" s="153">
        <v>12</v>
      </c>
      <c r="Q13" s="127"/>
      <c r="R13" s="127"/>
      <c r="S13" s="127"/>
      <c r="T13" s="154">
        <v>11</v>
      </c>
      <c r="U13" s="151"/>
    </row>
    <row r="14" spans="1:20" ht="3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  <c r="P14" s="155"/>
      <c r="Q14" s="146"/>
      <c r="R14" s="146"/>
      <c r="S14" s="146"/>
      <c r="T14" s="146"/>
    </row>
    <row r="15" spans="1:16" s="133" customFormat="1" ht="12.75" customHeight="1">
      <c r="A15" s="156"/>
      <c r="B15" s="157" t="s">
        <v>53</v>
      </c>
      <c r="C15" s="156"/>
      <c r="D15" s="156" t="s">
        <v>140</v>
      </c>
      <c r="E15" s="156" t="s">
        <v>166</v>
      </c>
      <c r="F15" s="156"/>
      <c r="G15" s="156"/>
      <c r="H15" s="156"/>
      <c r="I15" s="158">
        <f>I16</f>
        <v>0</v>
      </c>
      <c r="J15" s="156"/>
      <c r="K15" s="159">
        <f>K16</f>
        <v>0</v>
      </c>
      <c r="L15" s="156"/>
      <c r="M15" s="159">
        <f>M16</f>
        <v>0</v>
      </c>
      <c r="N15" s="156"/>
      <c r="P15" s="135" t="s">
        <v>94</v>
      </c>
    </row>
    <row r="16" spans="2:16" s="133" customFormat="1" ht="12.75" customHeight="1">
      <c r="B16" s="138" t="s">
        <v>53</v>
      </c>
      <c r="D16" s="139"/>
      <c r="E16" s="139" t="s">
        <v>167</v>
      </c>
      <c r="I16" s="140">
        <f>SUM(I17:I68)</f>
        <v>0</v>
      </c>
      <c r="K16" s="141">
        <f>SUM(K17:K67)</f>
        <v>0</v>
      </c>
      <c r="M16" s="141">
        <f>SUM(M17:M67)</f>
        <v>0</v>
      </c>
      <c r="P16" s="139" t="s">
        <v>97</v>
      </c>
    </row>
    <row r="17" spans="1:16" s="14" customFormat="1" ht="13.5" customHeight="1">
      <c r="A17" s="160" t="s">
        <v>97</v>
      </c>
      <c r="B17" s="160" t="s">
        <v>98</v>
      </c>
      <c r="C17" s="160"/>
      <c r="D17" s="161" t="s">
        <v>168</v>
      </c>
      <c r="E17" s="162" t="s">
        <v>184</v>
      </c>
      <c r="F17" s="160"/>
      <c r="G17" s="163"/>
      <c r="H17" s="164"/>
      <c r="I17" s="164"/>
      <c r="J17" s="165"/>
      <c r="K17" s="163"/>
      <c r="L17" s="165"/>
      <c r="M17" s="163"/>
      <c r="N17" s="166"/>
      <c r="O17" s="167">
        <v>64</v>
      </c>
      <c r="P17" s="14" t="s">
        <v>103</v>
      </c>
    </row>
    <row r="18" spans="1:15" s="14" customFormat="1" ht="13.5" customHeight="1">
      <c r="A18" s="160"/>
      <c r="B18" s="160"/>
      <c r="C18" s="160"/>
      <c r="D18" s="161"/>
      <c r="E18" s="162" t="s">
        <v>169</v>
      </c>
      <c r="F18" s="160" t="s">
        <v>170</v>
      </c>
      <c r="G18" s="163">
        <v>1</v>
      </c>
      <c r="H18" s="164"/>
      <c r="I18" s="164">
        <f>ROUND(G18*H18,2)</f>
        <v>0</v>
      </c>
      <c r="J18" s="165"/>
      <c r="K18" s="163"/>
      <c r="L18" s="165"/>
      <c r="M18" s="163"/>
      <c r="N18" s="166">
        <v>21</v>
      </c>
      <c r="O18" s="167"/>
    </row>
    <row r="19" spans="1:15" s="14" customFormat="1" ht="13.5" customHeight="1">
      <c r="A19" s="160"/>
      <c r="B19" s="160"/>
      <c r="C19" s="160"/>
      <c r="D19" s="161"/>
      <c r="E19" s="162" t="s">
        <v>171</v>
      </c>
      <c r="F19" s="160" t="s">
        <v>170</v>
      </c>
      <c r="G19" s="163">
        <v>1</v>
      </c>
      <c r="H19" s="164"/>
      <c r="I19" s="164">
        <f>ROUND(G19*H19,2)</f>
        <v>0</v>
      </c>
      <c r="J19" s="165"/>
      <c r="K19" s="163"/>
      <c r="L19" s="165"/>
      <c r="M19" s="163"/>
      <c r="N19" s="166">
        <v>21</v>
      </c>
      <c r="O19" s="167"/>
    </row>
    <row r="20" spans="1:16" s="14" customFormat="1" ht="27" customHeight="1">
      <c r="A20" s="160" t="s">
        <v>103</v>
      </c>
      <c r="B20" s="160" t="s">
        <v>98</v>
      </c>
      <c r="C20" s="160"/>
      <c r="D20" s="161" t="s">
        <v>172</v>
      </c>
      <c r="E20" s="162" t="s">
        <v>185</v>
      </c>
      <c r="F20" s="160"/>
      <c r="G20" s="163"/>
      <c r="H20" s="164"/>
      <c r="I20" s="164"/>
      <c r="J20" s="165"/>
      <c r="K20" s="163"/>
      <c r="L20" s="165"/>
      <c r="M20" s="163"/>
      <c r="N20" s="166"/>
      <c r="O20" s="167">
        <v>64</v>
      </c>
      <c r="P20" s="14" t="s">
        <v>103</v>
      </c>
    </row>
    <row r="21" spans="1:15" s="14" customFormat="1" ht="13.5" customHeight="1">
      <c r="A21" s="160"/>
      <c r="B21" s="160"/>
      <c r="C21" s="160"/>
      <c r="D21" s="161"/>
      <c r="E21" s="162" t="s">
        <v>169</v>
      </c>
      <c r="F21" s="160" t="s">
        <v>170</v>
      </c>
      <c r="G21" s="163">
        <v>1</v>
      </c>
      <c r="H21" s="164"/>
      <c r="I21" s="164">
        <f>ROUND(G21*H21,2)</f>
        <v>0</v>
      </c>
      <c r="J21" s="165"/>
      <c r="K21" s="163"/>
      <c r="L21" s="165"/>
      <c r="M21" s="163"/>
      <c r="N21" s="166">
        <v>21</v>
      </c>
      <c r="O21" s="167"/>
    </row>
    <row r="22" spans="1:15" s="14" customFormat="1" ht="13.5" customHeight="1">
      <c r="A22" s="160"/>
      <c r="B22" s="160"/>
      <c r="C22" s="160"/>
      <c r="D22" s="161"/>
      <c r="E22" s="162" t="s">
        <v>171</v>
      </c>
      <c r="F22" s="160" t="s">
        <v>170</v>
      </c>
      <c r="G22" s="163">
        <v>1</v>
      </c>
      <c r="H22" s="164"/>
      <c r="I22" s="164">
        <f>ROUND(G22*H22,2)</f>
        <v>0</v>
      </c>
      <c r="J22" s="165"/>
      <c r="K22" s="163"/>
      <c r="L22" s="165"/>
      <c r="M22" s="163"/>
      <c r="N22" s="166">
        <v>21</v>
      </c>
      <c r="O22" s="167"/>
    </row>
    <row r="23" spans="1:16" s="14" customFormat="1" ht="13.5" customHeight="1">
      <c r="A23" s="160" t="s">
        <v>108</v>
      </c>
      <c r="B23" s="160" t="s">
        <v>98</v>
      </c>
      <c r="C23" s="160"/>
      <c r="D23" s="161" t="s">
        <v>173</v>
      </c>
      <c r="E23" s="162" t="s">
        <v>186</v>
      </c>
      <c r="F23" s="160"/>
      <c r="G23" s="163"/>
      <c r="H23" s="164"/>
      <c r="I23" s="164"/>
      <c r="J23" s="165"/>
      <c r="K23" s="163"/>
      <c r="L23" s="165"/>
      <c r="M23" s="163"/>
      <c r="N23" s="166"/>
      <c r="O23" s="167">
        <v>64</v>
      </c>
      <c r="P23" s="14" t="s">
        <v>103</v>
      </c>
    </row>
    <row r="24" spans="1:15" s="14" customFormat="1" ht="13.5" customHeight="1">
      <c r="A24" s="160"/>
      <c r="B24" s="160"/>
      <c r="C24" s="160"/>
      <c r="D24" s="161"/>
      <c r="E24" s="162" t="s">
        <v>169</v>
      </c>
      <c r="F24" s="160" t="s">
        <v>170</v>
      </c>
      <c r="G24" s="163">
        <v>1</v>
      </c>
      <c r="H24" s="164"/>
      <c r="I24" s="164">
        <f>ROUND(G24*H24,2)</f>
        <v>0</v>
      </c>
      <c r="J24" s="165"/>
      <c r="K24" s="163"/>
      <c r="L24" s="165"/>
      <c r="M24" s="163"/>
      <c r="N24" s="166">
        <v>21</v>
      </c>
      <c r="O24" s="167"/>
    </row>
    <row r="25" spans="1:15" s="14" customFormat="1" ht="13.5" customHeight="1">
      <c r="A25" s="160"/>
      <c r="B25" s="160"/>
      <c r="C25" s="160"/>
      <c r="D25" s="161"/>
      <c r="E25" s="162" t="s">
        <v>171</v>
      </c>
      <c r="F25" s="160" t="s">
        <v>170</v>
      </c>
      <c r="G25" s="163">
        <v>1</v>
      </c>
      <c r="H25" s="164"/>
      <c r="I25" s="164">
        <f>ROUND(G25*H25,2)</f>
        <v>0</v>
      </c>
      <c r="J25" s="165"/>
      <c r="K25" s="163"/>
      <c r="L25" s="165"/>
      <c r="M25" s="163"/>
      <c r="N25" s="166">
        <v>21</v>
      </c>
      <c r="O25" s="167"/>
    </row>
    <row r="26" spans="1:16" s="14" customFormat="1" ht="13.5" customHeight="1">
      <c r="A26" s="160" t="s">
        <v>113</v>
      </c>
      <c r="B26" s="160" t="s">
        <v>98</v>
      </c>
      <c r="C26" s="160"/>
      <c r="D26" s="161" t="s">
        <v>174</v>
      </c>
      <c r="E26" s="162" t="s">
        <v>187</v>
      </c>
      <c r="F26" s="160"/>
      <c r="G26" s="163"/>
      <c r="H26" s="164"/>
      <c r="I26" s="164"/>
      <c r="J26" s="165"/>
      <c r="K26" s="163"/>
      <c r="L26" s="165"/>
      <c r="M26" s="163"/>
      <c r="N26" s="166"/>
      <c r="O26" s="167">
        <v>64</v>
      </c>
      <c r="P26" s="14" t="s">
        <v>103</v>
      </c>
    </row>
    <row r="27" spans="1:15" s="14" customFormat="1" ht="13.5" customHeight="1">
      <c r="A27" s="160"/>
      <c r="B27" s="160"/>
      <c r="C27" s="160"/>
      <c r="D27" s="161"/>
      <c r="E27" s="215" t="s">
        <v>169</v>
      </c>
      <c r="F27" s="208"/>
      <c r="G27" s="208"/>
      <c r="H27" s="208"/>
      <c r="I27" s="208"/>
      <c r="J27" s="208"/>
      <c r="K27" s="163"/>
      <c r="L27" s="165"/>
      <c r="M27" s="163"/>
      <c r="N27" s="166">
        <v>21</v>
      </c>
      <c r="O27" s="167"/>
    </row>
    <row r="28" spans="1:15" s="14" customFormat="1" ht="13.5" customHeight="1">
      <c r="A28" s="160"/>
      <c r="B28" s="160"/>
      <c r="C28" s="160"/>
      <c r="D28" s="161"/>
      <c r="E28" s="162" t="s">
        <v>171</v>
      </c>
      <c r="F28" s="160" t="s">
        <v>170</v>
      </c>
      <c r="G28" s="163">
        <v>1</v>
      </c>
      <c r="H28" s="164"/>
      <c r="I28" s="164">
        <f>ROUND(G28*H28,2)</f>
        <v>0</v>
      </c>
      <c r="J28" s="165"/>
      <c r="K28" s="163"/>
      <c r="L28" s="165"/>
      <c r="M28" s="163"/>
      <c r="N28" s="166">
        <v>21</v>
      </c>
      <c r="O28" s="167"/>
    </row>
    <row r="29" spans="1:16" s="14" customFormat="1" ht="18" customHeight="1">
      <c r="A29" s="160">
        <v>5</v>
      </c>
      <c r="B29" s="160" t="s">
        <v>98</v>
      </c>
      <c r="C29" s="160"/>
      <c r="D29" s="161" t="s">
        <v>118</v>
      </c>
      <c r="E29" s="182" t="s">
        <v>194</v>
      </c>
      <c r="F29" s="160"/>
      <c r="G29" s="163"/>
      <c r="H29" s="164"/>
      <c r="I29" s="164"/>
      <c r="J29" s="165"/>
      <c r="K29" s="163"/>
      <c r="L29" s="165"/>
      <c r="M29" s="163"/>
      <c r="N29" s="166"/>
      <c r="O29" s="167">
        <v>64</v>
      </c>
      <c r="P29" s="14" t="s">
        <v>103</v>
      </c>
    </row>
    <row r="30" spans="1:15" s="14" customFormat="1" ht="13.5" customHeight="1">
      <c r="A30" s="160"/>
      <c r="B30" s="160"/>
      <c r="C30" s="160"/>
      <c r="D30" s="161"/>
      <c r="E30" s="162" t="s">
        <v>169</v>
      </c>
      <c r="F30" s="160" t="s">
        <v>170</v>
      </c>
      <c r="G30" s="163">
        <v>1</v>
      </c>
      <c r="H30" s="164"/>
      <c r="I30" s="164">
        <f>ROUND(G30*H30,2)</f>
        <v>0</v>
      </c>
      <c r="J30" s="165"/>
      <c r="K30" s="163"/>
      <c r="L30" s="165"/>
      <c r="M30" s="163"/>
      <c r="N30" s="166">
        <v>21</v>
      </c>
      <c r="O30" s="167"/>
    </row>
    <row r="31" spans="1:15" s="14" customFormat="1" ht="13.5" customHeight="1">
      <c r="A31" s="160"/>
      <c r="B31" s="160"/>
      <c r="C31" s="160"/>
      <c r="D31" s="161"/>
      <c r="E31" s="162" t="s">
        <v>171</v>
      </c>
      <c r="F31" s="160" t="s">
        <v>170</v>
      </c>
      <c r="G31" s="163">
        <v>1</v>
      </c>
      <c r="H31" s="164"/>
      <c r="I31" s="164">
        <f>ROUND(G31*H31,2)</f>
        <v>0</v>
      </c>
      <c r="J31" s="165"/>
      <c r="K31" s="163"/>
      <c r="L31" s="165"/>
      <c r="M31" s="163"/>
      <c r="N31" s="166">
        <v>21</v>
      </c>
      <c r="O31" s="167"/>
    </row>
    <row r="32" spans="1:16" s="14" customFormat="1" ht="15" customHeight="1">
      <c r="A32" s="160" t="s">
        <v>95</v>
      </c>
      <c r="B32" s="160" t="s">
        <v>98</v>
      </c>
      <c r="C32" s="160"/>
      <c r="D32" s="161" t="s">
        <v>175</v>
      </c>
      <c r="E32" s="216" t="s">
        <v>195</v>
      </c>
      <c r="F32" s="217"/>
      <c r="G32" s="217"/>
      <c r="H32" s="218"/>
      <c r="I32" s="164"/>
      <c r="J32" s="165"/>
      <c r="K32" s="163"/>
      <c r="L32" s="165"/>
      <c r="M32" s="163"/>
      <c r="N32" s="166"/>
      <c r="O32" s="167">
        <v>64</v>
      </c>
      <c r="P32" s="14" t="s">
        <v>103</v>
      </c>
    </row>
    <row r="33" spans="1:15" s="14" customFormat="1" ht="13.5" customHeight="1">
      <c r="A33" s="160"/>
      <c r="B33" s="160"/>
      <c r="C33" s="160"/>
      <c r="D33" s="161"/>
      <c r="E33" s="162" t="s">
        <v>169</v>
      </c>
      <c r="F33" s="160" t="s">
        <v>170</v>
      </c>
      <c r="G33" s="163">
        <v>1</v>
      </c>
      <c r="H33" s="164"/>
      <c r="I33" s="164">
        <f>ROUND(G33*H33,2)</f>
        <v>0</v>
      </c>
      <c r="J33" s="165"/>
      <c r="K33" s="163"/>
      <c r="L33" s="165"/>
      <c r="M33" s="163"/>
      <c r="N33" s="166">
        <v>21</v>
      </c>
      <c r="O33" s="167"/>
    </row>
    <row r="34" spans="1:15" s="14" customFormat="1" ht="13.5" customHeight="1">
      <c r="A34" s="160"/>
      <c r="B34" s="160"/>
      <c r="C34" s="160"/>
      <c r="D34" s="161"/>
      <c r="E34" s="162" t="s">
        <v>171</v>
      </c>
      <c r="F34" s="160" t="s">
        <v>170</v>
      </c>
      <c r="G34" s="163">
        <v>1</v>
      </c>
      <c r="H34" s="164"/>
      <c r="I34" s="164">
        <f>ROUND(G34*H34,2)</f>
        <v>0</v>
      </c>
      <c r="J34" s="165"/>
      <c r="K34" s="163"/>
      <c r="L34" s="165"/>
      <c r="M34" s="163"/>
      <c r="N34" s="166">
        <v>21</v>
      </c>
      <c r="O34" s="167"/>
    </row>
    <row r="35" spans="1:16" s="14" customFormat="1" ht="13.5" customHeight="1">
      <c r="A35" s="160" t="s">
        <v>117</v>
      </c>
      <c r="B35" s="160" t="s">
        <v>98</v>
      </c>
      <c r="C35" s="160"/>
      <c r="D35" s="161" t="s">
        <v>176</v>
      </c>
      <c r="E35" s="182" t="s">
        <v>226</v>
      </c>
      <c r="F35" s="160"/>
      <c r="G35" s="163"/>
      <c r="H35" s="164"/>
      <c r="I35" s="164"/>
      <c r="J35" s="165"/>
      <c r="K35" s="163"/>
      <c r="L35" s="165"/>
      <c r="M35" s="163"/>
      <c r="N35" s="166"/>
      <c r="O35" s="167">
        <v>64</v>
      </c>
      <c r="P35" s="14" t="s">
        <v>103</v>
      </c>
    </row>
    <row r="36" spans="1:15" s="14" customFormat="1" ht="13.5" customHeight="1">
      <c r="A36" s="160"/>
      <c r="B36" s="160"/>
      <c r="C36" s="160"/>
      <c r="D36" s="161"/>
      <c r="E36" s="162" t="s">
        <v>169</v>
      </c>
      <c r="F36" s="160" t="s">
        <v>170</v>
      </c>
      <c r="G36" s="163">
        <v>1</v>
      </c>
      <c r="H36" s="164"/>
      <c r="I36" s="164">
        <f>ROUND(G36*H36,2)</f>
        <v>0</v>
      </c>
      <c r="J36" s="165"/>
      <c r="K36" s="163"/>
      <c r="L36" s="165"/>
      <c r="M36" s="163"/>
      <c r="N36" s="166">
        <v>21</v>
      </c>
      <c r="O36" s="167"/>
    </row>
    <row r="37" spans="1:15" s="14" customFormat="1" ht="13.5" customHeight="1">
      <c r="A37" s="160"/>
      <c r="B37" s="160"/>
      <c r="C37" s="160"/>
      <c r="D37" s="161"/>
      <c r="E37" s="162" t="s">
        <v>171</v>
      </c>
      <c r="F37" s="160" t="s">
        <v>170</v>
      </c>
      <c r="G37" s="163">
        <v>1</v>
      </c>
      <c r="H37" s="164"/>
      <c r="I37" s="164">
        <f>ROUND(G37*H37,2)</f>
        <v>0</v>
      </c>
      <c r="J37" s="165"/>
      <c r="K37" s="163"/>
      <c r="L37" s="165"/>
      <c r="M37" s="163"/>
      <c r="N37" s="166">
        <v>21</v>
      </c>
      <c r="O37" s="167"/>
    </row>
    <row r="38" spans="1:16" s="14" customFormat="1" ht="18" customHeight="1">
      <c r="A38" s="160">
        <v>8</v>
      </c>
      <c r="B38" s="160" t="s">
        <v>98</v>
      </c>
      <c r="C38" s="160"/>
      <c r="D38" s="161" t="s">
        <v>177</v>
      </c>
      <c r="E38" s="182" t="s">
        <v>197</v>
      </c>
      <c r="F38" s="160"/>
      <c r="G38" s="163"/>
      <c r="H38" s="164"/>
      <c r="I38" s="164"/>
      <c r="J38" s="165"/>
      <c r="K38" s="163"/>
      <c r="L38" s="165"/>
      <c r="M38" s="163"/>
      <c r="N38" s="166"/>
      <c r="O38" s="167">
        <v>64</v>
      </c>
      <c r="P38" s="14" t="s">
        <v>103</v>
      </c>
    </row>
    <row r="39" spans="1:15" s="14" customFormat="1" ht="13.5" customHeight="1">
      <c r="A39" s="160"/>
      <c r="B39" s="160"/>
      <c r="C39" s="160"/>
      <c r="D39" s="161"/>
      <c r="E39" s="162" t="s">
        <v>169</v>
      </c>
      <c r="F39" s="160" t="s">
        <v>170</v>
      </c>
      <c r="G39" s="163">
        <v>1</v>
      </c>
      <c r="H39" s="164"/>
      <c r="I39" s="164">
        <f>ROUND(G39*H39,2)</f>
        <v>0</v>
      </c>
      <c r="J39" s="165"/>
      <c r="K39" s="163"/>
      <c r="L39" s="165"/>
      <c r="M39" s="163"/>
      <c r="N39" s="166">
        <v>21</v>
      </c>
      <c r="O39" s="167"/>
    </row>
    <row r="40" spans="1:15" s="14" customFormat="1" ht="13.5" customHeight="1">
      <c r="A40" s="160"/>
      <c r="B40" s="160"/>
      <c r="C40" s="160"/>
      <c r="D40" s="161"/>
      <c r="E40" s="162" t="s">
        <v>171</v>
      </c>
      <c r="F40" s="160" t="s">
        <v>170</v>
      </c>
      <c r="G40" s="163">
        <v>1</v>
      </c>
      <c r="H40" s="164"/>
      <c r="I40" s="164">
        <f>ROUND(G40*H40,2)</f>
        <v>0</v>
      </c>
      <c r="J40" s="165"/>
      <c r="K40" s="163"/>
      <c r="L40" s="165"/>
      <c r="M40" s="163"/>
      <c r="N40" s="166">
        <v>21</v>
      </c>
      <c r="O40" s="167"/>
    </row>
    <row r="41" spans="1:16" s="14" customFormat="1" ht="13.5" customHeight="1">
      <c r="A41" s="160">
        <v>9</v>
      </c>
      <c r="B41" s="160" t="s">
        <v>98</v>
      </c>
      <c r="C41" s="160"/>
      <c r="D41" s="161" t="s">
        <v>178</v>
      </c>
      <c r="E41" s="162" t="s">
        <v>196</v>
      </c>
      <c r="F41" s="160"/>
      <c r="G41" s="163"/>
      <c r="H41" s="164"/>
      <c r="I41" s="164"/>
      <c r="J41" s="165"/>
      <c r="K41" s="163"/>
      <c r="L41" s="165"/>
      <c r="M41" s="163"/>
      <c r="N41" s="166"/>
      <c r="O41" s="167">
        <v>64</v>
      </c>
      <c r="P41" s="14" t="s">
        <v>103</v>
      </c>
    </row>
    <row r="42" spans="1:15" s="14" customFormat="1" ht="13.5" customHeight="1">
      <c r="A42" s="160"/>
      <c r="B42" s="160"/>
      <c r="C42" s="160"/>
      <c r="D42" s="161"/>
      <c r="E42" s="162" t="s">
        <v>169</v>
      </c>
      <c r="F42" s="160" t="s">
        <v>170</v>
      </c>
      <c r="G42" s="163">
        <v>3</v>
      </c>
      <c r="H42" s="164"/>
      <c r="I42" s="164">
        <f>ROUND(G42*H42,2)</f>
        <v>0</v>
      </c>
      <c r="J42" s="165"/>
      <c r="K42" s="163"/>
      <c r="L42" s="165"/>
      <c r="M42" s="163"/>
      <c r="N42" s="166">
        <v>21</v>
      </c>
      <c r="O42" s="167"/>
    </row>
    <row r="43" spans="1:15" s="14" customFormat="1" ht="13.5" customHeight="1">
      <c r="A43" s="160"/>
      <c r="B43" s="160"/>
      <c r="C43" s="160"/>
      <c r="D43" s="161"/>
      <c r="E43" s="162" t="s">
        <v>171</v>
      </c>
      <c r="F43" s="160" t="s">
        <v>170</v>
      </c>
      <c r="G43" s="163">
        <v>3</v>
      </c>
      <c r="H43" s="164"/>
      <c r="I43" s="164">
        <f>ROUND(G43*H43,2)</f>
        <v>0</v>
      </c>
      <c r="J43" s="165"/>
      <c r="K43" s="163"/>
      <c r="L43" s="165"/>
      <c r="M43" s="163"/>
      <c r="N43" s="166">
        <v>21</v>
      </c>
      <c r="O43" s="167"/>
    </row>
    <row r="44" spans="1:16" s="14" customFormat="1" ht="13.5" customHeight="1">
      <c r="A44" s="160">
        <v>10</v>
      </c>
      <c r="B44" s="160" t="s">
        <v>98</v>
      </c>
      <c r="C44" s="160"/>
      <c r="D44" s="161" t="s">
        <v>179</v>
      </c>
      <c r="E44" s="162" t="s">
        <v>189</v>
      </c>
      <c r="F44" s="160"/>
      <c r="G44" s="163"/>
      <c r="H44" s="164"/>
      <c r="I44" s="164"/>
      <c r="J44" s="165"/>
      <c r="K44" s="163"/>
      <c r="L44" s="165"/>
      <c r="M44" s="163"/>
      <c r="N44" s="166"/>
      <c r="O44" s="167">
        <v>64</v>
      </c>
      <c r="P44" s="14" t="s">
        <v>103</v>
      </c>
    </row>
    <row r="45" spans="1:15" s="14" customFormat="1" ht="13.5" customHeight="1">
      <c r="A45" s="160"/>
      <c r="B45" s="160"/>
      <c r="C45" s="160"/>
      <c r="D45" s="161"/>
      <c r="E45" s="162" t="s">
        <v>169</v>
      </c>
      <c r="F45" s="160" t="s">
        <v>170</v>
      </c>
      <c r="G45" s="163">
        <v>3</v>
      </c>
      <c r="H45" s="164"/>
      <c r="I45" s="164">
        <f>ROUND(G45*H45,2)</f>
        <v>0</v>
      </c>
      <c r="J45" s="165"/>
      <c r="K45" s="163"/>
      <c r="L45" s="165"/>
      <c r="M45" s="163"/>
      <c r="N45" s="166">
        <v>21</v>
      </c>
      <c r="O45" s="167"/>
    </row>
    <row r="46" spans="1:15" s="14" customFormat="1" ht="13.5" customHeight="1">
      <c r="A46" s="160"/>
      <c r="B46" s="160"/>
      <c r="C46" s="160"/>
      <c r="D46" s="161"/>
      <c r="E46" s="162" t="s">
        <v>171</v>
      </c>
      <c r="F46" s="160" t="s">
        <v>170</v>
      </c>
      <c r="G46" s="163">
        <v>3</v>
      </c>
      <c r="H46" s="164"/>
      <c r="I46" s="164">
        <f>ROUND(G46*H46,2)</f>
        <v>0</v>
      </c>
      <c r="J46" s="165"/>
      <c r="K46" s="163"/>
      <c r="L46" s="165"/>
      <c r="M46" s="163"/>
      <c r="N46" s="166">
        <v>21</v>
      </c>
      <c r="O46" s="167"/>
    </row>
    <row r="47" spans="1:15" s="14" customFormat="1" ht="13.5" customHeight="1">
      <c r="A47" s="160">
        <v>11</v>
      </c>
      <c r="B47" s="160" t="s">
        <v>98</v>
      </c>
      <c r="C47" s="160"/>
      <c r="D47" s="161" t="s">
        <v>104</v>
      </c>
      <c r="E47" s="162" t="s">
        <v>198</v>
      </c>
      <c r="F47" s="160"/>
      <c r="G47" s="163"/>
      <c r="H47" s="164"/>
      <c r="I47" s="164"/>
      <c r="J47" s="165"/>
      <c r="K47" s="163"/>
      <c r="L47" s="165"/>
      <c r="M47" s="163"/>
      <c r="N47" s="166"/>
      <c r="O47" s="167"/>
    </row>
    <row r="48" spans="1:15" s="14" customFormat="1" ht="13.5" customHeight="1">
      <c r="A48" s="160"/>
      <c r="B48" s="160"/>
      <c r="C48" s="160"/>
      <c r="D48" s="161"/>
      <c r="E48" s="162" t="s">
        <v>169</v>
      </c>
      <c r="F48" s="160" t="s">
        <v>170</v>
      </c>
      <c r="G48" s="163">
        <v>1</v>
      </c>
      <c r="H48" s="164"/>
      <c r="I48" s="164">
        <f>ROUND(G48*H48,2)</f>
        <v>0</v>
      </c>
      <c r="J48" s="165"/>
      <c r="K48" s="163"/>
      <c r="L48" s="165"/>
      <c r="M48" s="163"/>
      <c r="N48" s="166">
        <v>21</v>
      </c>
      <c r="O48" s="167"/>
    </row>
    <row r="49" spans="1:15" s="14" customFormat="1" ht="13.5" customHeight="1">
      <c r="A49" s="160"/>
      <c r="B49" s="160"/>
      <c r="C49" s="160"/>
      <c r="D49" s="161"/>
      <c r="E49" s="162" t="s">
        <v>171</v>
      </c>
      <c r="F49" s="160" t="s">
        <v>170</v>
      </c>
      <c r="G49" s="163">
        <v>1</v>
      </c>
      <c r="H49" s="164"/>
      <c r="I49" s="164">
        <f>ROUND(G49*H49,2)</f>
        <v>0</v>
      </c>
      <c r="J49" s="165"/>
      <c r="K49" s="163"/>
      <c r="L49" s="165"/>
      <c r="M49" s="163"/>
      <c r="N49" s="166">
        <v>21</v>
      </c>
      <c r="O49" s="167"/>
    </row>
    <row r="50" spans="1:15" s="14" customFormat="1" ht="13.5" customHeight="1">
      <c r="A50" s="174">
        <v>12</v>
      </c>
      <c r="B50" s="174" t="s">
        <v>98</v>
      </c>
      <c r="C50" s="174"/>
      <c r="D50" s="175" t="s">
        <v>180</v>
      </c>
      <c r="E50" s="216" t="s">
        <v>199</v>
      </c>
      <c r="F50" s="217"/>
      <c r="G50" s="217"/>
      <c r="H50" s="218"/>
      <c r="I50" s="176"/>
      <c r="J50" s="177"/>
      <c r="K50" s="178"/>
      <c r="L50" s="177"/>
      <c r="M50" s="178"/>
      <c r="N50" s="179"/>
      <c r="O50" s="167"/>
    </row>
    <row r="51" spans="1:15" s="14" customFormat="1" ht="13.5" customHeight="1">
      <c r="A51" s="160"/>
      <c r="B51" s="160"/>
      <c r="C51" s="160"/>
      <c r="D51" s="161"/>
      <c r="E51" s="162" t="s">
        <v>169</v>
      </c>
      <c r="F51" s="160" t="s">
        <v>170</v>
      </c>
      <c r="G51" s="163">
        <v>1</v>
      </c>
      <c r="H51" s="164"/>
      <c r="I51" s="164">
        <f>ROUND(G51*H51,2)</f>
        <v>0</v>
      </c>
      <c r="J51" s="165"/>
      <c r="K51" s="163"/>
      <c r="L51" s="165"/>
      <c r="M51" s="163"/>
      <c r="N51" s="166">
        <v>21</v>
      </c>
      <c r="O51" s="167"/>
    </row>
    <row r="52" spans="1:15" s="14" customFormat="1" ht="13.5" customHeight="1">
      <c r="A52" s="160"/>
      <c r="B52" s="160"/>
      <c r="C52" s="160"/>
      <c r="D52" s="161"/>
      <c r="E52" s="162" t="s">
        <v>171</v>
      </c>
      <c r="F52" s="160" t="s">
        <v>170</v>
      </c>
      <c r="G52" s="163">
        <v>1</v>
      </c>
      <c r="H52" s="164"/>
      <c r="I52" s="164">
        <f>ROUND(G52*H52,2)</f>
        <v>0</v>
      </c>
      <c r="J52" s="165"/>
      <c r="K52" s="163"/>
      <c r="L52" s="165"/>
      <c r="M52" s="163"/>
      <c r="N52" s="166">
        <v>21</v>
      </c>
      <c r="O52" s="167"/>
    </row>
    <row r="53" spans="1:16" s="14" customFormat="1" ht="13.5" customHeight="1">
      <c r="A53" s="160">
        <v>13</v>
      </c>
      <c r="B53" s="160" t="s">
        <v>98</v>
      </c>
      <c r="C53" s="160"/>
      <c r="D53" s="161" t="s">
        <v>114</v>
      </c>
      <c r="E53" s="162" t="s">
        <v>188</v>
      </c>
      <c r="F53" s="160"/>
      <c r="G53" s="163"/>
      <c r="H53" s="164"/>
      <c r="I53" s="164"/>
      <c r="J53" s="165"/>
      <c r="K53" s="163"/>
      <c r="L53" s="165"/>
      <c r="M53" s="163"/>
      <c r="N53" s="166"/>
      <c r="O53" s="167">
        <v>64</v>
      </c>
      <c r="P53" s="14" t="s">
        <v>103</v>
      </c>
    </row>
    <row r="54" spans="1:15" s="14" customFormat="1" ht="13.5" customHeight="1">
      <c r="A54" s="160"/>
      <c r="B54" s="160"/>
      <c r="C54" s="160"/>
      <c r="D54" s="161"/>
      <c r="E54" s="162" t="s">
        <v>169</v>
      </c>
      <c r="F54" s="160" t="s">
        <v>170</v>
      </c>
      <c r="G54" s="163">
        <v>1</v>
      </c>
      <c r="H54" s="164"/>
      <c r="I54" s="164">
        <f>ROUND(G54*H54,2)</f>
        <v>0</v>
      </c>
      <c r="J54" s="165"/>
      <c r="K54" s="163"/>
      <c r="L54" s="165"/>
      <c r="M54" s="163"/>
      <c r="N54" s="166">
        <v>21</v>
      </c>
      <c r="O54" s="167"/>
    </row>
    <row r="55" spans="1:15" s="14" customFormat="1" ht="13.5" customHeight="1">
      <c r="A55" s="160"/>
      <c r="B55" s="160"/>
      <c r="C55" s="160"/>
      <c r="D55" s="161"/>
      <c r="E55" s="162" t="s">
        <v>171</v>
      </c>
      <c r="F55" s="160" t="s">
        <v>170</v>
      </c>
      <c r="G55" s="163">
        <v>1</v>
      </c>
      <c r="H55" s="164"/>
      <c r="I55" s="164">
        <f>ROUND(G55*H55,2)</f>
        <v>0</v>
      </c>
      <c r="J55" s="165"/>
      <c r="K55" s="163"/>
      <c r="L55" s="165"/>
      <c r="M55" s="163"/>
      <c r="N55" s="166">
        <v>21</v>
      </c>
      <c r="O55" s="167"/>
    </row>
    <row r="56" spans="1:16" s="181" customFormat="1" ht="13.5" customHeight="1">
      <c r="A56" s="174">
        <v>14</v>
      </c>
      <c r="B56" s="174" t="s">
        <v>98</v>
      </c>
      <c r="C56" s="174"/>
      <c r="D56" s="175" t="s">
        <v>99</v>
      </c>
      <c r="E56" s="216" t="s">
        <v>200</v>
      </c>
      <c r="F56" s="217"/>
      <c r="G56" s="217"/>
      <c r="H56" s="218"/>
      <c r="I56" s="176"/>
      <c r="J56" s="177"/>
      <c r="K56" s="178"/>
      <c r="L56" s="177"/>
      <c r="M56" s="178"/>
      <c r="N56" s="179"/>
      <c r="O56" s="180">
        <v>64</v>
      </c>
      <c r="P56" s="181" t="s">
        <v>103</v>
      </c>
    </row>
    <row r="57" spans="1:15" s="14" customFormat="1" ht="13.5" customHeight="1">
      <c r="A57" s="160"/>
      <c r="B57" s="160"/>
      <c r="C57" s="160"/>
      <c r="D57" s="161"/>
      <c r="E57" s="162" t="s">
        <v>169</v>
      </c>
      <c r="F57" s="160" t="s">
        <v>170</v>
      </c>
      <c r="G57" s="163">
        <v>1</v>
      </c>
      <c r="H57" s="164"/>
      <c r="I57" s="164">
        <f>ROUND(G57*H57,2)</f>
        <v>0</v>
      </c>
      <c r="J57" s="165"/>
      <c r="K57" s="163"/>
      <c r="L57" s="165"/>
      <c r="M57" s="163"/>
      <c r="N57" s="166">
        <v>21</v>
      </c>
      <c r="O57" s="167"/>
    </row>
    <row r="58" spans="1:15" s="14" customFormat="1" ht="13.5" customHeight="1">
      <c r="A58" s="160"/>
      <c r="B58" s="160"/>
      <c r="C58" s="160"/>
      <c r="D58" s="161"/>
      <c r="E58" s="162" t="s">
        <v>171</v>
      </c>
      <c r="F58" s="160" t="s">
        <v>170</v>
      </c>
      <c r="G58" s="163">
        <v>1</v>
      </c>
      <c r="H58" s="164"/>
      <c r="I58" s="164">
        <f>ROUND(G58*H58,2)</f>
        <v>0</v>
      </c>
      <c r="J58" s="165"/>
      <c r="K58" s="163"/>
      <c r="L58" s="165"/>
      <c r="M58" s="163"/>
      <c r="N58" s="166">
        <v>21</v>
      </c>
      <c r="O58" s="167"/>
    </row>
    <row r="59" spans="1:15" s="14" customFormat="1" ht="13.5" customHeight="1">
      <c r="A59" s="174">
        <v>15</v>
      </c>
      <c r="B59" s="174" t="s">
        <v>98</v>
      </c>
      <c r="C59" s="174"/>
      <c r="D59" s="175" t="s">
        <v>181</v>
      </c>
      <c r="E59" s="216" t="s">
        <v>201</v>
      </c>
      <c r="F59" s="217"/>
      <c r="G59" s="217"/>
      <c r="H59" s="218"/>
      <c r="I59" s="176"/>
      <c r="J59" s="177"/>
      <c r="K59" s="178"/>
      <c r="L59" s="177"/>
      <c r="M59" s="178"/>
      <c r="N59" s="179"/>
      <c r="O59" s="167"/>
    </row>
    <row r="60" spans="1:15" s="14" customFormat="1" ht="13.5" customHeight="1">
      <c r="A60" s="160"/>
      <c r="B60" s="160"/>
      <c r="C60" s="160"/>
      <c r="D60" s="161"/>
      <c r="E60" s="162" t="s">
        <v>169</v>
      </c>
      <c r="F60" s="160" t="s">
        <v>170</v>
      </c>
      <c r="G60" s="163">
        <v>1</v>
      </c>
      <c r="H60" s="164"/>
      <c r="I60" s="164">
        <f>ROUND(G60*H60,2)</f>
        <v>0</v>
      </c>
      <c r="J60" s="165"/>
      <c r="K60" s="163"/>
      <c r="L60" s="165"/>
      <c r="M60" s="163"/>
      <c r="N60" s="166">
        <v>21</v>
      </c>
      <c r="O60" s="167"/>
    </row>
    <row r="61" spans="1:15" s="14" customFormat="1" ht="13.5" customHeight="1">
      <c r="A61" s="160"/>
      <c r="B61" s="160"/>
      <c r="C61" s="160"/>
      <c r="D61" s="161"/>
      <c r="E61" s="162" t="s">
        <v>171</v>
      </c>
      <c r="F61" s="160" t="s">
        <v>170</v>
      </c>
      <c r="G61" s="163">
        <v>1</v>
      </c>
      <c r="H61" s="164"/>
      <c r="I61" s="164">
        <f>ROUND(G61*H61,2)</f>
        <v>0</v>
      </c>
      <c r="J61" s="165"/>
      <c r="K61" s="163"/>
      <c r="L61" s="165"/>
      <c r="M61" s="163"/>
      <c r="N61" s="166">
        <v>21</v>
      </c>
      <c r="O61" s="167"/>
    </row>
    <row r="62" spans="1:14" ht="11.25" customHeight="1">
      <c r="A62" s="174">
        <v>16</v>
      </c>
      <c r="B62" s="174" t="s">
        <v>98</v>
      </c>
      <c r="C62" s="174"/>
      <c r="D62" s="175" t="s">
        <v>181</v>
      </c>
      <c r="E62" s="216" t="s">
        <v>202</v>
      </c>
      <c r="F62" s="217"/>
      <c r="G62" s="217"/>
      <c r="H62" s="218"/>
      <c r="I62" s="176"/>
      <c r="J62" s="177"/>
      <c r="K62" s="178"/>
      <c r="L62" s="177"/>
      <c r="M62" s="178"/>
      <c r="N62" s="179"/>
    </row>
    <row r="63" spans="1:14" ht="11.25" customHeight="1">
      <c r="A63" s="160"/>
      <c r="B63" s="160"/>
      <c r="C63" s="160"/>
      <c r="D63" s="161"/>
      <c r="E63" s="162" t="s">
        <v>169</v>
      </c>
      <c r="F63" s="160" t="s">
        <v>170</v>
      </c>
      <c r="G63" s="163">
        <v>1</v>
      </c>
      <c r="H63" s="164"/>
      <c r="I63" s="164">
        <f aca="true" t="shared" si="0" ref="I63:I68">ROUND(G63*H63,2)</f>
        <v>0</v>
      </c>
      <c r="J63" s="165"/>
      <c r="K63" s="163"/>
      <c r="L63" s="165"/>
      <c r="M63" s="163"/>
      <c r="N63" s="166">
        <v>21</v>
      </c>
    </row>
    <row r="64" spans="1:14" ht="11.25" customHeight="1">
      <c r="A64" s="160"/>
      <c r="B64" s="160"/>
      <c r="C64" s="160"/>
      <c r="D64" s="161"/>
      <c r="E64" s="162" t="s">
        <v>171</v>
      </c>
      <c r="F64" s="160" t="s">
        <v>170</v>
      </c>
      <c r="G64" s="163">
        <v>1</v>
      </c>
      <c r="H64" s="164"/>
      <c r="I64" s="164">
        <f t="shared" si="0"/>
        <v>0</v>
      </c>
      <c r="J64" s="165"/>
      <c r="K64" s="163"/>
      <c r="L64" s="165"/>
      <c r="M64" s="163"/>
      <c r="N64" s="166">
        <v>21</v>
      </c>
    </row>
    <row r="65" spans="1:15" s="14" customFormat="1" ht="13.5" customHeight="1">
      <c r="A65" s="160">
        <v>19</v>
      </c>
      <c r="B65" s="160" t="s">
        <v>98</v>
      </c>
      <c r="C65" s="160"/>
      <c r="D65" s="161" t="s">
        <v>203</v>
      </c>
      <c r="E65" s="162" t="s">
        <v>190</v>
      </c>
      <c r="F65" s="160" t="s">
        <v>170</v>
      </c>
      <c r="G65" s="163">
        <v>1</v>
      </c>
      <c r="H65" s="164"/>
      <c r="I65" s="164">
        <f t="shared" si="0"/>
        <v>0</v>
      </c>
      <c r="J65" s="165"/>
      <c r="K65" s="163"/>
      <c r="L65" s="165"/>
      <c r="M65" s="163"/>
      <c r="N65" s="166">
        <v>21</v>
      </c>
      <c r="O65" s="167"/>
    </row>
    <row r="66" spans="1:15" s="14" customFormat="1" ht="13.5" customHeight="1">
      <c r="A66" s="160">
        <v>20</v>
      </c>
      <c r="B66" s="160" t="s">
        <v>98</v>
      </c>
      <c r="C66" s="160"/>
      <c r="D66" s="161" t="s">
        <v>204</v>
      </c>
      <c r="E66" s="162" t="s">
        <v>191</v>
      </c>
      <c r="F66" s="160" t="s">
        <v>170</v>
      </c>
      <c r="G66" s="163">
        <v>1</v>
      </c>
      <c r="H66" s="164"/>
      <c r="I66" s="164">
        <f t="shared" si="0"/>
        <v>0</v>
      </c>
      <c r="J66" s="165"/>
      <c r="K66" s="163"/>
      <c r="L66" s="165"/>
      <c r="M66" s="163"/>
      <c r="N66" s="166">
        <v>21</v>
      </c>
      <c r="O66" s="167"/>
    </row>
    <row r="67" spans="1:16" s="14" customFormat="1" ht="13.5" customHeight="1">
      <c r="A67" s="160">
        <v>21</v>
      </c>
      <c r="B67" s="160" t="s">
        <v>98</v>
      </c>
      <c r="C67" s="160"/>
      <c r="D67" s="161" t="s">
        <v>205</v>
      </c>
      <c r="E67" s="162" t="s">
        <v>192</v>
      </c>
      <c r="F67" s="160" t="s">
        <v>170</v>
      </c>
      <c r="G67" s="163">
        <v>1</v>
      </c>
      <c r="H67" s="164"/>
      <c r="I67" s="164">
        <f t="shared" si="0"/>
        <v>0</v>
      </c>
      <c r="J67" s="165"/>
      <c r="K67" s="163"/>
      <c r="L67" s="165"/>
      <c r="M67" s="163"/>
      <c r="N67" s="166">
        <v>21</v>
      </c>
      <c r="O67" s="167">
        <v>64</v>
      </c>
      <c r="P67" s="14" t="s">
        <v>103</v>
      </c>
    </row>
    <row r="68" spans="1:15" s="14" customFormat="1" ht="13.5" customHeight="1">
      <c r="A68" s="160">
        <v>22</v>
      </c>
      <c r="B68" s="160" t="s">
        <v>98</v>
      </c>
      <c r="C68" s="160"/>
      <c r="D68" s="161" t="s">
        <v>206</v>
      </c>
      <c r="E68" s="162" t="s">
        <v>193</v>
      </c>
      <c r="F68" s="160" t="s">
        <v>170</v>
      </c>
      <c r="G68" s="163">
        <v>1</v>
      </c>
      <c r="H68" s="164"/>
      <c r="I68" s="164">
        <f t="shared" si="0"/>
        <v>0</v>
      </c>
      <c r="J68" s="165"/>
      <c r="K68" s="163"/>
      <c r="L68" s="165"/>
      <c r="M68" s="163"/>
      <c r="N68" s="166">
        <v>21</v>
      </c>
      <c r="O68" s="167"/>
    </row>
    <row r="69" spans="5:13" s="142" customFormat="1" ht="12.75" customHeight="1">
      <c r="E69" s="143" t="s">
        <v>77</v>
      </c>
      <c r="I69" s="144">
        <f>I15</f>
        <v>0</v>
      </c>
      <c r="K69" s="145">
        <f>K15</f>
        <v>0</v>
      </c>
      <c r="M69" s="145">
        <f>M15</f>
        <v>0</v>
      </c>
    </row>
  </sheetData>
  <sheetProtection/>
  <mergeCells count="7">
    <mergeCell ref="E62:H62"/>
    <mergeCell ref="A1:N1"/>
    <mergeCell ref="E27:J27"/>
    <mergeCell ref="E56:H56"/>
    <mergeCell ref="E32:H32"/>
    <mergeCell ref="E50:H50"/>
    <mergeCell ref="E59:H59"/>
  </mergeCells>
  <printOptions gridLines="1"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Hartman</dc:creator>
  <cp:keywords/>
  <dc:description/>
  <cp:lastModifiedBy>jiraskova</cp:lastModifiedBy>
  <cp:lastPrinted>2019-01-03T12:13:02Z</cp:lastPrinted>
  <dcterms:created xsi:type="dcterms:W3CDTF">2016-02-16T06:38:38Z</dcterms:created>
  <dcterms:modified xsi:type="dcterms:W3CDTF">2020-06-19T12:08:58Z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0x010100E362BC1612F1A744897DBB1E057E2CCD</vt:lpwstr>
  </property>
</Properties>
</file>