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bp02\Desktop\"/>
    </mc:Choice>
  </mc:AlternateContent>
  <bookViews>
    <workbookView xWindow="0" yWindow="0" windowWidth="0" windowHeight="0"/>
  </bookViews>
  <sheets>
    <sheet name="Rekapitulace stavby" sheetId="1" r:id="rId1"/>
    <sheet name="03-19 - Polytechnická zah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'03-19 - Polytechnická zah...'!$C$136:$K$283</definedName>
    <definedName name="_xlnm.Print_Area" localSheetId="1">'03-19 - Polytechnická zah...'!$C$4:$J$76,'03-19 - Polytechnická zah...'!$C$82:$J$120,'03-19 - Polytechnická zah...'!$C$126:$K$283</definedName>
    <definedName name="_xlnm.Print_Titles" localSheetId="1">'03-19 - Polytechnická zah...'!$136:$136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283"/>
  <c r="BH283"/>
  <c r="BG283"/>
  <c r="BF283"/>
  <c r="T283"/>
  <c r="T282"/>
  <c r="R283"/>
  <c r="R282"/>
  <c r="P283"/>
  <c r="P282"/>
  <c r="BI281"/>
  <c r="BH281"/>
  <c r="BG281"/>
  <c r="BF281"/>
  <c r="T281"/>
  <c r="T280"/>
  <c r="R281"/>
  <c r="R280"/>
  <c r="P281"/>
  <c r="P280"/>
  <c r="BI279"/>
  <c r="BH279"/>
  <c r="BG279"/>
  <c r="BF279"/>
  <c r="T279"/>
  <c r="R279"/>
  <c r="P279"/>
  <c r="BI278"/>
  <c r="BH278"/>
  <c r="BG278"/>
  <c r="BF278"/>
  <c r="T278"/>
  <c r="R278"/>
  <c r="P278"/>
  <c r="BI276"/>
  <c r="BH276"/>
  <c r="BG276"/>
  <c r="BF276"/>
  <c r="T276"/>
  <c r="T275"/>
  <c r="R276"/>
  <c r="R275"/>
  <c r="P276"/>
  <c r="P275"/>
  <c r="BI273"/>
  <c r="BH273"/>
  <c r="BG273"/>
  <c r="BF273"/>
  <c r="T273"/>
  <c r="T272"/>
  <c r="T271"/>
  <c r="R273"/>
  <c r="R272"/>
  <c r="R271"/>
  <c r="P273"/>
  <c r="P272"/>
  <c r="P271"/>
  <c r="BI269"/>
  <c r="BH269"/>
  <c r="BG269"/>
  <c r="BF269"/>
  <c r="T269"/>
  <c r="T268"/>
  <c r="R269"/>
  <c r="R268"/>
  <c r="P269"/>
  <c r="P268"/>
  <c r="BI267"/>
  <c r="BH267"/>
  <c r="BG267"/>
  <c r="BF267"/>
  <c r="T267"/>
  <c r="R267"/>
  <c r="P267"/>
  <c r="BI266"/>
  <c r="BH266"/>
  <c r="BG266"/>
  <c r="BF266"/>
  <c r="T266"/>
  <c r="R266"/>
  <c r="P266"/>
  <c r="BI265"/>
  <c r="BH265"/>
  <c r="BG265"/>
  <c r="BF265"/>
  <c r="T265"/>
  <c r="R265"/>
  <c r="P265"/>
  <c r="BI263"/>
  <c r="BH263"/>
  <c r="BG263"/>
  <c r="BF263"/>
  <c r="T263"/>
  <c r="R263"/>
  <c r="P263"/>
  <c r="BI261"/>
  <c r="BH261"/>
  <c r="BG261"/>
  <c r="BF261"/>
  <c r="T261"/>
  <c r="R261"/>
  <c r="P261"/>
  <c r="BI260"/>
  <c r="BH260"/>
  <c r="BG260"/>
  <c r="BF260"/>
  <c r="T260"/>
  <c r="R260"/>
  <c r="P260"/>
  <c r="BI259"/>
  <c r="BH259"/>
  <c r="BG259"/>
  <c r="BF259"/>
  <c r="T259"/>
  <c r="R259"/>
  <c r="P259"/>
  <c r="BI257"/>
  <c r="BH257"/>
  <c r="BG257"/>
  <c r="BF257"/>
  <c r="T257"/>
  <c r="R257"/>
  <c r="P257"/>
  <c r="BI256"/>
  <c r="BH256"/>
  <c r="BG256"/>
  <c r="BF256"/>
  <c r="T256"/>
  <c r="R256"/>
  <c r="P256"/>
  <c r="BI255"/>
  <c r="BH255"/>
  <c r="BG255"/>
  <c r="BF255"/>
  <c r="T255"/>
  <c r="R255"/>
  <c r="P255"/>
  <c r="BI253"/>
  <c r="BH253"/>
  <c r="BG253"/>
  <c r="BF253"/>
  <c r="T253"/>
  <c r="R253"/>
  <c r="P253"/>
  <c r="BI251"/>
  <c r="BH251"/>
  <c r="BG251"/>
  <c r="BF251"/>
  <c r="T251"/>
  <c r="R251"/>
  <c r="P251"/>
  <c r="BI246"/>
  <c r="BH246"/>
  <c r="BG246"/>
  <c r="BF246"/>
  <c r="T246"/>
  <c r="R246"/>
  <c r="P246"/>
  <c r="BI241"/>
  <c r="BH241"/>
  <c r="BG241"/>
  <c r="BF241"/>
  <c r="T241"/>
  <c r="R241"/>
  <c r="P241"/>
  <c r="BI236"/>
  <c r="BH236"/>
  <c r="BG236"/>
  <c r="BF236"/>
  <c r="T236"/>
  <c r="R236"/>
  <c r="P236"/>
  <c r="BI231"/>
  <c r="BH231"/>
  <c r="BG231"/>
  <c r="BF231"/>
  <c r="T231"/>
  <c r="R231"/>
  <c r="P231"/>
  <c r="BI230"/>
  <c r="BH230"/>
  <c r="BG230"/>
  <c r="BF230"/>
  <c r="T230"/>
  <c r="R230"/>
  <c r="P230"/>
  <c r="BI228"/>
  <c r="BH228"/>
  <c r="BG228"/>
  <c r="BF228"/>
  <c r="T228"/>
  <c r="R228"/>
  <c r="P228"/>
  <c r="BI227"/>
  <c r="BH227"/>
  <c r="BG227"/>
  <c r="BF227"/>
  <c r="T227"/>
  <c r="R227"/>
  <c r="P227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7"/>
  <c r="BH217"/>
  <c r="BG217"/>
  <c r="BF217"/>
  <c r="T217"/>
  <c r="R217"/>
  <c r="P217"/>
  <c r="BI215"/>
  <c r="BH215"/>
  <c r="BG215"/>
  <c r="BF215"/>
  <c r="T215"/>
  <c r="R215"/>
  <c r="P215"/>
  <c r="BI214"/>
  <c r="BH214"/>
  <c r="BG214"/>
  <c r="BF214"/>
  <c r="T214"/>
  <c r="R214"/>
  <c r="P214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2"/>
  <c r="BH192"/>
  <c r="BG192"/>
  <c r="BF192"/>
  <c r="T192"/>
  <c r="T191"/>
  <c r="R192"/>
  <c r="R191"/>
  <c r="P192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1"/>
  <c r="BH181"/>
  <c r="BG181"/>
  <c r="BF181"/>
  <c r="T181"/>
  <c r="R181"/>
  <c r="P181"/>
  <c r="BI180"/>
  <c r="BH180"/>
  <c r="BG180"/>
  <c r="BF180"/>
  <c r="T180"/>
  <c r="R180"/>
  <c r="P180"/>
  <c r="BI178"/>
  <c r="BH178"/>
  <c r="BG178"/>
  <c r="BF178"/>
  <c r="T178"/>
  <c r="T177"/>
  <c r="R178"/>
  <c r="R177"/>
  <c r="P178"/>
  <c r="P177"/>
  <c r="BI175"/>
  <c r="BH175"/>
  <c r="BG175"/>
  <c r="BF175"/>
  <c r="T175"/>
  <c r="R175"/>
  <c r="P175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8"/>
  <c r="BH168"/>
  <c r="BG168"/>
  <c r="BF168"/>
  <c r="T168"/>
  <c r="R168"/>
  <c r="P168"/>
  <c r="BI167"/>
  <c r="BH167"/>
  <c r="BG167"/>
  <c r="BF167"/>
  <c r="T167"/>
  <c r="R167"/>
  <c r="P167"/>
  <c r="BI164"/>
  <c r="BH164"/>
  <c r="BG164"/>
  <c r="BF164"/>
  <c r="T164"/>
  <c r="T163"/>
  <c r="R164"/>
  <c r="R163"/>
  <c r="P164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51"/>
  <c r="BH151"/>
  <c r="BG151"/>
  <c r="BF151"/>
  <c r="T151"/>
  <c r="R151"/>
  <c r="P151"/>
  <c r="BI149"/>
  <c r="BH149"/>
  <c r="BG149"/>
  <c r="BF149"/>
  <c r="T149"/>
  <c r="R149"/>
  <c r="P149"/>
  <c r="BI148"/>
  <c r="BH148"/>
  <c r="BG148"/>
  <c r="BF148"/>
  <c r="T148"/>
  <c r="R148"/>
  <c r="P148"/>
  <c r="BI146"/>
  <c r="BH146"/>
  <c r="BG146"/>
  <c r="BF146"/>
  <c r="T146"/>
  <c r="R146"/>
  <c r="P146"/>
  <c r="BI145"/>
  <c r="BH145"/>
  <c r="BG145"/>
  <c r="BF145"/>
  <c r="T145"/>
  <c r="R145"/>
  <c r="P145"/>
  <c r="BI143"/>
  <c r="BH143"/>
  <c r="BG143"/>
  <c r="BF143"/>
  <c r="T143"/>
  <c r="R143"/>
  <c r="P143"/>
  <c r="BI141"/>
  <c r="BH141"/>
  <c r="BG141"/>
  <c r="BF141"/>
  <c r="T141"/>
  <c r="R141"/>
  <c r="P141"/>
  <c r="BI140"/>
  <c r="BH140"/>
  <c r="BG140"/>
  <c r="BF140"/>
  <c r="T140"/>
  <c r="R140"/>
  <c r="P140"/>
  <c r="J133"/>
  <c r="F133"/>
  <c r="F131"/>
  <c r="E129"/>
  <c r="J89"/>
  <c r="F89"/>
  <c r="F87"/>
  <c r="E85"/>
  <c r="J22"/>
  <c r="E22"/>
  <c r="J90"/>
  <c r="J21"/>
  <c r="J16"/>
  <c r="E16"/>
  <c r="F134"/>
  <c r="J15"/>
  <c r="J10"/>
  <c r="J131"/>
  <c i="1" r="L90"/>
  <c r="AM90"/>
  <c r="AM89"/>
  <c r="L89"/>
  <c r="AM87"/>
  <c r="L87"/>
  <c r="L85"/>
  <c r="L84"/>
  <c i="2" r="J283"/>
  <c r="BK281"/>
  <c r="J281"/>
  <c r="BK279"/>
  <c r="J279"/>
  <c r="BK278"/>
  <c r="J278"/>
  <c r="BK276"/>
  <c r="J276"/>
  <c r="J273"/>
  <c r="BK269"/>
  <c r="J267"/>
  <c r="BK266"/>
  <c r="BK265"/>
  <c r="BK263"/>
  <c r="BK261"/>
  <c r="J260"/>
  <c r="BK259"/>
  <c r="BK257"/>
  <c r="J256"/>
  <c r="J255"/>
  <c r="J253"/>
  <c r="BK251"/>
  <c r="J228"/>
  <c r="BK227"/>
  <c r="BK226"/>
  <c r="J225"/>
  <c r="J224"/>
  <c r="BK223"/>
  <c r="BK220"/>
  <c r="J219"/>
  <c r="J218"/>
  <c r="J217"/>
  <c r="BK215"/>
  <c r="J214"/>
  <c r="J211"/>
  <c r="BK210"/>
  <c r="BK209"/>
  <c r="BK208"/>
  <c r="J208"/>
  <c r="BK207"/>
  <c r="J207"/>
  <c r="BK206"/>
  <c r="BK204"/>
  <c r="J204"/>
  <c r="BK203"/>
  <c r="J203"/>
  <c r="BK202"/>
  <c r="J202"/>
  <c r="BK201"/>
  <c r="J201"/>
  <c r="BK200"/>
  <c r="J200"/>
  <c r="BK199"/>
  <c r="J199"/>
  <c r="J198"/>
  <c r="J197"/>
  <c r="J196"/>
  <c r="J195"/>
  <c r="J192"/>
  <c r="BK190"/>
  <c r="J189"/>
  <c r="BK186"/>
  <c r="J185"/>
  <c r="J184"/>
  <c r="BK178"/>
  <c r="BK170"/>
  <c r="BK167"/>
  <c r="J162"/>
  <c r="BK161"/>
  <c r="BK154"/>
  <c r="J152"/>
  <c r="BK149"/>
  <c r="J141"/>
  <c r="BK195"/>
  <c r="J190"/>
  <c r="J186"/>
  <c r="BK184"/>
  <c r="J181"/>
  <c r="J180"/>
  <c r="BK175"/>
  <c r="J174"/>
  <c r="BK172"/>
  <c r="BK164"/>
  <c r="BK159"/>
  <c r="BK156"/>
  <c r="BK151"/>
  <c r="J148"/>
  <c r="J146"/>
  <c r="J145"/>
  <c r="BK141"/>
  <c i="1" r="AS94"/>
  <c i="2" r="BK283"/>
  <c r="BK273"/>
  <c r="J269"/>
  <c r="BK267"/>
  <c r="J266"/>
  <c r="J265"/>
  <c r="J263"/>
  <c r="J261"/>
  <c r="BK260"/>
  <c r="J259"/>
  <c r="J257"/>
  <c r="BK256"/>
  <c r="BK255"/>
  <c r="BK253"/>
  <c r="J251"/>
  <c r="BK246"/>
  <c r="J246"/>
  <c r="BK241"/>
  <c r="J241"/>
  <c r="BK236"/>
  <c r="J236"/>
  <c r="BK231"/>
  <c r="J231"/>
  <c r="BK230"/>
  <c r="J230"/>
  <c r="BK228"/>
  <c r="J227"/>
  <c r="J226"/>
  <c r="BK225"/>
  <c r="BK224"/>
  <c r="J223"/>
  <c r="J220"/>
  <c r="BK219"/>
  <c r="BK218"/>
  <c r="BK217"/>
  <c r="J215"/>
  <c r="BK214"/>
  <c r="BK211"/>
  <c r="J210"/>
  <c r="J209"/>
  <c r="J206"/>
  <c r="BK198"/>
  <c r="BK197"/>
  <c r="BK192"/>
  <c r="BK189"/>
  <c r="BK188"/>
  <c r="BK185"/>
  <c r="BK183"/>
  <c r="BK174"/>
  <c r="J170"/>
  <c r="J168"/>
  <c r="J164"/>
  <c r="BK162"/>
  <c r="J160"/>
  <c r="J159"/>
  <c r="J158"/>
  <c r="BK157"/>
  <c r="BK148"/>
  <c r="BK146"/>
  <c r="BK143"/>
  <c r="BK140"/>
  <c r="BK196"/>
  <c r="J188"/>
  <c r="J183"/>
  <c r="BK181"/>
  <c r="BK180"/>
  <c r="J178"/>
  <c r="J175"/>
  <c r="J172"/>
  <c r="BK168"/>
  <c r="J167"/>
  <c r="J161"/>
  <c r="BK160"/>
  <c r="BK158"/>
  <c r="J157"/>
  <c r="J156"/>
  <c r="J154"/>
  <c r="BK152"/>
  <c r="J151"/>
  <c r="J149"/>
  <c r="BK145"/>
  <c r="J143"/>
  <c r="J140"/>
  <c l="1" r="R166"/>
  <c r="BK179"/>
  <c r="J179"/>
  <c r="J100"/>
  <c r="R179"/>
  <c r="P182"/>
  <c r="T182"/>
  <c r="T187"/>
  <c r="P222"/>
  <c r="T277"/>
  <c r="T274"/>
  <c r="BK139"/>
  <c r="J139"/>
  <c r="J96"/>
  <c r="P139"/>
  <c r="R139"/>
  <c r="T139"/>
  <c r="BK166"/>
  <c r="J166"/>
  <c r="J98"/>
  <c r="BK194"/>
  <c r="J194"/>
  <c r="J105"/>
  <c r="T222"/>
  <c r="P277"/>
  <c r="P274"/>
  <c r="P166"/>
  <c r="P179"/>
  <c r="BK182"/>
  <c r="J182"/>
  <c r="J101"/>
  <c r="P187"/>
  <c r="P194"/>
  <c r="BK222"/>
  <c r="J222"/>
  <c r="J109"/>
  <c r="R277"/>
  <c r="R274"/>
  <c r="T166"/>
  <c r="T179"/>
  <c r="R182"/>
  <c r="BK187"/>
  <c r="J187"/>
  <c r="J102"/>
  <c r="R187"/>
  <c r="R194"/>
  <c r="T194"/>
  <c r="BK205"/>
  <c r="J205"/>
  <c r="J106"/>
  <c r="P205"/>
  <c r="R205"/>
  <c r="T205"/>
  <c r="BK213"/>
  <c r="J213"/>
  <c r="J108"/>
  <c r="P213"/>
  <c r="R213"/>
  <c r="T213"/>
  <c r="R222"/>
  <c r="BK254"/>
  <c r="J254"/>
  <c r="J110"/>
  <c r="P254"/>
  <c r="R254"/>
  <c r="T254"/>
  <c r="BK258"/>
  <c r="J258"/>
  <c r="J111"/>
  <c r="P258"/>
  <c r="R258"/>
  <c r="T258"/>
  <c r="BK277"/>
  <c r="J277"/>
  <c r="J117"/>
  <c r="F90"/>
  <c r="J134"/>
  <c r="BE164"/>
  <c r="BE183"/>
  <c r="BE184"/>
  <c r="BE185"/>
  <c r="BE189"/>
  <c r="BE197"/>
  <c r="BK191"/>
  <c r="J191"/>
  <c r="J103"/>
  <c r="BK280"/>
  <c r="J280"/>
  <c r="J118"/>
  <c r="J87"/>
  <c r="BE149"/>
  <c r="BE151"/>
  <c r="BE156"/>
  <c r="BE167"/>
  <c r="BE170"/>
  <c r="BE175"/>
  <c r="BE178"/>
  <c r="BE181"/>
  <c r="BE190"/>
  <c r="BE196"/>
  <c r="BE208"/>
  <c r="BE211"/>
  <c r="BE215"/>
  <c r="BE217"/>
  <c r="BE224"/>
  <c r="BE225"/>
  <c r="BE226"/>
  <c r="BE227"/>
  <c r="BE228"/>
  <c r="BE230"/>
  <c r="BE231"/>
  <c r="BE236"/>
  <c r="BE241"/>
  <c r="BE246"/>
  <c r="BE251"/>
  <c r="BE253"/>
  <c r="BE255"/>
  <c r="BE259"/>
  <c r="BE263"/>
  <c r="BE265"/>
  <c r="BE269"/>
  <c r="BE273"/>
  <c r="BK163"/>
  <c r="J163"/>
  <c r="J97"/>
  <c r="BE141"/>
  <c r="BE148"/>
  <c r="BE152"/>
  <c r="BE154"/>
  <c r="BE160"/>
  <c r="BE161"/>
  <c r="BE162"/>
  <c r="BE168"/>
  <c r="BE188"/>
  <c r="BK177"/>
  <c r="J177"/>
  <c r="J99"/>
  <c r="BK282"/>
  <c r="J282"/>
  <c r="J119"/>
  <c r="BE140"/>
  <c r="BE143"/>
  <c r="BE145"/>
  <c r="BE146"/>
  <c r="BE157"/>
  <c r="BE158"/>
  <c r="BE159"/>
  <c r="BE172"/>
  <c r="BE174"/>
  <c r="BE180"/>
  <c r="BE186"/>
  <c r="BE192"/>
  <c r="BE195"/>
  <c r="BE198"/>
  <c r="BE199"/>
  <c r="BE200"/>
  <c r="BE201"/>
  <c r="BE202"/>
  <c r="BE203"/>
  <c r="BE204"/>
  <c r="BE206"/>
  <c r="BE207"/>
  <c r="BE209"/>
  <c r="BE210"/>
  <c r="BE214"/>
  <c r="BE218"/>
  <c r="BE219"/>
  <c r="BE220"/>
  <c r="BE223"/>
  <c r="BE256"/>
  <c r="BE257"/>
  <c r="BE260"/>
  <c r="BE261"/>
  <c r="BE266"/>
  <c r="BE267"/>
  <c r="BE276"/>
  <c r="BE278"/>
  <c r="BE279"/>
  <c r="BE281"/>
  <c r="BE283"/>
  <c r="BK268"/>
  <c r="J268"/>
  <c r="J112"/>
  <c r="BK272"/>
  <c r="J272"/>
  <c r="J114"/>
  <c r="BK275"/>
  <c r="J275"/>
  <c r="J116"/>
  <c r="J32"/>
  <c i="1" r="AW95"/>
  <c i="2" r="F35"/>
  <c i="1" r="BD95"/>
  <c r="BD94"/>
  <c r="W33"/>
  <c i="2" r="F32"/>
  <c i="1" r="BA95"/>
  <c r="BA94"/>
  <c r="W30"/>
  <c i="2" r="F33"/>
  <c i="1" r="BB95"/>
  <c r="BB94"/>
  <c r="W31"/>
  <c i="2" r="F34"/>
  <c i="1" r="BC95"/>
  <c r="BC94"/>
  <c r="AY94"/>
  <c i="2" l="1" r="R193"/>
  <c r="P193"/>
  <c r="T212"/>
  <c r="R212"/>
  <c r="P212"/>
  <c r="T193"/>
  <c r="T138"/>
  <c r="T137"/>
  <c r="R138"/>
  <c r="R137"/>
  <c r="P138"/>
  <c r="P137"/>
  <c i="1" r="AU95"/>
  <c i="2" r="BK193"/>
  <c r="J193"/>
  <c r="J104"/>
  <c r="BK138"/>
  <c r="J138"/>
  <c r="J95"/>
  <c r="BK212"/>
  <c r="J212"/>
  <c r="J107"/>
  <c r="BK271"/>
  <c r="J271"/>
  <c r="J113"/>
  <c r="BK274"/>
  <c r="J274"/>
  <c r="J115"/>
  <c i="1" r="AU94"/>
  <c r="AX94"/>
  <c i="2" r="F31"/>
  <c i="1" r="AZ95"/>
  <c r="AZ94"/>
  <c r="W29"/>
  <c r="AW94"/>
  <c r="AK30"/>
  <c r="W32"/>
  <c i="2" r="J31"/>
  <c i="1" r="AV95"/>
  <c r="AT95"/>
  <c i="2" l="1" r="BK137"/>
  <c r="J137"/>
  <c r="J94"/>
  <c i="1" r="AV94"/>
  <c r="AK29"/>
  <c i="2" l="1" r="J28"/>
  <c i="1" r="AG95"/>
  <c r="AN95"/>
  <c r="AT94"/>
  <c i="2" l="1" r="J37"/>
  <c i="1" r="AG94"/>
  <c r="AK26"/>
  <c r="AK35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<sst xmlns="http://schemas.openxmlformats.org/spreadsheetml/2006/main">
  <si>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</si>
  <si>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</si>
  <si>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</si>
  <si>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</si>
  <si>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{ed6a519f-a0eb-490e-b65a-15082b045f8c}</t>
  </si>
  <si>
    <t xml:space="preserve">&gt;&gt;  skryté sloupce  &lt;&lt;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</si>
  <si>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</si>
  <si>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</si>
  <si>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</si>
  <si>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</si>
  <si>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</si>
  <si>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</si>
  <si>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</si>
  <si>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</si>
  <si>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03/19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</si>
  <si>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</si>
  <si>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</si>
  <si>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Polytechnická zahrada</t>
  </si>
  <si>
    <t>KSO:</t>
  </si>
  <si>
    <t>CC-CZ:</t>
  </si>
  <si>
    <t>Místo:</t>
  </si>
  <si>
    <t>MŠ Šestajovická</t>
  </si>
  <si>
    <t>Datum:</t>
  </si>
  <si>
    <t>31. 10. 2019</t>
  </si>
  <si>
    <t>Zadavatel:</t>
  </si>
  <si>
    <t>IČ:</t>
  </si>
  <si>
    <t>00231312</t>
  </si>
  <si>
    <t>Městská část Praha 14</t>
  </si>
  <si>
    <t>DIČ:</t>
  </si>
  <si>
    <t>Uchazeč:</t>
  </si>
  <si>
    <t>Vyplň údaj</t>
  </si>
  <si>
    <t>Projektant:</t>
  </si>
  <si>
    <t>05412625</t>
  </si>
  <si>
    <t>ProjectK7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</si>
  <si>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</si>
  <si>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</si>
  <si>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</si>
  <si>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</si>
  <si>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</si>
  <si>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</si>
  <si>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</si>
  <si>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</si>
  <si>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</si>
  <si>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</si>
  <si>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</si>
  <si>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</si>
  <si>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</si>
  <si>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</si>
  <si>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</si>
  <si>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</si>
  <si>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</si>
  <si>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</si>
  <si>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</si>
  <si>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</si>
  <si>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</si>
  <si>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</si>
  <si>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</si>
  <si>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</si>
  <si>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</si>
  <si>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</si>
  <si>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</si>
  <si>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</si>
  <si>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</si>
  <si>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</si>
  <si>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</si>
  <si>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</si>
  <si>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</si>
  <si>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</si>
  <si>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</si>
  <si>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</si>
  <si>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</si>
  <si>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</si>
  <si>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</si>
  <si>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</si>
  <si>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</si>
  <si>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</si>
  <si>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</si>
  <si>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</si>
  <si>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</si>
  <si>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</si>
  <si>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</si>
  <si>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</si>
  <si>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</si>
  <si>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</si>
  <si>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</si>
  <si>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</si>
  <si>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</si>
  <si>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</si>
  <si>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</si>
  <si>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</si>
  <si>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</si>
  <si>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</si>
  <si>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 xml:space="preserve">HSV -   Práce a dodávky HSV</t>
  </si>
  <si>
    <t xml:space="preserve">    1 -  Zemní práce</t>
  </si>
  <si>
    <t xml:space="preserve">    2 -  Zakládání</t>
  </si>
  <si>
    <t xml:space="preserve">    3 - Svislé a kompletní konstrukce</t>
  </si>
  <si>
    <t xml:space="preserve">    4 -  Vodorovné konstrukce</t>
  </si>
  <si>
    <t xml:space="preserve">    5 - Komunikace pozemní</t>
  </si>
  <si>
    <t xml:space="preserve">    9 -  Ostatní konstrukce a práce, bourání</t>
  </si>
  <si>
    <t xml:space="preserve">    997 -  Přesun sutě</t>
  </si>
  <si>
    <t xml:space="preserve">    998 - Přesun hmot</t>
  </si>
  <si>
    <t xml:space="preserve">Ostatní -   Ostatní</t>
  </si>
  <si>
    <t xml:space="preserve">    999.2 -  Herní prky</t>
  </si>
  <si>
    <t xml:space="preserve">    999.1 -  Mobiliář</t>
  </si>
  <si>
    <t>PSV - Práce a dodávky PSV</t>
  </si>
  <si>
    <t xml:space="preserve">    712 - Povlakové krytiny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</si>
  <si>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</si>
  <si>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</si>
  <si>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</si>
  <si>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783 - Dokončovací práce - nátěry</t>
  </si>
  <si>
    <t>M - Práce a dodávky M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</si>
  <si>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</si>
  <si>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</si>
  <si>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</si>
  <si>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</si>
  <si>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</si>
  <si>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</si>
  <si>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</si>
  <si>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</si>
  <si>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</si>
  <si>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</si>
  <si>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</si>
  <si>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</si>
  <si>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</si>
  <si>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</si>
  <si>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</si>
  <si>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</si>
  <si>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</si>
  <si>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</si>
  <si>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</si>
  <si>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</si>
  <si>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 Práce a dodávky HSV</t>
  </si>
  <si>
    <t>ROZPOCET</t>
  </si>
  <si>
    <t xml:space="preserve"> Zemní práce</t>
  </si>
  <si>
    <t>K</t>
  </si>
  <si>
    <t>113106023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</si>
  <si>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ze zámkové dlažby</t>
  </si>
  <si>
    <t>m2</t>
  </si>
  <si>
    <t>CS ÚRS 2019 01</t>
  </si>
  <si>
    <t>4</t>
  </si>
  <si>
    <t>1054013203</t>
  </si>
  <si>
    <t>121112012</t>
  </si>
  <si>
    <t>Sejmutí ornice tl vrstvy přes 150 mm ručně s odhozením do 3 m bez vodorovného přemístění</t>
  </si>
  <si>
    <t>m3</t>
  </si>
  <si>
    <t>-51248005</t>
  </si>
  <si>
    <t>VV</t>
  </si>
  <si>
    <t>(13,8+14+10+(14*0,5*0,5))*0,15</t>
  </si>
  <si>
    <t>3</t>
  </si>
  <si>
    <t>131201201</t>
  </si>
  <si>
    <t xml:space="preserve">Hloubení zapažených jam a zářezů  s urovnáním dna do předepsaného profilu a spádu v hornině tř. 3 do 100 m3</t>
  </si>
  <si>
    <t>-192286547</t>
  </si>
  <si>
    <t>4,99*1,82*0,5</t>
  </si>
  <si>
    <t>131201209</t>
  </si>
  <si>
    <t xml:space="preserve">Hloubení zapažených jam a zářezů  s urovnáním dna do předepsaného profilu a spádu Příplatek k cenám za lepivost horniny tř. 3</t>
  </si>
  <si>
    <t>47240884</t>
  </si>
  <si>
    <t>5</t>
  </si>
  <si>
    <t>131203102</t>
  </si>
  <si>
    <t>Hloubení jam ručním nebo pneum nářadím v nesoudržných horninách tř. 3</t>
  </si>
  <si>
    <t>1748942425</t>
  </si>
  <si>
    <t>12*(0,5*0,5*0,8)</t>
  </si>
  <si>
    <t>6</t>
  </si>
  <si>
    <t>131203109</t>
  </si>
  <si>
    <t>Příplatek za lepivost u hloubení jam ručním nebo pneum nářadím v hornině tř. 3</t>
  </si>
  <si>
    <t>-648203570</t>
  </si>
  <si>
    <t>7</t>
  </si>
  <si>
    <t>132212101</t>
  </si>
  <si>
    <t xml:space="preserve">Hloubení zapažených i nezapažených rýh šířky do 600 mm ručním nebo pneumatickým nářadím  s urovnáním dna do předepsaného profilu a spádu v horninách tř. 3 soudržných</t>
  </si>
  <si>
    <t>1307237805</t>
  </si>
  <si>
    <t>8*0,3*0,5</t>
  </si>
  <si>
    <t>8</t>
  </si>
  <si>
    <t>132212109</t>
  </si>
  <si>
    <t xml:space="preserve">Hloubení zapažených i nezapažených rýh šířky do 600 mm ručním nebo pneumatickým nářadím  s urovnáním dna do předepsaného profilu a spádu v horninách tř. 3 Příplatek k cenám za lepivost horniny tř. 3</t>
  </si>
  <si>
    <t>-125324899</t>
  </si>
  <si>
    <t>9</t>
  </si>
  <si>
    <t>162201211</t>
  </si>
  <si>
    <t>Vodorovné přemístění výkopku z horniny tř. 1 až 4 stavebním kolečkem do 10 m</t>
  </si>
  <si>
    <t>1354685883</t>
  </si>
  <si>
    <t>4,541+2,4+1,2</t>
  </si>
  <si>
    <t>10</t>
  </si>
  <si>
    <t>162201219</t>
  </si>
  <si>
    <t>Příplatek k vodorovnému přemístění výkopku z horniny tř. 1 až 4 stavebním kolečkem ZKD 10 m</t>
  </si>
  <si>
    <t>1290489979</t>
  </si>
  <si>
    <t>8,141*10</t>
  </si>
  <si>
    <t>11</t>
  </si>
  <si>
    <t>162701105</t>
  </si>
  <si>
    <t>Vodorovné přemístění do 10000 m výkopku/sypaniny z horniny tř. 1 až 4</t>
  </si>
  <si>
    <t>-832617631</t>
  </si>
  <si>
    <t>12</t>
  </si>
  <si>
    <t>167101101</t>
  </si>
  <si>
    <t>Nakládání výkopku z hornin tř. 1 až 4 do 100 m3</t>
  </si>
  <si>
    <t>-959090020</t>
  </si>
  <si>
    <t>13</t>
  </si>
  <si>
    <t>180404111</t>
  </si>
  <si>
    <t>Založení hřišťového trávníku výsevem na vrstvě ornice</t>
  </si>
  <si>
    <t>-602028583</t>
  </si>
  <si>
    <t>14</t>
  </si>
  <si>
    <t>M</t>
  </si>
  <si>
    <t>005724400</t>
  </si>
  <si>
    <t>osivo směs travní hřištní</t>
  </si>
  <si>
    <t>kg</t>
  </si>
  <si>
    <t>-804812175</t>
  </si>
  <si>
    <t>181301102</t>
  </si>
  <si>
    <t>Rozprostření a urovnání ornice v rovině nebo ve svahu sklonu do 1:5 při souvislé ploše do 500 m2, tl. vrstvy přes 100 do 150 mm</t>
  </si>
  <si>
    <t>-1335222452</t>
  </si>
  <si>
    <t>16</t>
  </si>
  <si>
    <t>185803111</t>
  </si>
  <si>
    <t>Ošetření trávníku shrabáním v rovině a svahu do 1:5</t>
  </si>
  <si>
    <t>-1713266418</t>
  </si>
  <si>
    <t>17</t>
  </si>
  <si>
    <t>185851121</t>
  </si>
  <si>
    <t>Dovoz vody pro zálivku rostlin za vzdálenost do 1000 m</t>
  </si>
  <si>
    <t>1719476834</t>
  </si>
  <si>
    <t xml:space="preserve"> Zakládání</t>
  </si>
  <si>
    <t>18</t>
  </si>
  <si>
    <t>275313611</t>
  </si>
  <si>
    <t>Základové patky z betonu tř. C 16/20</t>
  </si>
  <si>
    <t>1870611299</t>
  </si>
  <si>
    <t>Svislé a kompletní konstrukce</t>
  </si>
  <si>
    <t>19</t>
  </si>
  <si>
    <t>339921132</t>
  </si>
  <si>
    <t xml:space="preserve">Osazování palisád  betonových v řadě se zabetonováním výšky palisády přes 500 do 1000 mm</t>
  </si>
  <si>
    <t>m</t>
  </si>
  <si>
    <t>-1112239532</t>
  </si>
  <si>
    <t>20</t>
  </si>
  <si>
    <t>BET.P60M01</t>
  </si>
  <si>
    <t>BEST-PALISÁDA MASIV betonová přírodní 17,5X20X60 cm</t>
  </si>
  <si>
    <t>kus</t>
  </si>
  <si>
    <t>-133471310</t>
  </si>
  <si>
    <t>2,54237288135593*5,9 'Přepočtené koeficientem množství</t>
  </si>
  <si>
    <t>BET.P80M01</t>
  </si>
  <si>
    <t>BEST-PALISÁDA MASIV betonová přírodní 17,5X20X80 cm</t>
  </si>
  <si>
    <t>-1875457023</t>
  </si>
  <si>
    <t>22</t>
  </si>
  <si>
    <t>BET.P10M01</t>
  </si>
  <si>
    <t>BEST-PALISÁDA MASIV betonová přírodní 17,5X20X100 cm</t>
  </si>
  <si>
    <t>986750166</t>
  </si>
  <si>
    <t>23</t>
  </si>
  <si>
    <t>339921133</t>
  </si>
  <si>
    <t xml:space="preserve">Osazování palisád  betonových v řadě se zabetonováním výšky palisády přes 1000 do 1500 mm</t>
  </si>
  <si>
    <t>1207285412</t>
  </si>
  <si>
    <t>24</t>
  </si>
  <si>
    <t>BET.P12M01</t>
  </si>
  <si>
    <t>BEST-PALISÁDA MASIV betonová přírodní 17,5X20X120 cm</t>
  </si>
  <si>
    <t>1558076888</t>
  </si>
  <si>
    <t>1,69491525423729*5,9 'Přepočtené koeficientem množství</t>
  </si>
  <si>
    <t xml:space="preserve"> Vodorovné konstrukce</t>
  </si>
  <si>
    <t>25</t>
  </si>
  <si>
    <t>451577877</t>
  </si>
  <si>
    <t>Podklad nebo lože pod dlažbu vodorovný nebo do sklonu 1:5 ze štěrkopísku tl do 100 mm</t>
  </si>
  <si>
    <t>-1436539814</t>
  </si>
  <si>
    <t>Komunikace pozemní</t>
  </si>
  <si>
    <t>26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</si>
  <si>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</si>
  <si>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</si>
  <si>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1799770671</t>
  </si>
  <si>
    <t>27</t>
  </si>
  <si>
    <t>BTB.21101</t>
  </si>
  <si>
    <t>dlažba zámková Ičko 4 20x16,5x4 cm přírodní</t>
  </si>
  <si>
    <t>-124051976</t>
  </si>
  <si>
    <t xml:space="preserve"> Ostatní konstrukce a práce, bourání</t>
  </si>
  <si>
    <t>28</t>
  </si>
  <si>
    <t>916331112</t>
  </si>
  <si>
    <t>Osazení zahradního obrubníku betonového do lože z betonu s boční opěrou</t>
  </si>
  <si>
    <t>1281086477</t>
  </si>
  <si>
    <t>29</t>
  </si>
  <si>
    <t>592172110</t>
  </si>
  <si>
    <t>obrubník betonový zahradní 100 x 5 x 25 cm</t>
  </si>
  <si>
    <t>-817458718</t>
  </si>
  <si>
    <t>30</t>
  </si>
  <si>
    <t>936009112.</t>
  </si>
  <si>
    <t xml:space="preserve">Bezpečnostní dopadová plocha na dětském hřišti  tloušťky 30 cm z písku</t>
  </si>
  <si>
    <t>-1689095040</t>
  </si>
  <si>
    <t>31</t>
  </si>
  <si>
    <t>966001113</t>
  </si>
  <si>
    <t xml:space="preserve">Odstranění dětské houpačky  s ocelovou konstrukcí pružinové</t>
  </si>
  <si>
    <t>-1793400434</t>
  </si>
  <si>
    <t>997</t>
  </si>
  <si>
    <t xml:space="preserve"> Přesun sutě</t>
  </si>
  <si>
    <t>32</t>
  </si>
  <si>
    <t>997013501</t>
  </si>
  <si>
    <t>Odvoz suti a vybouraných hmot na skládku nebo meziskládku do 1 km se složením</t>
  </si>
  <si>
    <t>t</t>
  </si>
  <si>
    <t>-640486095</t>
  </si>
  <si>
    <t>33</t>
  </si>
  <si>
    <t>997013509.</t>
  </si>
  <si>
    <t>Příplatek za každý další i započatý 1 km přes 1 km</t>
  </si>
  <si>
    <t>-861729097</t>
  </si>
  <si>
    <t>34</t>
  </si>
  <si>
    <t>997013801.</t>
  </si>
  <si>
    <t>Poplatek za uložení výkopku</t>
  </si>
  <si>
    <t>-2107379153</t>
  </si>
  <si>
    <t>998</t>
  </si>
  <si>
    <t>Přesun hmot</t>
  </si>
  <si>
    <t>35</t>
  </si>
  <si>
    <t>998223011</t>
  </si>
  <si>
    <t xml:space="preserve">Přesun hmot pro pozemní komunikace s krytem dlážděným  dopravní vzdálenost do 200 m jakékoliv délky objektu</t>
  </si>
  <si>
    <t>1400272751</t>
  </si>
  <si>
    <t>Ostatní</t>
  </si>
  <si>
    <t xml:space="preserve">  Ostatní</t>
  </si>
  <si>
    <t>999.2</t>
  </si>
  <si>
    <t xml:space="preserve"> Herní prky</t>
  </si>
  <si>
    <t>36</t>
  </si>
  <si>
    <t>938001001</t>
  </si>
  <si>
    <t>Pružinové houpadlo - Koník</t>
  </si>
  <si>
    <t>ks</t>
  </si>
  <si>
    <t>-1574235518</t>
  </si>
  <si>
    <t>37</t>
  </si>
  <si>
    <t>938001002</t>
  </si>
  <si>
    <t xml:space="preserve">Montáž pružinového houpadla </t>
  </si>
  <si>
    <t>-1652117303</t>
  </si>
  <si>
    <t>38</t>
  </si>
  <si>
    <t>938001003</t>
  </si>
  <si>
    <t>Pružinové houpadlo - Pes</t>
  </si>
  <si>
    <t>943012024</t>
  </si>
  <si>
    <t>39</t>
  </si>
  <si>
    <t>938001004</t>
  </si>
  <si>
    <t>-1504339876</t>
  </si>
  <si>
    <t>40</t>
  </si>
  <si>
    <t>938001005</t>
  </si>
  <si>
    <t>Věž skluzavka</t>
  </si>
  <si>
    <t>759419470</t>
  </si>
  <si>
    <t>41</t>
  </si>
  <si>
    <t>938001006</t>
  </si>
  <si>
    <t>Montáž</t>
  </si>
  <si>
    <t>1118680961</t>
  </si>
  <si>
    <t>42</t>
  </si>
  <si>
    <t>938001007</t>
  </si>
  <si>
    <t>Lanová dráha</t>
  </si>
  <si>
    <t>2087024156</t>
  </si>
  <si>
    <t>43</t>
  </si>
  <si>
    <t>938001008</t>
  </si>
  <si>
    <t xml:space="preserve">montáž </t>
  </si>
  <si>
    <t>-808447289</t>
  </si>
  <si>
    <t>44</t>
  </si>
  <si>
    <t>938001009</t>
  </si>
  <si>
    <t>Věžová sestava - doplnění</t>
  </si>
  <si>
    <t>-2055242837</t>
  </si>
  <si>
    <t>45</t>
  </si>
  <si>
    <t>938001010</t>
  </si>
  <si>
    <t>1174258540</t>
  </si>
  <si>
    <t>999.1</t>
  </si>
  <si>
    <t xml:space="preserve"> Mobiliář</t>
  </si>
  <si>
    <t>46</t>
  </si>
  <si>
    <t>937001001</t>
  </si>
  <si>
    <t>Stůl k sedací soupravě</t>
  </si>
  <si>
    <t>1852949774</t>
  </si>
  <si>
    <t>47</t>
  </si>
  <si>
    <t>937001002</t>
  </si>
  <si>
    <t>KS</t>
  </si>
  <si>
    <t>-2054045176</t>
  </si>
  <si>
    <t>48</t>
  </si>
  <si>
    <t>937001003</t>
  </si>
  <si>
    <t>Lavička mobilní s opěradlem</t>
  </si>
  <si>
    <t>-733812321</t>
  </si>
  <si>
    <t>49</t>
  </si>
  <si>
    <t>937001005</t>
  </si>
  <si>
    <t xml:space="preserve">Montáž </t>
  </si>
  <si>
    <t>-1441277862</t>
  </si>
  <si>
    <t>50</t>
  </si>
  <si>
    <t>937001007</t>
  </si>
  <si>
    <t>Krycí plachta s oky</t>
  </si>
  <si>
    <t>541128371</t>
  </si>
  <si>
    <t>51</t>
  </si>
  <si>
    <t>937001006</t>
  </si>
  <si>
    <t>Doprava</t>
  </si>
  <si>
    <t>kpl</t>
  </si>
  <si>
    <t>590605577</t>
  </si>
  <si>
    <t>PSV</t>
  </si>
  <si>
    <t>Práce a dodávky PSV</t>
  </si>
  <si>
    <t>712</t>
  </si>
  <si>
    <t>Povlakové krytiny</t>
  </si>
  <si>
    <t>52</t>
  </si>
  <si>
    <t>712363001</t>
  </si>
  <si>
    <t xml:space="preserve">Provedení povlakové krytiny střech plochých do 10° fólií  termoplastickou mPVC (měkčené PVC) rozvinutí a natažení fólie v ploše</t>
  </si>
  <si>
    <t>-1343372389</t>
  </si>
  <si>
    <t>53</t>
  </si>
  <si>
    <t>28322000</t>
  </si>
  <si>
    <t>fólie hydroizolační střešní mPVC mechanicky kotvená tl 2,0mm šedá</t>
  </si>
  <si>
    <t>-280352031</t>
  </si>
  <si>
    <t>12,5*1,15 'Přepočtené koeficientem množství</t>
  </si>
  <si>
    <t>54</t>
  </si>
  <si>
    <t>712363005</t>
  </si>
  <si>
    <t xml:space="preserve">Provedení povlakové krytiny střech plochých do 10° fólií  termoplastickou mPVC (měkčené PVC) aplikace fólie na oplechování (na tzv. fóliový plech) horkovzdušným navařením v plné ploše</t>
  </si>
  <si>
    <t>1590008863</t>
  </si>
  <si>
    <t>55</t>
  </si>
  <si>
    <t>712363356</t>
  </si>
  <si>
    <t>Povlakové krytiny střech plochých do 10° z tvarovaných poplastovaných lišt pro mPVC okapnice rš 200 mm</t>
  </si>
  <si>
    <t>-1796792040</t>
  </si>
  <si>
    <t>56</t>
  </si>
  <si>
    <t>712391171</t>
  </si>
  <si>
    <t xml:space="preserve">Provedení povlakové krytiny střech plochých do 10° -ostatní práce  provedení vrstvy textilní podkladní</t>
  </si>
  <si>
    <t>-348588704</t>
  </si>
  <si>
    <t>57</t>
  </si>
  <si>
    <t>69311006</t>
  </si>
  <si>
    <t>geotextilie tkaná separační, filtrační, výztužná PP pevnost v tahu 15kN/m</t>
  </si>
  <si>
    <t>-1347220882</t>
  </si>
  <si>
    <t>762</t>
  </si>
  <si>
    <t>Konstrukce tesařské</t>
  </si>
  <si>
    <t>58</t>
  </si>
  <si>
    <t>762085103</t>
  </si>
  <si>
    <t xml:space="preserve">Práce společné pro tesařské konstrukce  montáž ocelových spojovacích prostředků (materiál ve specifikaci) kotevních želez příložek, patek, táhel</t>
  </si>
  <si>
    <t>1643170743</t>
  </si>
  <si>
    <t>59</t>
  </si>
  <si>
    <t>762085001</t>
  </si>
  <si>
    <t>Kotevní patka</t>
  </si>
  <si>
    <t>-2060898067</t>
  </si>
  <si>
    <t>60</t>
  </si>
  <si>
    <t>762341280</t>
  </si>
  <si>
    <t>Bednění a laťování montáž bednění střech rovných a šikmých sklonu do 60° s vyřezáním otvorů z desek cementotřískových nebo cementových na sraz</t>
  </si>
  <si>
    <t>-841825072</t>
  </si>
  <si>
    <t>61</t>
  </si>
  <si>
    <t>60623495</t>
  </si>
  <si>
    <t>překližka vodovzdorná smrk 1250x2500mm tl 21mm jakost II.</t>
  </si>
  <si>
    <t>1041537279</t>
  </si>
  <si>
    <t>62</t>
  </si>
  <si>
    <t>762431220</t>
  </si>
  <si>
    <t>Obložení stěn montáž deskami z dřevovláknitých hmot včetně tvarování a úpravy pro olištování spár dřevotřískovými nebo dřevoštěpkovými na sraz</t>
  </si>
  <si>
    <t>-1885777741</t>
  </si>
  <si>
    <t>63</t>
  </si>
  <si>
    <t>2071065022</t>
  </si>
  <si>
    <t>45*1,04 'Přepočtené koeficientem množství</t>
  </si>
  <si>
    <t>64</t>
  </si>
  <si>
    <t>762495000</t>
  </si>
  <si>
    <t xml:space="preserve">Spojovací prostředky olištování spár, obložení stropů, střešních podhledů a stěn  hřebíky, vruty</t>
  </si>
  <si>
    <t>-1373797580</t>
  </si>
  <si>
    <t>65</t>
  </si>
  <si>
    <t>762713110</t>
  </si>
  <si>
    <t xml:space="preserve">Montáž prostorových vázaných konstrukcí z řeziva hraněného nebo polohraněného  průřezové plochy do 120 cm2</t>
  </si>
  <si>
    <t>25994631</t>
  </si>
  <si>
    <t>"Krokve" 2,18*7</t>
  </si>
  <si>
    <t>"Pásky" 2,2</t>
  </si>
  <si>
    <t>"Výměna" 2,68+1,46</t>
  </si>
  <si>
    <t>Součet</t>
  </si>
  <si>
    <t>66</t>
  </si>
  <si>
    <t>61223210</t>
  </si>
  <si>
    <t>hranol vrstvený lepený pohledový</t>
  </si>
  <si>
    <t>538303199</t>
  </si>
  <si>
    <t>"Krokve" 2,18*7*(0,1*0,12)</t>
  </si>
  <si>
    <t>"Pásky" 2,2*(0,1*0,08)</t>
  </si>
  <si>
    <t>"Výměna"(2,68+1,46)*(0,1*0,08)</t>
  </si>
  <si>
    <t>67</t>
  </si>
  <si>
    <t>762713120</t>
  </si>
  <si>
    <t xml:space="preserve">Montáž prostorových vázaných konstrukcí z řeziva hraněného nebo polohraněného  průřezové plochy přes 120 do 224 cm2</t>
  </si>
  <si>
    <t>177604403</t>
  </si>
  <si>
    <t>"Sloupky" 2,15*12</t>
  </si>
  <si>
    <t>"Vaznice V1" 6,36*2</t>
  </si>
  <si>
    <t>"Vaznice V2" 4,36*3</t>
  </si>
  <si>
    <t>68</t>
  </si>
  <si>
    <t>73668557</t>
  </si>
  <si>
    <t>"Sloupky" 2,15*12*0,12*0,12</t>
  </si>
  <si>
    <t>"Vaznice V1" 6,36*2*0,12*0,16</t>
  </si>
  <si>
    <t>"Vaznice V2" 4,36*3*0,12*0,16</t>
  </si>
  <si>
    <t>69</t>
  </si>
  <si>
    <t>762795000</t>
  </si>
  <si>
    <t xml:space="preserve">Spojovací prostředky prostorových vázaných konstrukcí  hřebíky, svory, fixační prkna</t>
  </si>
  <si>
    <t>-948049543</t>
  </si>
  <si>
    <t>0,867+0,234</t>
  </si>
  <si>
    <t>70</t>
  </si>
  <si>
    <t>998762101</t>
  </si>
  <si>
    <t xml:space="preserve">Přesun hmot pro konstrukce tesařské  stanovený z hmotnosti přesunovaného materiálu vodorovná dopravní vzdálenost do 50 m v objektech výšky do 6 m</t>
  </si>
  <si>
    <t>1593413091</t>
  </si>
  <si>
    <t>764</t>
  </si>
  <si>
    <t>Konstrukce klempířské</t>
  </si>
  <si>
    <t>71</t>
  </si>
  <si>
    <t>764511602.LND</t>
  </si>
  <si>
    <t>Žlab podokapní půlkruhový R LINDAB 150 mm</t>
  </si>
  <si>
    <t>60288778</t>
  </si>
  <si>
    <t>72</t>
  </si>
  <si>
    <t>764511641.LND</t>
  </si>
  <si>
    <t>Kotlík oválný (trychtýřový) pro podokapní žlaby OMV LINDAB 125/87 mm</t>
  </si>
  <si>
    <t>38548951</t>
  </si>
  <si>
    <t>73</t>
  </si>
  <si>
    <t>764518621.LND</t>
  </si>
  <si>
    <t>Svody kruhové včetně objímek, kolen, odskoků SPOR LINDAB průměru 87 mm</t>
  </si>
  <si>
    <t>-2076235168</t>
  </si>
  <si>
    <t>766</t>
  </si>
  <si>
    <t>Konstrukce truhlářské</t>
  </si>
  <si>
    <t>74</t>
  </si>
  <si>
    <t>766111820.</t>
  </si>
  <si>
    <t xml:space="preserve">Demontáž dřevěných stěn  plných</t>
  </si>
  <si>
    <t>-803712028</t>
  </si>
  <si>
    <t>75</t>
  </si>
  <si>
    <t>766412231</t>
  </si>
  <si>
    <t xml:space="preserve">Montáž obložení stěn  plochy přes 1 m2 palubkami na pero a drážku z tvrdého dřeva, šířky přes 40 do 60 mm</t>
  </si>
  <si>
    <t>109917000</t>
  </si>
  <si>
    <t>76</t>
  </si>
  <si>
    <t>236729977</t>
  </si>
  <si>
    <t>"Laťování - obklad" 2,3*174*(0,06*0,04)</t>
  </si>
  <si>
    <t>77</t>
  </si>
  <si>
    <t>766621001</t>
  </si>
  <si>
    <t>Montáž oken dřevěných včetně montáže rámu plochy přes 1 m2 pevných do dřevěné konstrukce, výšky do 1,5 m</t>
  </si>
  <si>
    <t>-479801689</t>
  </si>
  <si>
    <t>1,31*0,53+1,33*0,53*1,45*0,53</t>
  </si>
  <si>
    <t>78</t>
  </si>
  <si>
    <t>61110000.</t>
  </si>
  <si>
    <t>okno dřevěné s fixním zasklením dvojsklo do plochy 1m2</t>
  </si>
  <si>
    <t>-830890737</t>
  </si>
  <si>
    <t>79</t>
  </si>
  <si>
    <t>766660511</t>
  </si>
  <si>
    <t>Montáž dveřních křídel dřevěných nebo plastových vchodových dveří včetně rámu do dřevěných konstrukcí jednokřídlových bez nadsvětlíku</t>
  </si>
  <si>
    <t>-419166035</t>
  </si>
  <si>
    <t>80</t>
  </si>
  <si>
    <t>61173110.</t>
  </si>
  <si>
    <t>dveře dřevěné vchodové plné palubkové 600x1970mm</t>
  </si>
  <si>
    <t>1965768404</t>
  </si>
  <si>
    <t>783</t>
  </si>
  <si>
    <t>Dokončovací práce - nátěry</t>
  </si>
  <si>
    <t>81</t>
  </si>
  <si>
    <t>783118211</t>
  </si>
  <si>
    <t>Lakovací nátěr truhlářských konstrukcí dvojnásobný s mezibroušením syntetický</t>
  </si>
  <si>
    <t>709629573</t>
  </si>
  <si>
    <t>45+12,5+45</t>
  </si>
  <si>
    <t>Práce a dodávky M</t>
  </si>
  <si>
    <t>46-M</t>
  </si>
  <si>
    <t>Zemní práce při extr.mont.pracích</t>
  </si>
  <si>
    <t>82</t>
  </si>
  <si>
    <t>460010025.</t>
  </si>
  <si>
    <t xml:space="preserve">Vytyčení trasy  inženýrských sítí v zastavěném prostoru</t>
  </si>
  <si>
    <t>1188693653</t>
  </si>
  <si>
    <t>VRN</t>
  </si>
  <si>
    <t>Vedlejší rozpočtové náklady</t>
  </si>
  <si>
    <t>VRN1</t>
  </si>
  <si>
    <t>Průzkumné, geodetické a projektové práce</t>
  </si>
  <si>
    <t>83</t>
  </si>
  <si>
    <t>013254000</t>
  </si>
  <si>
    <t>Dokumentace skutečného provedení stavby</t>
  </si>
  <si>
    <t>1024</t>
  </si>
  <si>
    <t>-1103645418</t>
  </si>
  <si>
    <t>VRN3</t>
  </si>
  <si>
    <t>Zařízení staveniště</t>
  </si>
  <si>
    <t>84</t>
  </si>
  <si>
    <t>030001000</t>
  </si>
  <si>
    <t>383014249</t>
  </si>
  <si>
    <t>85</t>
  </si>
  <si>
    <t>039002000</t>
  </si>
  <si>
    <t>Zrušení zařízení staveniště</t>
  </si>
  <si>
    <t>791176380</t>
  </si>
  <si>
    <t>VRN4</t>
  </si>
  <si>
    <t>Inženýrská činnost</t>
  </si>
  <si>
    <t>86</t>
  </si>
  <si>
    <t>043194000</t>
  </si>
  <si>
    <t>Ostatní zkoušky</t>
  </si>
  <si>
    <t>-599131681</t>
  </si>
  <si>
    <t>VRN6</t>
  </si>
  <si>
    <t>Územní vlivy</t>
  </si>
  <si>
    <t>87</t>
  </si>
  <si>
    <t>065002000</t>
  </si>
  <si>
    <t>Mimostaveništní doprava materiálů</t>
  </si>
  <si>
    <t>-225324308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</si>
</sst>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6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8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1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1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 applyProtection="1">
      <alignment horizontal="center" vertical="center" wrapText="1"/>
      <protection locked="0"/>
    </xf>
    <xf numFmtId="0" fontId="21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="1" customFormat="1" ht="36.96" customHeight="1">
      <c r="AR2" s="16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="1" customFormat="1" ht="12" customHeight="1">
      <c r="B5" s="20"/>
      <c r="D5" s="24" t="s">
        <v>13</v>
      </c>
      <c r="K5" s="25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0"/>
      <c r="BE5" s="26" t="s">
        <v>15</v>
      </c>
      <c r="BS5" s="17" t="s">
        <v>6</v>
      </c>
    </row>
    <row r="6" s="1" customFormat="1" ht="36.96" customHeight="1">
      <c r="B6" s="20"/>
      <c r="D6" s="27" t="s">
        <v>16</v>
      </c>
      <c r="K6" s="28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0"/>
      <c r="BE6" s="29"/>
      <c r="BS6" s="17" t="s">
        <v>6</v>
      </c>
    </row>
    <row r="7" s="1" customFormat="1" ht="12" customHeight="1">
      <c r="B7" s="20"/>
      <c r="D7" s="30" t="s">
        <v>18</v>
      </c>
      <c r="K7" s="25" t="s">
        <v>1</v>
      </c>
      <c r="AK7" s="30" t="s">
        <v>19</v>
      </c>
      <c r="AN7" s="25" t="s">
        <v>1</v>
      </c>
      <c r="AR7" s="20"/>
      <c r="BE7" s="29"/>
      <c r="BS7" s="17" t="s">
        <v>6</v>
      </c>
    </row>
    <row r="8" s="1" customFormat="1" ht="12" customHeight="1">
      <c r="B8" s="20"/>
      <c r="D8" s="30" t="s">
        <v>20</v>
      </c>
      <c r="K8" s="25" t="s">
        <v>21</v>
      </c>
      <c r="AK8" s="30" t="s">
        <v>22</v>
      </c>
      <c r="AN8" s="31" t="s">
        <v>23</v>
      </c>
      <c r="AR8" s="20"/>
      <c r="BE8" s="29"/>
      <c r="BS8" s="17" t="s">
        <v>6</v>
      </c>
    </row>
    <row r="9" s="1" customFormat="1" ht="14.4" customHeight="1">
      <c r="B9" s="20"/>
      <c r="AR9" s="20"/>
      <c r="BE9" s="29"/>
      <c r="BS9" s="17" t="s">
        <v>6</v>
      </c>
    </row>
    <row r="10" s="1" customFormat="1" ht="12" customHeight="1">
      <c r="B10" s="20"/>
      <c r="D10" s="30" t="s">
        <v>24</v>
      </c>
      <c r="AK10" s="30" t="s">
        <v>25</v>
      </c>
      <c r="AN10" s="25" t="s">
        <v>26</v>
      </c>
      <c r="AR10" s="20"/>
      <c r="BE10" s="29"/>
      <c r="BS10" s="17" t="s">
        <v>6</v>
      </c>
    </row>
    <row r="11" s="1" customFormat="1" ht="18.48" customHeight="1">
      <c r="B11" s="20"/>
      <c r="E11" s="25" t="s">
        <v>27</v>
      </c>
      <c r="AK11" s="30" t="s">
        <v>28</v>
      </c>
      <c r="AN11" s="25" t="s">
        <v>1</v>
      </c>
      <c r="AR11" s="20"/>
      <c r="BE11" s="29"/>
      <c r="BS11" s="17" t="s">
        <v>6</v>
      </c>
    </row>
    <row r="12" s="1" customFormat="1" ht="6.96" customHeight="1">
      <c r="B12" s="20"/>
      <c r="AR12" s="20"/>
      <c r="BE12" s="29"/>
      <c r="BS12" s="17" t="s">
        <v>6</v>
      </c>
    </row>
    <row r="13" s="1" customFormat="1" ht="12" customHeight="1">
      <c r="B13" s="20"/>
      <c r="D13" s="30" t="s">
        <v>29</v>
      </c>
      <c r="AK13" s="30" t="s">
        <v>25</v>
      </c>
      <c r="AN13" s="32" t="s">
        <v>30</v>
      </c>
      <c r="AR13" s="20"/>
      <c r="BE13" s="29"/>
      <c r="BS13" s="17" t="s">
        <v>6</v>
      </c>
    </row>
    <row r="14">
      <c r="B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N14" s="32" t="s">
        <v>30</v>
      </c>
      <c r="AR14" s="20"/>
      <c r="BE14" s="29"/>
      <c r="BS14" s="17" t="s">
        <v>6</v>
      </c>
    </row>
    <row r="15" s="1" customFormat="1" ht="6.96" customHeight="1">
      <c r="B15" s="20"/>
      <c r="AR15" s="20"/>
      <c r="BE15" s="29"/>
      <c r="BS15" s="17" t="s">
        <v>3</v>
      </c>
    </row>
    <row r="16" s="1" customFormat="1" ht="12" customHeight="1">
      <c r="B16" s="20"/>
      <c r="D16" s="30" t="s">
        <v>31</v>
      </c>
      <c r="AK16" s="30" t="s">
        <v>25</v>
      </c>
      <c r="AN16" s="25" t="s">
        <v>32</v>
      </c>
      <c r="AR16" s="20"/>
      <c r="BE16" s="29"/>
      <c r="BS16" s="17" t="s">
        <v>3</v>
      </c>
    </row>
    <row r="17" s="1" customFormat="1" ht="18.48" customHeight="1">
      <c r="B17" s="20"/>
      <c r="E17" s="25" t="s">
        <v>33</v>
      </c>
      <c r="AK17" s="30" t="s">
        <v>28</v>
      </c>
      <c r="AN17" s="25" t="s">
        <v>1</v>
      </c>
      <c r="AR17" s="20"/>
      <c r="BE17" s="29"/>
      <c r="BS17" s="17" t="s">
        <v>34</v>
      </c>
    </row>
    <row r="18" s="1" customFormat="1" ht="6.96" customHeight="1">
      <c r="B18" s="20"/>
      <c r="AR18" s="20"/>
      <c r="BE18" s="29"/>
      <c r="BS18" s="17" t="s">
        <v>6</v>
      </c>
    </row>
    <row r="19" s="1" customFormat="1" ht="12" customHeight="1">
      <c r="B19" s="20"/>
      <c r="D19" s="30" t="s">
        <v>35</v>
      </c>
      <c r="AK19" s="30" t="s">
        <v>25</v>
      </c>
      <c r="AN19" s="25" t="s">
        <v>1</v>
      </c>
      <c r="AR19" s="20"/>
      <c r="BE19" s="29"/>
      <c r="BS19" s="17" t="s">
        <v>6</v>
      </c>
    </row>
    <row r="20" s="1" customFormat="1" ht="18.48" customHeight="1">
      <c r="B20" s="20"/>
      <c r="E20" s="25" t="s">
        <v>36</v>
      </c>
      <c r="AK20" s="30" t="s">
        <v>28</v>
      </c>
      <c r="AN20" s="25" t="s">
        <v>1</v>
      </c>
      <c r="AR20" s="20"/>
      <c r="BE20" s="29"/>
      <c r="BS20" s="17" t="s">
        <v>3</v>
      </c>
    </row>
    <row r="21" s="1" customFormat="1" ht="6.96" customHeight="1">
      <c r="B21" s="20"/>
      <c r="AR21" s="20"/>
      <c r="BE21" s="29"/>
    </row>
    <row r="22" s="1" customFormat="1" ht="12" customHeight="1">
      <c r="B22" s="20"/>
      <c r="D22" s="30" t="s">
        <v>37</v>
      </c>
      <c r="AR22" s="20"/>
      <c r="BE22" s="29"/>
    </row>
    <row r="23" s="1" customFormat="1" ht="16.5" customHeight="1">
      <c r="B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R23" s="20"/>
      <c r="BE23" s="29"/>
    </row>
    <row r="24" s="1" customFormat="1" ht="6.96" customHeight="1">
      <c r="B24" s="20"/>
      <c r="AR24" s="20"/>
      <c r="BE24" s="29"/>
    </row>
    <row r="25" s="1" customFormat="1" ht="6.96" customHeight="1">
      <c r="B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R25" s="20"/>
      <c r="BE25" s="29"/>
    </row>
    <row r="26" s="2" customFormat="1" ht="25.92" customHeight="1">
      <c r="A26" s="36"/>
      <c r="B26" s="37"/>
      <c r="C26" s="36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6"/>
      <c r="AQ26" s="36"/>
      <c r="AR26" s="37"/>
      <c r="BE26" s="29"/>
    </row>
    <row r="27" s="2" customFormat="1" ht="6.96" customHeight="1">
      <c r="A27" s="36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7"/>
      <c r="BE27" s="29"/>
    </row>
    <row r="28" s="2" customForma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39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40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41</v>
      </c>
      <c r="AL28" s="41"/>
      <c r="AM28" s="41"/>
      <c r="AN28" s="41"/>
      <c r="AO28" s="41"/>
      <c r="AP28" s="36"/>
      <c r="AQ28" s="36"/>
      <c r="AR28" s="37"/>
      <c r="BE28" s="29"/>
    </row>
    <row r="29" s="3" customFormat="1" ht="14.4" customHeight="1">
      <c r="A29" s="3"/>
      <c r="B29" s="42"/>
      <c r="C29" s="3"/>
      <c r="D29" s="30" t="s">
        <v>42</v>
      </c>
      <c r="E29" s="3"/>
      <c r="F29" s="30" t="s">
        <v>43</v>
      </c>
      <c r="G29" s="3"/>
      <c r="H29" s="3"/>
      <c r="I29" s="3"/>
      <c r="J29" s="3"/>
      <c r="K29" s="3"/>
      <c r="L29" s="43">
        <v>0.20999999999999999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4">
        <f>ROUND(AZ94,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4">
        <f>ROUND(AV94, 2)</f>
        <v>0</v>
      </c>
      <c r="AL29" s="3"/>
      <c r="AM29" s="3"/>
      <c r="AN29" s="3"/>
      <c r="AO29" s="3"/>
      <c r="AP29" s="3"/>
      <c r="AQ29" s="3"/>
      <c r="AR29" s="42"/>
      <c r="BE29" s="45"/>
    </row>
    <row r="30" s="3" customFormat="1" ht="14.4" customHeight="1">
      <c r="A30" s="3"/>
      <c r="B30" s="42"/>
      <c r="C30" s="3"/>
      <c r="D30" s="3"/>
      <c r="E30" s="3"/>
      <c r="F30" s="30" t="s">
        <v>44</v>
      </c>
      <c r="G30" s="3"/>
      <c r="H30" s="3"/>
      <c r="I30" s="3"/>
      <c r="J30" s="3"/>
      <c r="K30" s="3"/>
      <c r="L30" s="43">
        <v>0.14999999999999999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4">
        <f>ROUND(BA94,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4">
        <f>ROUND(AW94, 2)</f>
        <v>0</v>
      </c>
      <c r="AL30" s="3"/>
      <c r="AM30" s="3"/>
      <c r="AN30" s="3"/>
      <c r="AO30" s="3"/>
      <c r="AP30" s="3"/>
      <c r="AQ30" s="3"/>
      <c r="AR30" s="42"/>
      <c r="BE30" s="45"/>
    </row>
    <row r="31" hidden="1" s="3" customFormat="1" ht="14.4" customHeight="1">
      <c r="A31" s="3"/>
      <c r="B31" s="42"/>
      <c r="C31" s="3"/>
      <c r="D31" s="3"/>
      <c r="E31" s="3"/>
      <c r="F31" s="30" t="s">
        <v>45</v>
      </c>
      <c r="G31" s="3"/>
      <c r="H31" s="3"/>
      <c r="I31" s="3"/>
      <c r="J31" s="3"/>
      <c r="K31" s="3"/>
      <c r="L31" s="43">
        <v>0.20999999999999999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4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4">
        <v>0</v>
      </c>
      <c r="AL31" s="3"/>
      <c r="AM31" s="3"/>
      <c r="AN31" s="3"/>
      <c r="AO31" s="3"/>
      <c r="AP31" s="3"/>
      <c r="AQ31" s="3"/>
      <c r="AR31" s="42"/>
      <c r="BE31" s="45"/>
    </row>
    <row r="32" hidden="1" s="3" customFormat="1" ht="14.4" customHeight="1">
      <c r="A32" s="3"/>
      <c r="B32" s="42"/>
      <c r="C32" s="3"/>
      <c r="D32" s="3"/>
      <c r="E32" s="3"/>
      <c r="F32" s="30" t="s">
        <v>46</v>
      </c>
      <c r="G32" s="3"/>
      <c r="H32" s="3"/>
      <c r="I32" s="3"/>
      <c r="J32" s="3"/>
      <c r="K32" s="3"/>
      <c r="L32" s="43">
        <v>0.14999999999999999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4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4">
        <v>0</v>
      </c>
      <c r="AL32" s="3"/>
      <c r="AM32" s="3"/>
      <c r="AN32" s="3"/>
      <c r="AO32" s="3"/>
      <c r="AP32" s="3"/>
      <c r="AQ32" s="3"/>
      <c r="AR32" s="42"/>
      <c r="BE32" s="45"/>
    </row>
    <row r="33" hidden="1" s="3" customFormat="1" ht="14.4" customHeight="1">
      <c r="A33" s="3"/>
      <c r="B33" s="42"/>
      <c r="C33" s="3"/>
      <c r="D33" s="3"/>
      <c r="E33" s="3"/>
      <c r="F33" s="30" t="s">
        <v>47</v>
      </c>
      <c r="G33" s="3"/>
      <c r="H33" s="3"/>
      <c r="I33" s="3"/>
      <c r="J33" s="3"/>
      <c r="K33" s="3"/>
      <c r="L33" s="43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4">
        <f>ROUND(BD94,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4">
        <v>0</v>
      </c>
      <c r="AL33" s="3"/>
      <c r="AM33" s="3"/>
      <c r="AN33" s="3"/>
      <c r="AO33" s="3"/>
      <c r="AP33" s="3"/>
      <c r="AQ33" s="3"/>
      <c r="AR33" s="42"/>
      <c r="BE33" s="45"/>
    </row>
    <row r="34" s="2" customFormat="1" ht="6.96" customHeight="1">
      <c r="A34" s="36"/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7"/>
      <c r="BE34" s="29"/>
    </row>
    <row r="35" s="2" customFormat="1" ht="25.92" customHeight="1">
      <c r="A35" s="36"/>
      <c r="B35" s="37"/>
      <c r="C35" s="46"/>
      <c r="D35" s="47" t="s">
        <v>48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49</v>
      </c>
      <c r="U35" s="48"/>
      <c r="V35" s="48"/>
      <c r="W35" s="48"/>
      <c r="X35" s="50" t="s">
        <v>50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7"/>
      <c r="BE35" s="36"/>
    </row>
    <row r="36" s="2" customFormat="1" ht="6.96" customHeight="1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7"/>
      <c r="BE36" s="36"/>
    </row>
    <row r="37" s="2" customFormat="1" ht="14.4" customHeight="1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BE37" s="36"/>
    </row>
    <row r="38" s="1" customFormat="1" ht="14.4" customHeight="1">
      <c r="B38" s="20"/>
      <c r="AR38" s="20"/>
    </row>
    <row r="39" s="1" customFormat="1" ht="14.4" customHeight="1">
      <c r="B39" s="20"/>
      <c r="AR39" s="20"/>
    </row>
    <row r="40" s="1" customFormat="1" ht="14.4" customHeight="1">
      <c r="B40" s="20"/>
      <c r="AR40" s="20"/>
    </row>
    <row r="41" s="1" customFormat="1" ht="14.4" customHeight="1">
      <c r="B41" s="20"/>
      <c r="AR41" s="20"/>
    </row>
    <row r="42" s="1" customFormat="1" ht="14.4" customHeight="1">
      <c r="B42" s="20"/>
      <c r="AR42" s="20"/>
    </row>
    <row r="43" s="1" customFormat="1" ht="14.4" customHeight="1">
      <c r="B43" s="20"/>
      <c r="AR43" s="20"/>
    </row>
    <row r="44" s="1" customFormat="1" ht="14.4" customHeight="1">
      <c r="B44" s="20"/>
      <c r="AR44" s="20"/>
    </row>
    <row r="45" s="1" customFormat="1" ht="14.4" customHeight="1">
      <c r="B45" s="20"/>
      <c r="AR45" s="20"/>
    </row>
    <row r="46" s="1" customFormat="1" ht="14.4" customHeight="1">
      <c r="B46" s="20"/>
      <c r="AR46" s="20"/>
    </row>
    <row r="47" s="1" customFormat="1" ht="14.4" customHeight="1">
      <c r="B47" s="20"/>
      <c r="AR47" s="20"/>
    </row>
    <row r="48" s="1" customFormat="1" ht="14.4" customHeight="1">
      <c r="B48" s="20"/>
      <c r="AR48" s="20"/>
    </row>
    <row r="49" s="2" customFormat="1" ht="14.4" customHeight="1">
      <c r="B49" s="53"/>
      <c r="D49" s="54" t="s">
        <v>51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52</v>
      </c>
      <c r="AI49" s="55"/>
      <c r="AJ49" s="55"/>
      <c r="AK49" s="55"/>
      <c r="AL49" s="55"/>
      <c r="AM49" s="55"/>
      <c r="AN49" s="55"/>
      <c r="AO49" s="55"/>
      <c r="AR49" s="53"/>
    </row>
    <row r="50">
      <c r="B50" s="20"/>
      <c r="AR50" s="20"/>
    </row>
    <row r="51">
      <c r="B51" s="20"/>
      <c r="AR51" s="20"/>
    </row>
    <row r="52">
      <c r="B52" s="20"/>
      <c r="AR52" s="20"/>
    </row>
    <row r="53">
      <c r="B53" s="20"/>
      <c r="AR53" s="20"/>
    </row>
    <row r="54">
      <c r="B54" s="20"/>
      <c r="AR54" s="20"/>
    </row>
    <row r="55">
      <c r="B55" s="20"/>
      <c r="AR55" s="20"/>
    </row>
    <row r="56">
      <c r="B56" s="20"/>
      <c r="AR56" s="20"/>
    </row>
    <row r="57">
      <c r="B57" s="20"/>
      <c r="AR57" s="20"/>
    </row>
    <row r="58">
      <c r="B58" s="20"/>
      <c r="AR58" s="20"/>
    </row>
    <row r="59">
      <c r="B59" s="20"/>
      <c r="AR59" s="20"/>
    </row>
    <row r="60" s="2" customFormat="1">
      <c r="A60" s="36"/>
      <c r="B60" s="37"/>
      <c r="C60" s="36"/>
      <c r="D60" s="56" t="s">
        <v>53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6" t="s">
        <v>54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6" t="s">
        <v>53</v>
      </c>
      <c r="AI60" s="39"/>
      <c r="AJ60" s="39"/>
      <c r="AK60" s="39"/>
      <c r="AL60" s="39"/>
      <c r="AM60" s="56" t="s">
        <v>54</v>
      </c>
      <c r="AN60" s="39"/>
      <c r="AO60" s="39"/>
      <c r="AP60" s="36"/>
      <c r="AQ60" s="36"/>
      <c r="AR60" s="37"/>
      <c r="BE60" s="36"/>
    </row>
    <row r="61">
      <c r="B61" s="20"/>
      <c r="AR61" s="20"/>
    </row>
    <row r="62">
      <c r="B62" s="20"/>
      <c r="AR62" s="20"/>
    </row>
    <row r="63">
      <c r="B63" s="20"/>
      <c r="AR63" s="20"/>
    </row>
    <row r="64" s="2" customFormat="1">
      <c r="A64" s="36"/>
      <c r="B64" s="37"/>
      <c r="C64" s="36"/>
      <c r="D64" s="54" t="s">
        <v>55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4" t="s">
        <v>56</v>
      </c>
      <c r="AI64" s="57"/>
      <c r="AJ64" s="57"/>
      <c r="AK64" s="57"/>
      <c r="AL64" s="57"/>
      <c r="AM64" s="57"/>
      <c r="AN64" s="57"/>
      <c r="AO64" s="57"/>
      <c r="AP64" s="36"/>
      <c r="AQ64" s="36"/>
      <c r="AR64" s="37"/>
      <c r="BE64" s="36"/>
    </row>
    <row r="65">
      <c r="B65" s="20"/>
      <c r="AR65" s="20"/>
    </row>
    <row r="66">
      <c r="B66" s="20"/>
      <c r="AR66" s="20"/>
    </row>
    <row r="67">
      <c r="B67" s="20"/>
      <c r="AR67" s="20"/>
    </row>
    <row r="68">
      <c r="B68" s="20"/>
      <c r="AR68" s="20"/>
    </row>
    <row r="69">
      <c r="B69" s="20"/>
      <c r="AR69" s="20"/>
    </row>
    <row r="70">
      <c r="B70" s="20"/>
      <c r="AR70" s="20"/>
    </row>
    <row r="71">
      <c r="B71" s="20"/>
      <c r="AR71" s="20"/>
    </row>
    <row r="72">
      <c r="B72" s="20"/>
      <c r="AR72" s="20"/>
    </row>
    <row r="73">
      <c r="B73" s="20"/>
      <c r="AR73" s="20"/>
    </row>
    <row r="74">
      <c r="B74" s="20"/>
      <c r="AR74" s="20"/>
    </row>
    <row r="75" s="2" customFormat="1">
      <c r="A75" s="36"/>
      <c r="B75" s="37"/>
      <c r="C75" s="36"/>
      <c r="D75" s="56" t="s">
        <v>53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6" t="s">
        <v>54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6" t="s">
        <v>53</v>
      </c>
      <c r="AI75" s="39"/>
      <c r="AJ75" s="39"/>
      <c r="AK75" s="39"/>
      <c r="AL75" s="39"/>
      <c r="AM75" s="56" t="s">
        <v>54</v>
      </c>
      <c r="AN75" s="39"/>
      <c r="AO75" s="39"/>
      <c r="AP75" s="36"/>
      <c r="AQ75" s="36"/>
      <c r="AR75" s="37"/>
      <c r="BE75" s="36"/>
    </row>
    <row r="76" s="2" customFormat="1">
      <c r="A76" s="36"/>
      <c r="B76" s="37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  <c r="BE76" s="36"/>
    </row>
    <row r="77" s="2" customFormat="1" ht="6.96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37"/>
      <c r="BE77" s="36"/>
    </row>
    <row r="81" s="2" customFormat="1" ht="6.96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37"/>
      <c r="BE81" s="36"/>
    </row>
    <row r="82" s="2" customFormat="1" ht="24.96" customHeight="1">
      <c r="A82" s="36"/>
      <c r="B82" s="37"/>
      <c r="C82" s="21" t="s">
        <v>57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7"/>
      <c r="B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7"/>
      <c r="BE83" s="36"/>
    </row>
    <row r="84" s="4" customFormat="1" ht="12" customHeight="1">
      <c r="A84" s="4"/>
      <c r="B84" s="62"/>
      <c r="C84" s="30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03/19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2"/>
      <c r="BE84" s="4"/>
    </row>
    <row r="85" s="5" customFormat="1" ht="36.96" customHeight="1">
      <c r="A85" s="5"/>
      <c r="B85" s="63"/>
      <c r="C85" s="64" t="s">
        <v>16</v>
      </c>
      <c r="D85" s="5"/>
      <c r="E85" s="5"/>
      <c r="F85" s="5"/>
      <c r="G85" s="5"/>
      <c r="H85" s="5"/>
      <c r="I85" s="5"/>
      <c r="J85" s="5"/>
      <c r="K85" s="5"/>
      <c r="L85" s="65" t="str">
        <f>K6</f>
        <v>Polytechnická zahrada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3"/>
      <c r="BE85" s="5"/>
    </row>
    <row r="86" s="2" customFormat="1" ht="6.96" customHeight="1">
      <c r="A86" s="36"/>
      <c r="B86" s="37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7"/>
      <c r="BE86" s="36"/>
    </row>
    <row r="87" s="2" customFormat="1" ht="12" customHeight="1">
      <c r="A87" s="36"/>
      <c r="B87" s="37"/>
      <c r="C87" s="30" t="s">
        <v>20</v>
      </c>
      <c r="D87" s="36"/>
      <c r="E87" s="36"/>
      <c r="F87" s="36"/>
      <c r="G87" s="36"/>
      <c r="H87" s="36"/>
      <c r="I87" s="36"/>
      <c r="J87" s="36"/>
      <c r="K87" s="36"/>
      <c r="L87" s="66" t="str">
        <f>IF(K8="","",K8)</f>
        <v>MŠ Šestajovická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0" t="s">
        <v>22</v>
      </c>
      <c r="AJ87" s="36"/>
      <c r="AK87" s="36"/>
      <c r="AL87" s="36"/>
      <c r="AM87" s="67" t="str">
        <f>IF(AN8= "","",AN8)</f>
        <v>31. 10. 2019</v>
      </c>
      <c r="AN87" s="67"/>
      <c r="AO87" s="36"/>
      <c r="AP87" s="36"/>
      <c r="AQ87" s="36"/>
      <c r="AR87" s="37"/>
      <c r="BE87" s="36"/>
    </row>
    <row r="88" s="2" customFormat="1" ht="6.96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7"/>
      <c r="BE88" s="36"/>
    </row>
    <row r="89" s="2" customFormat="1" ht="15.15" customHeight="1">
      <c r="A89" s="36"/>
      <c r="B89" s="37"/>
      <c r="C89" s="30" t="s">
        <v>24</v>
      </c>
      <c r="D89" s="36"/>
      <c r="E89" s="36"/>
      <c r="F89" s="36"/>
      <c r="G89" s="36"/>
      <c r="H89" s="36"/>
      <c r="I89" s="36"/>
      <c r="J89" s="36"/>
      <c r="K89" s="36"/>
      <c r="L89" s="4" t="str">
        <f>IF(E11= "","",E11)</f>
        <v>Městská část Praha 14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0" t="s">
        <v>31</v>
      </c>
      <c r="AJ89" s="36"/>
      <c r="AK89" s="36"/>
      <c r="AL89" s="36"/>
      <c r="AM89" s="68" t="str">
        <f>IF(E17="","",E17)</f>
        <v>ProjectK7 s.r.o.</v>
      </c>
      <c r="AN89" s="4"/>
      <c r="AO89" s="4"/>
      <c r="AP89" s="4"/>
      <c r="AQ89" s="36"/>
      <c r="AR89" s="37"/>
      <c r="AS89" s="69" t="s">
        <v>58</v>
      </c>
      <c r="AT89" s="70"/>
      <c r="AU89" s="71"/>
      <c r="AV89" s="71"/>
      <c r="AW89" s="71"/>
      <c r="AX89" s="71"/>
      <c r="AY89" s="71"/>
      <c r="AZ89" s="71"/>
      <c r="BA89" s="71"/>
      <c r="BB89" s="71"/>
      <c r="BC89" s="71"/>
      <c r="BD89" s="72"/>
      <c r="BE89" s="36"/>
    </row>
    <row r="90" s="2" customFormat="1" ht="15.15" customHeight="1">
      <c r="A90" s="36"/>
      <c r="B90" s="37"/>
      <c r="C90" s="30" t="s">
        <v>29</v>
      </c>
      <c r="D90" s="36"/>
      <c r="E90" s="36"/>
      <c r="F90" s="36"/>
      <c r="G90" s="36"/>
      <c r="H90" s="36"/>
      <c r="I90" s="36"/>
      <c r="J90" s="36"/>
      <c r="K90" s="36"/>
      <c r="L90" s="4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0" t="s">
        <v>35</v>
      </c>
      <c r="AJ90" s="36"/>
      <c r="AK90" s="36"/>
      <c r="AL90" s="36"/>
      <c r="AM90" s="68" t="str">
        <f>IF(E20="","",E20)</f>
        <v xml:space="preserve"> </v>
      </c>
      <c r="AN90" s="4"/>
      <c r="AO90" s="4"/>
      <c r="AP90" s="4"/>
      <c r="AQ90" s="36"/>
      <c r="AR90" s="37"/>
      <c r="AS90" s="73"/>
      <c r="AT90" s="74"/>
      <c r="AU90" s="75"/>
      <c r="AV90" s="75"/>
      <c r="AW90" s="75"/>
      <c r="AX90" s="75"/>
      <c r="AY90" s="75"/>
      <c r="AZ90" s="75"/>
      <c r="BA90" s="75"/>
      <c r="BB90" s="75"/>
      <c r="BC90" s="75"/>
      <c r="BD90" s="76"/>
      <c r="BE90" s="36"/>
    </row>
    <row r="91" s="2" customFormat="1" ht="10.8" customHeight="1">
      <c r="A91" s="36"/>
      <c r="B91" s="37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7"/>
      <c r="AS91" s="73"/>
      <c r="AT91" s="74"/>
      <c r="AU91" s="75"/>
      <c r="AV91" s="75"/>
      <c r="AW91" s="75"/>
      <c r="AX91" s="75"/>
      <c r="AY91" s="75"/>
      <c r="AZ91" s="75"/>
      <c r="BA91" s="75"/>
      <c r="BB91" s="75"/>
      <c r="BC91" s="75"/>
      <c r="BD91" s="76"/>
      <c r="BE91" s="36"/>
    </row>
    <row r="92" s="2" customFormat="1" ht="29.28" customHeight="1">
      <c r="A92" s="36"/>
      <c r="B92" s="37"/>
      <c r="C92" s="77" t="s">
        <v>59</v>
      </c>
      <c r="D92" s="78"/>
      <c r="E92" s="78"/>
      <c r="F92" s="78"/>
      <c r="G92" s="78"/>
      <c r="H92" s="79"/>
      <c r="I92" s="80" t="s">
        <v>60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81" t="s">
        <v>61</v>
      </c>
      <c r="AH92" s="78"/>
      <c r="AI92" s="78"/>
      <c r="AJ92" s="78"/>
      <c r="AK92" s="78"/>
      <c r="AL92" s="78"/>
      <c r="AM92" s="78"/>
      <c r="AN92" s="80" t="s">
        <v>62</v>
      </c>
      <c r="AO92" s="78"/>
      <c r="AP92" s="82"/>
      <c r="AQ92" s="83" t="s">
        <v>63</v>
      </c>
      <c r="AR92" s="37"/>
      <c r="AS92" s="84" t="s">
        <v>64</v>
      </c>
      <c r="AT92" s="85" t="s">
        <v>65</v>
      </c>
      <c r="AU92" s="85" t="s">
        <v>66</v>
      </c>
      <c r="AV92" s="85" t="s">
        <v>67</v>
      </c>
      <c r="AW92" s="85" t="s">
        <v>68</v>
      </c>
      <c r="AX92" s="85" t="s">
        <v>69</v>
      </c>
      <c r="AY92" s="85" t="s">
        <v>70</v>
      </c>
      <c r="AZ92" s="85" t="s">
        <v>71</v>
      </c>
      <c r="BA92" s="85" t="s">
        <v>72</v>
      </c>
      <c r="BB92" s="85" t="s">
        <v>73</v>
      </c>
      <c r="BC92" s="85" t="s">
        <v>74</v>
      </c>
      <c r="BD92" s="86" t="s">
        <v>75</v>
      </c>
      <c r="BE92" s="36"/>
    </row>
    <row r="93" s="2" customFormat="1" ht="10.8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7"/>
      <c r="AS93" s="87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9"/>
      <c r="BE93" s="36"/>
    </row>
    <row r="94" s="6" customFormat="1" ht="32.4" customHeight="1">
      <c r="A94" s="6"/>
      <c r="B94" s="90"/>
      <c r="C94" s="91" t="s">
        <v>76</v>
      </c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3">
        <f>ROUND(AG95,2)</f>
        <v>0</v>
      </c>
      <c r="AH94" s="93"/>
      <c r="AI94" s="93"/>
      <c r="AJ94" s="93"/>
      <c r="AK94" s="93"/>
      <c r="AL94" s="93"/>
      <c r="AM94" s="93"/>
      <c r="AN94" s="94">
        <f>SUM(AG94,AT94)</f>
        <v>0</v>
      </c>
      <c r="AO94" s="94"/>
      <c r="AP94" s="94"/>
      <c r="AQ94" s="95" t="s">
        <v>1</v>
      </c>
      <c r="AR94" s="90"/>
      <c r="AS94" s="96">
        <f>ROUND(AS95,2)</f>
        <v>0</v>
      </c>
      <c r="AT94" s="97">
        <f>ROUND(SUM(AV94:AW94),2)</f>
        <v>0</v>
      </c>
      <c r="AU94" s="98">
        <f>ROUND(AU95,5)</f>
        <v>0</v>
      </c>
      <c r="AV94" s="97">
        <f>ROUND(AZ94*L29,2)</f>
        <v>0</v>
      </c>
      <c r="AW94" s="97">
        <f>ROUND(BA94*L30,2)</f>
        <v>0</v>
      </c>
      <c r="AX94" s="97">
        <f>ROUND(BB94*L29,2)</f>
        <v>0</v>
      </c>
      <c r="AY94" s="97">
        <f>ROUND(BC94*L30,2)</f>
        <v>0</v>
      </c>
      <c r="AZ94" s="97">
        <f>ROUND(AZ95,2)</f>
        <v>0</v>
      </c>
      <c r="BA94" s="97">
        <f>ROUND(BA95,2)</f>
        <v>0</v>
      </c>
      <c r="BB94" s="97">
        <f>ROUND(BB95,2)</f>
        <v>0</v>
      </c>
      <c r="BC94" s="97">
        <f>ROUND(BC95,2)</f>
        <v>0</v>
      </c>
      <c r="BD94" s="99">
        <f>ROUND(BD95,2)</f>
        <v>0</v>
      </c>
      <c r="BE94" s="6"/>
      <c r="BS94" s="100" t="s">
        <v>77</v>
      </c>
      <c r="BT94" s="100" t="s">
        <v>78</v>
      </c>
      <c r="BV94" s="100" t="s">
        <v>79</v>
      </c>
      <c r="BW94" s="100" t="s">
        <v>4</v>
      </c>
      <c r="BX94" s="100" t="s">
        <v>80</v>
      </c>
      <c r="CL94" s="100" t="s">
        <v>1</v>
      </c>
    </row>
    <row r="95" s="7" customFormat="1" ht="16.5" customHeight="1">
      <c r="A95" s="101" t="s">
        <v>81</v>
      </c>
      <c r="B95" s="102"/>
      <c r="C95" s="103"/>
      <c r="D95" s="104" t="s">
        <v>14</v>
      </c>
      <c r="E95" s="104"/>
      <c r="F95" s="104"/>
      <c r="G95" s="104"/>
      <c r="H95" s="104"/>
      <c r="I95" s="105"/>
      <c r="J95" s="104" t="s">
        <v>17</v>
      </c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6">
        <f>'03-19 - Polytechnická zah...'!J28</f>
        <v>0</v>
      </c>
      <c r="AH95" s="105"/>
      <c r="AI95" s="105"/>
      <c r="AJ95" s="105"/>
      <c r="AK95" s="105"/>
      <c r="AL95" s="105"/>
      <c r="AM95" s="105"/>
      <c r="AN95" s="106">
        <f>SUM(AG95,AT95)</f>
        <v>0</v>
      </c>
      <c r="AO95" s="105"/>
      <c r="AP95" s="105"/>
      <c r="AQ95" s="107" t="s">
        <v>82</v>
      </c>
      <c r="AR95" s="102"/>
      <c r="AS95" s="108">
        <v>0</v>
      </c>
      <c r="AT95" s="109">
        <f>ROUND(SUM(AV95:AW95),2)</f>
        <v>0</v>
      </c>
      <c r="AU95" s="110">
        <f>'03-19 - Polytechnická zah...'!P137</f>
        <v>0</v>
      </c>
      <c r="AV95" s="109">
        <f>'03-19 - Polytechnická zah...'!J31</f>
        <v>0</v>
      </c>
      <c r="AW95" s="109">
        <f>'03-19 - Polytechnická zah...'!J32</f>
        <v>0</v>
      </c>
      <c r="AX95" s="109">
        <f>'03-19 - Polytechnická zah...'!J33</f>
        <v>0</v>
      </c>
      <c r="AY95" s="109">
        <f>'03-19 - Polytechnická zah...'!J34</f>
        <v>0</v>
      </c>
      <c r="AZ95" s="109">
        <f>'03-19 - Polytechnická zah...'!F31</f>
        <v>0</v>
      </c>
      <c r="BA95" s="109">
        <f>'03-19 - Polytechnická zah...'!F32</f>
        <v>0</v>
      </c>
      <c r="BB95" s="109">
        <f>'03-19 - Polytechnická zah...'!F33</f>
        <v>0</v>
      </c>
      <c r="BC95" s="109">
        <f>'03-19 - Polytechnická zah...'!F34</f>
        <v>0</v>
      </c>
      <c r="BD95" s="111">
        <f>'03-19 - Polytechnická zah...'!F35</f>
        <v>0</v>
      </c>
      <c r="BE95" s="7"/>
      <c r="BT95" s="112" t="s">
        <v>83</v>
      </c>
      <c r="BU95" s="112" t="s">
        <v>84</v>
      </c>
      <c r="BV95" s="112" t="s">
        <v>79</v>
      </c>
      <c r="BW95" s="112" t="s">
        <v>4</v>
      </c>
      <c r="BX95" s="112" t="s">
        <v>80</v>
      </c>
      <c r="CL95" s="112" t="s">
        <v>1</v>
      </c>
    </row>
    <row r="96" s="2" customFormat="1" ht="30" customHeight="1">
      <c r="A96" s="36"/>
      <c r="B96" s="37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7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="2" customFormat="1" ht="6.96" customHeight="1">
      <c r="A97" s="36"/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37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3-19 - Polytechnická zah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13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13"/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4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14"/>
      <c r="J3" s="19"/>
      <c r="K3" s="19"/>
      <c r="L3" s="20"/>
      <c r="AT3" s="17" t="s">
        <v>85</v>
      </c>
    </row>
    <row r="4" s="1" customFormat="1" ht="24.96" customHeight="1">
      <c r="B4" s="20"/>
      <c r="D4" s="21" t="s">
        <v>86</v>
      </c>
      <c r="I4" s="113"/>
      <c r="L4" s="20"/>
      <c r="M4" s="115" t="s">
        <v>10</v>
      </c>
      <c r="AT4" s="17" t="s">
        <v>3</v>
      </c>
    </row>
    <row r="5" s="1" customFormat="1" ht="6.96" customHeight="1">
      <c r="B5" s="20"/>
      <c r="I5" s="113"/>
      <c r="L5" s="20"/>
    </row>
    <row r="6" s="2" customFormat="1" ht="12" customHeight="1">
      <c r="A6" s="36"/>
      <c r="B6" s="37"/>
      <c r="C6" s="36"/>
      <c r="D6" s="30" t="s">
        <v>16</v>
      </c>
      <c r="E6" s="36"/>
      <c r="F6" s="36"/>
      <c r="G6" s="36"/>
      <c r="H6" s="36"/>
      <c r="I6" s="116"/>
      <c r="J6" s="36"/>
      <c r="K6" s="36"/>
      <c r="L6" s="53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="2" customFormat="1" ht="16.5" customHeight="1">
      <c r="A7" s="36"/>
      <c r="B7" s="37"/>
      <c r="C7" s="36"/>
      <c r="D7" s="36"/>
      <c r="E7" s="65" t="s">
        <v>17</v>
      </c>
      <c r="F7" s="36"/>
      <c r="G7" s="36"/>
      <c r="H7" s="36"/>
      <c r="I7" s="116"/>
      <c r="J7" s="36"/>
      <c r="K7" s="36"/>
      <c r="L7" s="53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="2" customFormat="1">
      <c r="A8" s="36"/>
      <c r="B8" s="37"/>
      <c r="C8" s="36"/>
      <c r="D8" s="36"/>
      <c r="E8" s="36"/>
      <c r="F8" s="36"/>
      <c r="G8" s="36"/>
      <c r="H8" s="36"/>
      <c r="I8" s="11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2" customHeight="1">
      <c r="A9" s="36"/>
      <c r="B9" s="37"/>
      <c r="C9" s="36"/>
      <c r="D9" s="30" t="s">
        <v>18</v>
      </c>
      <c r="E9" s="36"/>
      <c r="F9" s="25" t="s">
        <v>1</v>
      </c>
      <c r="G9" s="36"/>
      <c r="H9" s="36"/>
      <c r="I9" s="117" t="s">
        <v>19</v>
      </c>
      <c r="J9" s="25" t="s">
        <v>1</v>
      </c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 ht="12" customHeight="1">
      <c r="A10" s="36"/>
      <c r="B10" s="37"/>
      <c r="C10" s="36"/>
      <c r="D10" s="30" t="s">
        <v>20</v>
      </c>
      <c r="E10" s="36"/>
      <c r="F10" s="25" t="s">
        <v>21</v>
      </c>
      <c r="G10" s="36"/>
      <c r="H10" s="36"/>
      <c r="I10" s="117" t="s">
        <v>22</v>
      </c>
      <c r="J10" s="67" t="str">
        <f>'Rekapitulace stavby'!AN8</f>
        <v>31. 10. 2019</v>
      </c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0.8" customHeight="1">
      <c r="A11" s="36"/>
      <c r="B11" s="37"/>
      <c r="C11" s="36"/>
      <c r="D11" s="36"/>
      <c r="E11" s="36"/>
      <c r="F11" s="36"/>
      <c r="G11" s="36"/>
      <c r="H11" s="36"/>
      <c r="I11" s="11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37"/>
      <c r="C12" s="36"/>
      <c r="D12" s="30" t="s">
        <v>24</v>
      </c>
      <c r="E12" s="36"/>
      <c r="F12" s="36"/>
      <c r="G12" s="36"/>
      <c r="H12" s="36"/>
      <c r="I12" s="117" t="s">
        <v>25</v>
      </c>
      <c r="J12" s="25" t="s">
        <v>26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8" customHeight="1">
      <c r="A13" s="36"/>
      <c r="B13" s="37"/>
      <c r="C13" s="36"/>
      <c r="D13" s="36"/>
      <c r="E13" s="25" t="s">
        <v>27</v>
      </c>
      <c r="F13" s="36"/>
      <c r="G13" s="36"/>
      <c r="H13" s="36"/>
      <c r="I13" s="117" t="s">
        <v>28</v>
      </c>
      <c r="J13" s="25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6.96" customHeight="1">
      <c r="A14" s="36"/>
      <c r="B14" s="37"/>
      <c r="C14" s="36"/>
      <c r="D14" s="36"/>
      <c r="E14" s="36"/>
      <c r="F14" s="36"/>
      <c r="G14" s="36"/>
      <c r="H14" s="36"/>
      <c r="I14" s="116"/>
      <c r="J14" s="36"/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2" customHeight="1">
      <c r="A15" s="36"/>
      <c r="B15" s="37"/>
      <c r="C15" s="36"/>
      <c r="D15" s="30" t="s">
        <v>29</v>
      </c>
      <c r="E15" s="36"/>
      <c r="F15" s="36"/>
      <c r="G15" s="36"/>
      <c r="H15" s="36"/>
      <c r="I15" s="117" t="s">
        <v>25</v>
      </c>
      <c r="J15" s="31" t="str">
        <f>'Rekapitulace stavby'!AN13</f>
        <v>Vyplň údaj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18" customHeight="1">
      <c r="A16" s="36"/>
      <c r="B16" s="37"/>
      <c r="C16" s="36"/>
      <c r="D16" s="36"/>
      <c r="E16" s="31" t="str">
        <f>'Rekapitulace stavby'!E14</f>
        <v>Vyplň údaj</v>
      </c>
      <c r="F16" s="25"/>
      <c r="G16" s="25"/>
      <c r="H16" s="25"/>
      <c r="I16" s="117" t="s">
        <v>28</v>
      </c>
      <c r="J16" s="31" t="str">
        <f>'Rekapitulace stavby'!AN14</f>
        <v>Vyplň údaj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6.96" customHeight="1">
      <c r="A17" s="36"/>
      <c r="B17" s="37"/>
      <c r="C17" s="36"/>
      <c r="D17" s="36"/>
      <c r="E17" s="36"/>
      <c r="F17" s="36"/>
      <c r="G17" s="36"/>
      <c r="H17" s="36"/>
      <c r="I17" s="116"/>
      <c r="J17" s="36"/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2" customHeight="1">
      <c r="A18" s="36"/>
      <c r="B18" s="37"/>
      <c r="C18" s="36"/>
      <c r="D18" s="30" t="s">
        <v>31</v>
      </c>
      <c r="E18" s="36"/>
      <c r="F18" s="36"/>
      <c r="G18" s="36"/>
      <c r="H18" s="36"/>
      <c r="I18" s="117" t="s">
        <v>25</v>
      </c>
      <c r="J18" s="25" t="s">
        <v>32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18" customHeight="1">
      <c r="A19" s="36"/>
      <c r="B19" s="37"/>
      <c r="C19" s="36"/>
      <c r="D19" s="36"/>
      <c r="E19" s="25" t="s">
        <v>33</v>
      </c>
      <c r="F19" s="36"/>
      <c r="G19" s="36"/>
      <c r="H19" s="36"/>
      <c r="I19" s="117" t="s">
        <v>28</v>
      </c>
      <c r="J19" s="25" t="s">
        <v>1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6.96" customHeight="1">
      <c r="A20" s="36"/>
      <c r="B20" s="37"/>
      <c r="C20" s="36"/>
      <c r="D20" s="36"/>
      <c r="E20" s="36"/>
      <c r="F20" s="36"/>
      <c r="G20" s="36"/>
      <c r="H20" s="36"/>
      <c r="I20" s="116"/>
      <c r="J20" s="36"/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2" customHeight="1">
      <c r="A21" s="36"/>
      <c r="B21" s="37"/>
      <c r="C21" s="36"/>
      <c r="D21" s="30" t="s">
        <v>35</v>
      </c>
      <c r="E21" s="36"/>
      <c r="F21" s="36"/>
      <c r="G21" s="36"/>
      <c r="H21" s="36"/>
      <c r="I21" s="117" t="s">
        <v>25</v>
      </c>
      <c r="J21" s="25" t="str">
        <f>IF('Rekapitulace stavby'!AN19="","",'Rekapitulace stavby'!AN19)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18" customHeight="1">
      <c r="A22" s="36"/>
      <c r="B22" s="37"/>
      <c r="C22" s="36"/>
      <c r="D22" s="36"/>
      <c r="E22" s="25" t="str">
        <f>IF('Rekapitulace stavby'!E20="","",'Rekapitulace stavby'!E20)</f>
        <v xml:space="preserve"> </v>
      </c>
      <c r="F22" s="36"/>
      <c r="G22" s="36"/>
      <c r="H22" s="36"/>
      <c r="I22" s="117" t="s">
        <v>28</v>
      </c>
      <c r="J22" s="25" t="str">
        <f>IF('Rekapitulace stavby'!AN20="","",'Rekapitulace stavby'!AN20)</f>
        <v/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6.96" customHeight="1">
      <c r="A23" s="36"/>
      <c r="B23" s="37"/>
      <c r="C23" s="36"/>
      <c r="D23" s="36"/>
      <c r="E23" s="36"/>
      <c r="F23" s="36"/>
      <c r="G23" s="36"/>
      <c r="H23" s="36"/>
      <c r="I23" s="116"/>
      <c r="J23" s="36"/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2" customHeight="1">
      <c r="A24" s="36"/>
      <c r="B24" s="37"/>
      <c r="C24" s="36"/>
      <c r="D24" s="30" t="s">
        <v>37</v>
      </c>
      <c r="E24" s="36"/>
      <c r="F24" s="36"/>
      <c r="G24" s="36"/>
      <c r="H24" s="36"/>
      <c r="I24" s="116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8" customFormat="1" ht="16.5" customHeight="1">
      <c r="A25" s="118"/>
      <c r="B25" s="119"/>
      <c r="C25" s="118"/>
      <c r="D25" s="118"/>
      <c r="E25" s="34" t="s">
        <v>1</v>
      </c>
      <c r="F25" s="34"/>
      <c r="G25" s="34"/>
      <c r="H25" s="34"/>
      <c r="I25" s="120"/>
      <c r="J25" s="118"/>
      <c r="K25" s="118"/>
      <c r="L25" s="121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</row>
    <row r="26" s="2" customFormat="1" ht="6.96" customHeight="1">
      <c r="A26" s="36"/>
      <c r="B26" s="37"/>
      <c r="C26" s="36"/>
      <c r="D26" s="36"/>
      <c r="E26" s="36"/>
      <c r="F26" s="36"/>
      <c r="G26" s="36"/>
      <c r="H26" s="36"/>
      <c r="I26" s="11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2" customFormat="1" ht="6.96" customHeight="1">
      <c r="A27" s="36"/>
      <c r="B27" s="37"/>
      <c r="C27" s="36"/>
      <c r="D27" s="88"/>
      <c r="E27" s="88"/>
      <c r="F27" s="88"/>
      <c r="G27" s="88"/>
      <c r="H27" s="88"/>
      <c r="I27" s="122"/>
      <c r="J27" s="88"/>
      <c r="K27" s="88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="2" customFormat="1" ht="25.44" customHeight="1">
      <c r="A28" s="36"/>
      <c r="B28" s="37"/>
      <c r="C28" s="36"/>
      <c r="D28" s="123" t="s">
        <v>38</v>
      </c>
      <c r="E28" s="36"/>
      <c r="F28" s="36"/>
      <c r="G28" s="36"/>
      <c r="H28" s="36"/>
      <c r="I28" s="116"/>
      <c r="J28" s="94">
        <f>ROUND(J137, 2)</f>
        <v>0</v>
      </c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37"/>
      <c r="C29" s="36"/>
      <c r="D29" s="88"/>
      <c r="E29" s="88"/>
      <c r="F29" s="88"/>
      <c r="G29" s="88"/>
      <c r="H29" s="88"/>
      <c r="I29" s="122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14.4" customHeight="1">
      <c r="A30" s="36"/>
      <c r="B30" s="37"/>
      <c r="C30" s="36"/>
      <c r="D30" s="36"/>
      <c r="E30" s="36"/>
      <c r="F30" s="41" t="s">
        <v>40</v>
      </c>
      <c r="G30" s="36"/>
      <c r="H30" s="36"/>
      <c r="I30" s="124" t="s">
        <v>39</v>
      </c>
      <c r="J30" s="41" t="s">
        <v>41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14.4" customHeight="1">
      <c r="A31" s="36"/>
      <c r="B31" s="37"/>
      <c r="C31" s="36"/>
      <c r="D31" s="125" t="s">
        <v>42</v>
      </c>
      <c r="E31" s="30" t="s">
        <v>43</v>
      </c>
      <c r="F31" s="126">
        <f>ROUND((SUM(BE137:BE283)),  2)</f>
        <v>0</v>
      </c>
      <c r="G31" s="36"/>
      <c r="H31" s="36"/>
      <c r="I31" s="127">
        <v>0.20999999999999999</v>
      </c>
      <c r="J31" s="126">
        <f>ROUND(((SUM(BE137:BE283))*I31),  2)</f>
        <v>0</v>
      </c>
      <c r="K31" s="3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37"/>
      <c r="C32" s="36"/>
      <c r="D32" s="36"/>
      <c r="E32" s="30" t="s">
        <v>44</v>
      </c>
      <c r="F32" s="126">
        <f>ROUND((SUM(BF137:BF283)),  2)</f>
        <v>0</v>
      </c>
      <c r="G32" s="36"/>
      <c r="H32" s="36"/>
      <c r="I32" s="127">
        <v>0.14999999999999999</v>
      </c>
      <c r="J32" s="126">
        <f>ROUND(((SUM(BF137:BF283))*I32),  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hidden="1" s="2" customFormat="1" ht="14.4" customHeight="1">
      <c r="A33" s="36"/>
      <c r="B33" s="37"/>
      <c r="C33" s="36"/>
      <c r="D33" s="36"/>
      <c r="E33" s="30" t="s">
        <v>45</v>
      </c>
      <c r="F33" s="126">
        <f>ROUND((SUM(BG137:BG283)),  2)</f>
        <v>0</v>
      </c>
      <c r="G33" s="36"/>
      <c r="H33" s="36"/>
      <c r="I33" s="127">
        <v>0.20999999999999999</v>
      </c>
      <c r="J33" s="126">
        <f>0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hidden="1" s="2" customFormat="1" ht="14.4" customHeight="1">
      <c r="A34" s="36"/>
      <c r="B34" s="37"/>
      <c r="C34" s="36"/>
      <c r="D34" s="36"/>
      <c r="E34" s="30" t="s">
        <v>46</v>
      </c>
      <c r="F34" s="126">
        <f>ROUND((SUM(BH137:BH283)),  2)</f>
        <v>0</v>
      </c>
      <c r="G34" s="36"/>
      <c r="H34" s="36"/>
      <c r="I34" s="127">
        <v>0.14999999999999999</v>
      </c>
      <c r="J34" s="126">
        <f>0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hidden="1" s="2" customFormat="1" ht="14.4" customHeight="1">
      <c r="A35" s="36"/>
      <c r="B35" s="37"/>
      <c r="C35" s="36"/>
      <c r="D35" s="36"/>
      <c r="E35" s="30" t="s">
        <v>47</v>
      </c>
      <c r="F35" s="126">
        <f>ROUND((SUM(BI137:BI283)),  2)</f>
        <v>0</v>
      </c>
      <c r="G35" s="36"/>
      <c r="H35" s="36"/>
      <c r="I35" s="127">
        <v>0</v>
      </c>
      <c r="J35" s="126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6.96" customHeight="1">
      <c r="A36" s="36"/>
      <c r="B36" s="37"/>
      <c r="C36" s="36"/>
      <c r="D36" s="36"/>
      <c r="E36" s="36"/>
      <c r="F36" s="36"/>
      <c r="G36" s="36"/>
      <c r="H36" s="36"/>
      <c r="I36" s="116"/>
      <c r="J36" s="36"/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="2" customFormat="1" ht="25.44" customHeight="1">
      <c r="A37" s="36"/>
      <c r="B37" s="37"/>
      <c r="C37" s="128"/>
      <c r="D37" s="129" t="s">
        <v>48</v>
      </c>
      <c r="E37" s="79"/>
      <c r="F37" s="79"/>
      <c r="G37" s="130" t="s">
        <v>49</v>
      </c>
      <c r="H37" s="131" t="s">
        <v>50</v>
      </c>
      <c r="I37" s="132"/>
      <c r="J37" s="133">
        <f>SUM(J28:J35)</f>
        <v>0</v>
      </c>
      <c r="K37" s="134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14.4" customHeight="1">
      <c r="A38" s="36"/>
      <c r="B38" s="37"/>
      <c r="C38" s="36"/>
      <c r="D38" s="36"/>
      <c r="E38" s="36"/>
      <c r="F38" s="36"/>
      <c r="G38" s="36"/>
      <c r="H38" s="36"/>
      <c r="I38" s="11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="1" customFormat="1" ht="14.4" customHeight="1">
      <c r="B39" s="20"/>
      <c r="I39" s="113"/>
      <c r="L39" s="20"/>
    </row>
    <row r="40" s="1" customFormat="1" ht="14.4" customHeight="1">
      <c r="B40" s="20"/>
      <c r="I40" s="113"/>
      <c r="L40" s="20"/>
    </row>
    <row r="41" s="1" customFormat="1" ht="14.4" customHeight="1">
      <c r="B41" s="20"/>
      <c r="I41" s="113"/>
      <c r="L41" s="20"/>
    </row>
    <row r="42" s="1" customFormat="1" ht="14.4" customHeight="1">
      <c r="B42" s="20"/>
      <c r="I42" s="113"/>
      <c r="L42" s="20"/>
    </row>
    <row r="43" s="1" customFormat="1" ht="14.4" customHeight="1">
      <c r="B43" s="20"/>
      <c r="I43" s="113"/>
      <c r="L43" s="20"/>
    </row>
    <row r="44" s="1" customFormat="1" ht="14.4" customHeight="1">
      <c r="B44" s="20"/>
      <c r="I44" s="113"/>
      <c r="L44" s="20"/>
    </row>
    <row r="45" s="1" customFormat="1" ht="14.4" customHeight="1">
      <c r="B45" s="20"/>
      <c r="I45" s="113"/>
      <c r="L45" s="20"/>
    </row>
    <row r="46" s="1" customFormat="1" ht="14.4" customHeight="1">
      <c r="B46" s="20"/>
      <c r="I46" s="113"/>
      <c r="L46" s="20"/>
    </row>
    <row r="47" s="1" customFormat="1" ht="14.4" customHeight="1">
      <c r="B47" s="20"/>
      <c r="I47" s="113"/>
      <c r="L47" s="20"/>
    </row>
    <row r="48" s="1" customFormat="1" ht="14.4" customHeight="1">
      <c r="B48" s="20"/>
      <c r="I48" s="113"/>
      <c r="L48" s="20"/>
    </row>
    <row r="49" s="1" customFormat="1" ht="14.4" customHeight="1">
      <c r="B49" s="20"/>
      <c r="I49" s="113"/>
      <c r="L49" s="20"/>
    </row>
    <row r="50" s="2" customFormat="1" ht="14.4" customHeight="1">
      <c r="B50" s="53"/>
      <c r="D50" s="54" t="s">
        <v>51</v>
      </c>
      <c r="E50" s="55"/>
      <c r="F50" s="55"/>
      <c r="G50" s="54" t="s">
        <v>52</v>
      </c>
      <c r="H50" s="55"/>
      <c r="I50" s="135"/>
      <c r="J50" s="55"/>
      <c r="K50" s="55"/>
      <c r="L50" s="5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6"/>
      <c r="B61" s="37"/>
      <c r="C61" s="36"/>
      <c r="D61" s="56" t="s">
        <v>53</v>
      </c>
      <c r="E61" s="39"/>
      <c r="F61" s="136" t="s">
        <v>54</v>
      </c>
      <c r="G61" s="56" t="s">
        <v>53</v>
      </c>
      <c r="H61" s="39"/>
      <c r="I61" s="137"/>
      <c r="J61" s="138" t="s">
        <v>54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6"/>
      <c r="B65" s="37"/>
      <c r="C65" s="36"/>
      <c r="D65" s="54" t="s">
        <v>55</v>
      </c>
      <c r="E65" s="57"/>
      <c r="F65" s="57"/>
      <c r="G65" s="54" t="s">
        <v>56</v>
      </c>
      <c r="H65" s="57"/>
      <c r="I65" s="139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6"/>
      <c r="B76" s="37"/>
      <c r="C76" s="36"/>
      <c r="D76" s="56" t="s">
        <v>53</v>
      </c>
      <c r="E76" s="39"/>
      <c r="F76" s="136" t="s">
        <v>54</v>
      </c>
      <c r="G76" s="56" t="s">
        <v>53</v>
      </c>
      <c r="H76" s="39"/>
      <c r="I76" s="137"/>
      <c r="J76" s="138" t="s">
        <v>54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140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60"/>
      <c r="C81" s="61"/>
      <c r="D81" s="61"/>
      <c r="E81" s="61"/>
      <c r="F81" s="61"/>
      <c r="G81" s="61"/>
      <c r="H81" s="61"/>
      <c r="I81" s="14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21" t="s">
        <v>87</v>
      </c>
      <c r="D82" s="36"/>
      <c r="E82" s="36"/>
      <c r="F82" s="36"/>
      <c r="G82" s="36"/>
      <c r="H82" s="36"/>
      <c r="I82" s="11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11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11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6"/>
      <c r="D85" s="36"/>
      <c r="E85" s="65" t="str">
        <f>E7</f>
        <v>Polytechnická zahrada</v>
      </c>
      <c r="F85" s="36"/>
      <c r="G85" s="36"/>
      <c r="H85" s="36"/>
      <c r="I85" s="11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6.96" customHeight="1">
      <c r="A86" s="36"/>
      <c r="B86" s="37"/>
      <c r="C86" s="36"/>
      <c r="D86" s="36"/>
      <c r="E86" s="36"/>
      <c r="F86" s="36"/>
      <c r="G86" s="36"/>
      <c r="H86" s="36"/>
      <c r="I86" s="11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2" customHeight="1">
      <c r="A87" s="36"/>
      <c r="B87" s="37"/>
      <c r="C87" s="30" t="s">
        <v>20</v>
      </c>
      <c r="D87" s="36"/>
      <c r="E87" s="36"/>
      <c r="F87" s="25" t="str">
        <f>F10</f>
        <v>MŠ Šestajovická</v>
      </c>
      <c r="G87" s="36"/>
      <c r="H87" s="36"/>
      <c r="I87" s="117" t="s">
        <v>22</v>
      </c>
      <c r="J87" s="67" t="str">
        <f>IF(J10="","",J10)</f>
        <v>31. 10. 2019</v>
      </c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6"/>
      <c r="D88" s="36"/>
      <c r="E88" s="36"/>
      <c r="F88" s="36"/>
      <c r="G88" s="36"/>
      <c r="H88" s="36"/>
      <c r="I88" s="11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5.15" customHeight="1">
      <c r="A89" s="36"/>
      <c r="B89" s="37"/>
      <c r="C89" s="30" t="s">
        <v>24</v>
      </c>
      <c r="D89" s="36"/>
      <c r="E89" s="36"/>
      <c r="F89" s="25" t="str">
        <f>E13</f>
        <v>Městská část Praha 14</v>
      </c>
      <c r="G89" s="36"/>
      <c r="H89" s="36"/>
      <c r="I89" s="117" t="s">
        <v>31</v>
      </c>
      <c r="J89" s="34" t="str">
        <f>E19</f>
        <v>ProjectK7 s.r.o.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15.15" customHeight="1">
      <c r="A90" s="36"/>
      <c r="B90" s="37"/>
      <c r="C90" s="30" t="s">
        <v>29</v>
      </c>
      <c r="D90" s="36"/>
      <c r="E90" s="36"/>
      <c r="F90" s="25" t="str">
        <f>IF(E16="","",E16)</f>
        <v>Vyplň údaj</v>
      </c>
      <c r="G90" s="36"/>
      <c r="H90" s="36"/>
      <c r="I90" s="117" t="s">
        <v>35</v>
      </c>
      <c r="J90" s="34" t="str">
        <f>E22</f>
        <v xml:space="preserve"> </v>
      </c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10.32" customHeight="1">
      <c r="A91" s="36"/>
      <c r="B91" s="37"/>
      <c r="C91" s="36"/>
      <c r="D91" s="36"/>
      <c r="E91" s="36"/>
      <c r="F91" s="36"/>
      <c r="G91" s="36"/>
      <c r="H91" s="36"/>
      <c r="I91" s="116"/>
      <c r="J91" s="36"/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29.28" customHeight="1">
      <c r="A92" s="36"/>
      <c r="B92" s="37"/>
      <c r="C92" s="142" t="s">
        <v>88</v>
      </c>
      <c r="D92" s="128"/>
      <c r="E92" s="128"/>
      <c r="F92" s="128"/>
      <c r="G92" s="128"/>
      <c r="H92" s="128"/>
      <c r="I92" s="143"/>
      <c r="J92" s="144" t="s">
        <v>89</v>
      </c>
      <c r="K92" s="12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6"/>
      <c r="D93" s="36"/>
      <c r="E93" s="36"/>
      <c r="F93" s="36"/>
      <c r="G93" s="36"/>
      <c r="H93" s="36"/>
      <c r="I93" s="11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2.8" customHeight="1">
      <c r="A94" s="36"/>
      <c r="B94" s="37"/>
      <c r="C94" s="145" t="s">
        <v>90</v>
      </c>
      <c r="D94" s="36"/>
      <c r="E94" s="36"/>
      <c r="F94" s="36"/>
      <c r="G94" s="36"/>
      <c r="H94" s="36"/>
      <c r="I94" s="116"/>
      <c r="J94" s="94">
        <f>J137</f>
        <v>0</v>
      </c>
      <c r="K94" s="36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U94" s="17" t="s">
        <v>91</v>
      </c>
    </row>
    <row r="95" s="9" customFormat="1" ht="24.96" customHeight="1">
      <c r="A95" s="9"/>
      <c r="B95" s="146"/>
      <c r="C95" s="9"/>
      <c r="D95" s="147" t="s">
        <v>92</v>
      </c>
      <c r="E95" s="148"/>
      <c r="F95" s="148"/>
      <c r="G95" s="148"/>
      <c r="H95" s="148"/>
      <c r="I95" s="149"/>
      <c r="J95" s="150">
        <f>J138</f>
        <v>0</v>
      </c>
      <c r="K95" s="9"/>
      <c r="L95" s="146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51"/>
      <c r="C96" s="10"/>
      <c r="D96" s="152" t="s">
        <v>93</v>
      </c>
      <c r="E96" s="153"/>
      <c r="F96" s="153"/>
      <c r="G96" s="153"/>
      <c r="H96" s="153"/>
      <c r="I96" s="154"/>
      <c r="J96" s="155">
        <f>J139</f>
        <v>0</v>
      </c>
      <c r="K96" s="10"/>
      <c r="L96" s="151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51"/>
      <c r="C97" s="10"/>
      <c r="D97" s="152" t="s">
        <v>94</v>
      </c>
      <c r="E97" s="153"/>
      <c r="F97" s="153"/>
      <c r="G97" s="153"/>
      <c r="H97" s="153"/>
      <c r="I97" s="154"/>
      <c r="J97" s="155">
        <f>J163</f>
        <v>0</v>
      </c>
      <c r="K97" s="10"/>
      <c r="L97" s="151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51"/>
      <c r="C98" s="10"/>
      <c r="D98" s="152" t="s">
        <v>95</v>
      </c>
      <c r="E98" s="153"/>
      <c r="F98" s="153"/>
      <c r="G98" s="153"/>
      <c r="H98" s="153"/>
      <c r="I98" s="154"/>
      <c r="J98" s="155">
        <f>J166</f>
        <v>0</v>
      </c>
      <c r="K98" s="10"/>
      <c r="L98" s="15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1"/>
      <c r="C99" s="10"/>
      <c r="D99" s="152" t="s">
        <v>96</v>
      </c>
      <c r="E99" s="153"/>
      <c r="F99" s="153"/>
      <c r="G99" s="153"/>
      <c r="H99" s="153"/>
      <c r="I99" s="154"/>
      <c r="J99" s="155">
        <f>J177</f>
        <v>0</v>
      </c>
      <c r="K99" s="10"/>
      <c r="L99" s="15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1"/>
      <c r="C100" s="10"/>
      <c r="D100" s="152" t="s">
        <v>97</v>
      </c>
      <c r="E100" s="153"/>
      <c r="F100" s="153"/>
      <c r="G100" s="153"/>
      <c r="H100" s="153"/>
      <c r="I100" s="154"/>
      <c r="J100" s="155">
        <f>J179</f>
        <v>0</v>
      </c>
      <c r="K100" s="10"/>
      <c r="L100" s="15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1"/>
      <c r="C101" s="10"/>
      <c r="D101" s="152" t="s">
        <v>98</v>
      </c>
      <c r="E101" s="153"/>
      <c r="F101" s="153"/>
      <c r="G101" s="153"/>
      <c r="H101" s="153"/>
      <c r="I101" s="154"/>
      <c r="J101" s="155">
        <f>J182</f>
        <v>0</v>
      </c>
      <c r="K101" s="10"/>
      <c r="L101" s="15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1"/>
      <c r="C102" s="10"/>
      <c r="D102" s="152" t="s">
        <v>99</v>
      </c>
      <c r="E102" s="153"/>
      <c r="F102" s="153"/>
      <c r="G102" s="153"/>
      <c r="H102" s="153"/>
      <c r="I102" s="154"/>
      <c r="J102" s="155">
        <f>J187</f>
        <v>0</v>
      </c>
      <c r="K102" s="10"/>
      <c r="L102" s="15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1"/>
      <c r="C103" s="10"/>
      <c r="D103" s="152" t="s">
        <v>100</v>
      </c>
      <c r="E103" s="153"/>
      <c r="F103" s="153"/>
      <c r="G103" s="153"/>
      <c r="H103" s="153"/>
      <c r="I103" s="154"/>
      <c r="J103" s="155">
        <f>J191</f>
        <v>0</v>
      </c>
      <c r="K103" s="10"/>
      <c r="L103" s="15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46"/>
      <c r="C104" s="9"/>
      <c r="D104" s="147" t="s">
        <v>101</v>
      </c>
      <c r="E104" s="148"/>
      <c r="F104" s="148"/>
      <c r="G104" s="148"/>
      <c r="H104" s="148"/>
      <c r="I104" s="149"/>
      <c r="J104" s="150">
        <f>J193</f>
        <v>0</v>
      </c>
      <c r="K104" s="9"/>
      <c r="L104" s="14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51"/>
      <c r="C105" s="10"/>
      <c r="D105" s="152" t="s">
        <v>102</v>
      </c>
      <c r="E105" s="153"/>
      <c r="F105" s="153"/>
      <c r="G105" s="153"/>
      <c r="H105" s="153"/>
      <c r="I105" s="154"/>
      <c r="J105" s="155">
        <f>J194</f>
        <v>0</v>
      </c>
      <c r="K105" s="10"/>
      <c r="L105" s="15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51"/>
      <c r="C106" s="10"/>
      <c r="D106" s="152" t="s">
        <v>103</v>
      </c>
      <c r="E106" s="153"/>
      <c r="F106" s="153"/>
      <c r="G106" s="153"/>
      <c r="H106" s="153"/>
      <c r="I106" s="154"/>
      <c r="J106" s="155">
        <f>J205</f>
        <v>0</v>
      </c>
      <c r="K106" s="10"/>
      <c r="L106" s="15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46"/>
      <c r="C107" s="9"/>
      <c r="D107" s="147" t="s">
        <v>104</v>
      </c>
      <c r="E107" s="148"/>
      <c r="F107" s="148"/>
      <c r="G107" s="148"/>
      <c r="H107" s="148"/>
      <c r="I107" s="149"/>
      <c r="J107" s="150">
        <f>J212</f>
        <v>0</v>
      </c>
      <c r="K107" s="9"/>
      <c r="L107" s="14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151"/>
      <c r="C108" s="10"/>
      <c r="D108" s="152" t="s">
        <v>105</v>
      </c>
      <c r="E108" s="153"/>
      <c r="F108" s="153"/>
      <c r="G108" s="153"/>
      <c r="H108" s="153"/>
      <c r="I108" s="154"/>
      <c r="J108" s="155">
        <f>J213</f>
        <v>0</v>
      </c>
      <c r="K108" s="10"/>
      <c r="L108" s="15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51"/>
      <c r="C109" s="10"/>
      <c r="D109" s="152" t="s">
        <v>106</v>
      </c>
      <c r="E109" s="153"/>
      <c r="F109" s="153"/>
      <c r="G109" s="153"/>
      <c r="H109" s="153"/>
      <c r="I109" s="154"/>
      <c r="J109" s="155">
        <f>J222</f>
        <v>0</v>
      </c>
      <c r="K109" s="10"/>
      <c r="L109" s="15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51"/>
      <c r="C110" s="10"/>
      <c r="D110" s="152" t="s">
        <v>107</v>
      </c>
      <c r="E110" s="153"/>
      <c r="F110" s="153"/>
      <c r="G110" s="153"/>
      <c r="H110" s="153"/>
      <c r="I110" s="154"/>
      <c r="J110" s="155">
        <f>J254</f>
        <v>0</v>
      </c>
      <c r="K110" s="10"/>
      <c r="L110" s="15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51"/>
      <c r="C111" s="10"/>
      <c r="D111" s="152" t="s">
        <v>108</v>
      </c>
      <c r="E111" s="153"/>
      <c r="F111" s="153"/>
      <c r="G111" s="153"/>
      <c r="H111" s="153"/>
      <c r="I111" s="154"/>
      <c r="J111" s="155">
        <f>J258</f>
        <v>0</v>
      </c>
      <c r="K111" s="10"/>
      <c r="L111" s="15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51"/>
      <c r="C112" s="10"/>
      <c r="D112" s="152" t="s">
        <v>109</v>
      </c>
      <c r="E112" s="153"/>
      <c r="F112" s="153"/>
      <c r="G112" s="153"/>
      <c r="H112" s="153"/>
      <c r="I112" s="154"/>
      <c r="J112" s="155">
        <f>J268</f>
        <v>0</v>
      </c>
      <c r="K112" s="10"/>
      <c r="L112" s="15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9" customFormat="1" ht="24.96" customHeight="1">
      <c r="A113" s="9"/>
      <c r="B113" s="146"/>
      <c r="C113" s="9"/>
      <c r="D113" s="147" t="s">
        <v>110</v>
      </c>
      <c r="E113" s="148"/>
      <c r="F113" s="148"/>
      <c r="G113" s="148"/>
      <c r="H113" s="148"/>
      <c r="I113" s="149"/>
      <c r="J113" s="150">
        <f>J271</f>
        <v>0</v>
      </c>
      <c r="K113" s="9"/>
      <c r="L113" s="146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="10" customFormat="1" ht="19.92" customHeight="1">
      <c r="A114" s="10"/>
      <c r="B114" s="151"/>
      <c r="C114" s="10"/>
      <c r="D114" s="152" t="s">
        <v>111</v>
      </c>
      <c r="E114" s="153"/>
      <c r="F114" s="153"/>
      <c r="G114" s="153"/>
      <c r="H114" s="153"/>
      <c r="I114" s="154"/>
      <c r="J114" s="155">
        <f>J272</f>
        <v>0</v>
      </c>
      <c r="K114" s="10"/>
      <c r="L114" s="15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9" customFormat="1" ht="24.96" customHeight="1">
      <c r="A115" s="9"/>
      <c r="B115" s="146"/>
      <c r="C115" s="9"/>
      <c r="D115" s="147" t="s">
        <v>112</v>
      </c>
      <c r="E115" s="148"/>
      <c r="F115" s="148"/>
      <c r="G115" s="148"/>
      <c r="H115" s="148"/>
      <c r="I115" s="149"/>
      <c r="J115" s="150">
        <f>J274</f>
        <v>0</v>
      </c>
      <c r="K115" s="9"/>
      <c r="L115" s="146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="10" customFormat="1" ht="19.92" customHeight="1">
      <c r="A116" s="10"/>
      <c r="B116" s="151"/>
      <c r="C116" s="10"/>
      <c r="D116" s="152" t="s">
        <v>113</v>
      </c>
      <c r="E116" s="153"/>
      <c r="F116" s="153"/>
      <c r="G116" s="153"/>
      <c r="H116" s="153"/>
      <c r="I116" s="154"/>
      <c r="J116" s="155">
        <f>J275</f>
        <v>0</v>
      </c>
      <c r="K116" s="10"/>
      <c r="L116" s="151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51"/>
      <c r="C117" s="10"/>
      <c r="D117" s="152" t="s">
        <v>114</v>
      </c>
      <c r="E117" s="153"/>
      <c r="F117" s="153"/>
      <c r="G117" s="153"/>
      <c r="H117" s="153"/>
      <c r="I117" s="154"/>
      <c r="J117" s="155">
        <f>J277</f>
        <v>0</v>
      </c>
      <c r="K117" s="10"/>
      <c r="L117" s="151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51"/>
      <c r="C118" s="10"/>
      <c r="D118" s="152" t="s">
        <v>115</v>
      </c>
      <c r="E118" s="153"/>
      <c r="F118" s="153"/>
      <c r="G118" s="153"/>
      <c r="H118" s="153"/>
      <c r="I118" s="154"/>
      <c r="J118" s="155">
        <f>J280</f>
        <v>0</v>
      </c>
      <c r="K118" s="10"/>
      <c r="L118" s="151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51"/>
      <c r="C119" s="10"/>
      <c r="D119" s="152" t="s">
        <v>116</v>
      </c>
      <c r="E119" s="153"/>
      <c r="F119" s="153"/>
      <c r="G119" s="153"/>
      <c r="H119" s="153"/>
      <c r="I119" s="154"/>
      <c r="J119" s="155">
        <f>J282</f>
        <v>0</v>
      </c>
      <c r="K119" s="10"/>
      <c r="L119" s="151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2" customFormat="1" ht="21.84" customHeight="1">
      <c r="A120" s="36"/>
      <c r="B120" s="37"/>
      <c r="C120" s="36"/>
      <c r="D120" s="36"/>
      <c r="E120" s="36"/>
      <c r="F120" s="36"/>
      <c r="G120" s="36"/>
      <c r="H120" s="36"/>
      <c r="I120" s="116"/>
      <c r="J120" s="36"/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="2" customFormat="1" ht="6.96" customHeight="1">
      <c r="A121" s="36"/>
      <c r="B121" s="58"/>
      <c r="C121" s="59"/>
      <c r="D121" s="59"/>
      <c r="E121" s="59"/>
      <c r="F121" s="59"/>
      <c r="G121" s="59"/>
      <c r="H121" s="59"/>
      <c r="I121" s="140"/>
      <c r="J121" s="59"/>
      <c r="K121" s="59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5" s="2" customFormat="1" ht="6.96" customHeight="1">
      <c r="A125" s="36"/>
      <c r="B125" s="60"/>
      <c r="C125" s="61"/>
      <c r="D125" s="61"/>
      <c r="E125" s="61"/>
      <c r="F125" s="61"/>
      <c r="G125" s="61"/>
      <c r="H125" s="61"/>
      <c r="I125" s="141"/>
      <c r="J125" s="61"/>
      <c r="K125" s="61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="2" customFormat="1" ht="24.96" customHeight="1">
      <c r="A126" s="36"/>
      <c r="B126" s="37"/>
      <c r="C126" s="21" t="s">
        <v>117</v>
      </c>
      <c r="D126" s="36"/>
      <c r="E126" s="36"/>
      <c r="F126" s="36"/>
      <c r="G126" s="36"/>
      <c r="H126" s="36"/>
      <c r="I126" s="116"/>
      <c r="J126" s="36"/>
      <c r="K126" s="36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="2" customFormat="1" ht="6.96" customHeight="1">
      <c r="A127" s="36"/>
      <c r="B127" s="37"/>
      <c r="C127" s="36"/>
      <c r="D127" s="36"/>
      <c r="E127" s="36"/>
      <c r="F127" s="36"/>
      <c r="G127" s="36"/>
      <c r="H127" s="36"/>
      <c r="I127" s="116"/>
      <c r="J127" s="36"/>
      <c r="K127" s="36"/>
      <c r="L127" s="53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="2" customFormat="1" ht="12" customHeight="1">
      <c r="A128" s="36"/>
      <c r="B128" s="37"/>
      <c r="C128" s="30" t="s">
        <v>16</v>
      </c>
      <c r="D128" s="36"/>
      <c r="E128" s="36"/>
      <c r="F128" s="36"/>
      <c r="G128" s="36"/>
      <c r="H128" s="36"/>
      <c r="I128" s="116"/>
      <c r="J128" s="36"/>
      <c r="K128" s="36"/>
      <c r="L128" s="53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="2" customFormat="1" ht="16.5" customHeight="1">
      <c r="A129" s="36"/>
      <c r="B129" s="37"/>
      <c r="C129" s="36"/>
      <c r="D129" s="36"/>
      <c r="E129" s="65" t="str">
        <f>E7</f>
        <v>Polytechnická zahrada</v>
      </c>
      <c r="F129" s="36"/>
      <c r="G129" s="36"/>
      <c r="H129" s="36"/>
      <c r="I129" s="116"/>
      <c r="J129" s="36"/>
      <c r="K129" s="36"/>
      <c r="L129" s="53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="2" customFormat="1" ht="6.96" customHeight="1">
      <c r="A130" s="36"/>
      <c r="B130" s="37"/>
      <c r="C130" s="36"/>
      <c r="D130" s="36"/>
      <c r="E130" s="36"/>
      <c r="F130" s="36"/>
      <c r="G130" s="36"/>
      <c r="H130" s="36"/>
      <c r="I130" s="116"/>
      <c r="J130" s="36"/>
      <c r="K130" s="36"/>
      <c r="L130" s="53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="2" customFormat="1" ht="12" customHeight="1">
      <c r="A131" s="36"/>
      <c r="B131" s="37"/>
      <c r="C131" s="30" t="s">
        <v>20</v>
      </c>
      <c r="D131" s="36"/>
      <c r="E131" s="36"/>
      <c r="F131" s="25" t="str">
        <f>F10</f>
        <v>MŠ Šestajovická</v>
      </c>
      <c r="G131" s="36"/>
      <c r="H131" s="36"/>
      <c r="I131" s="117" t="s">
        <v>22</v>
      </c>
      <c r="J131" s="67" t="str">
        <f>IF(J10="","",J10)</f>
        <v>31. 10. 2019</v>
      </c>
      <c r="K131" s="36"/>
      <c r="L131" s="53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="2" customFormat="1" ht="6.96" customHeight="1">
      <c r="A132" s="36"/>
      <c r="B132" s="37"/>
      <c r="C132" s="36"/>
      <c r="D132" s="36"/>
      <c r="E132" s="36"/>
      <c r="F132" s="36"/>
      <c r="G132" s="36"/>
      <c r="H132" s="36"/>
      <c r="I132" s="116"/>
      <c r="J132" s="36"/>
      <c r="K132" s="36"/>
      <c r="L132" s="53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="2" customFormat="1" ht="15.15" customHeight="1">
      <c r="A133" s="36"/>
      <c r="B133" s="37"/>
      <c r="C133" s="30" t="s">
        <v>24</v>
      </c>
      <c r="D133" s="36"/>
      <c r="E133" s="36"/>
      <c r="F133" s="25" t="str">
        <f>E13</f>
        <v>Městská část Praha 14</v>
      </c>
      <c r="G133" s="36"/>
      <c r="H133" s="36"/>
      <c r="I133" s="117" t="s">
        <v>31</v>
      </c>
      <c r="J133" s="34" t="str">
        <f>E19</f>
        <v>ProjectK7 s.r.o.</v>
      </c>
      <c r="K133" s="36"/>
      <c r="L133" s="53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="2" customFormat="1" ht="15.15" customHeight="1">
      <c r="A134" s="36"/>
      <c r="B134" s="37"/>
      <c r="C134" s="30" t="s">
        <v>29</v>
      </c>
      <c r="D134" s="36"/>
      <c r="E134" s="36"/>
      <c r="F134" s="25" t="str">
        <f>IF(E16="","",E16)</f>
        <v>Vyplň údaj</v>
      </c>
      <c r="G134" s="36"/>
      <c r="H134" s="36"/>
      <c r="I134" s="117" t="s">
        <v>35</v>
      </c>
      <c r="J134" s="34" t="str">
        <f>E22</f>
        <v xml:space="preserve"> </v>
      </c>
      <c r="K134" s="36"/>
      <c r="L134" s="53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="2" customFormat="1" ht="10.32" customHeight="1">
      <c r="A135" s="36"/>
      <c r="B135" s="37"/>
      <c r="C135" s="36"/>
      <c r="D135" s="36"/>
      <c r="E135" s="36"/>
      <c r="F135" s="36"/>
      <c r="G135" s="36"/>
      <c r="H135" s="36"/>
      <c r="I135" s="116"/>
      <c r="J135" s="36"/>
      <c r="K135" s="36"/>
      <c r="L135" s="53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="11" customFormat="1" ht="29.28" customHeight="1">
      <c r="A136" s="156"/>
      <c r="B136" s="157"/>
      <c r="C136" s="158" t="s">
        <v>118</v>
      </c>
      <c r="D136" s="159" t="s">
        <v>63</v>
      </c>
      <c r="E136" s="159" t="s">
        <v>59</v>
      </c>
      <c r="F136" s="159" t="s">
        <v>60</v>
      </c>
      <c r="G136" s="159" t="s">
        <v>119</v>
      </c>
      <c r="H136" s="159" t="s">
        <v>120</v>
      </c>
      <c r="I136" s="160" t="s">
        <v>121</v>
      </c>
      <c r="J136" s="159" t="s">
        <v>89</v>
      </c>
      <c r="K136" s="161" t="s">
        <v>122</v>
      </c>
      <c r="L136" s="162"/>
      <c r="M136" s="84" t="s">
        <v>1</v>
      </c>
      <c r="N136" s="85" t="s">
        <v>42</v>
      </c>
      <c r="O136" s="85" t="s">
        <v>123</v>
      </c>
      <c r="P136" s="85" t="s">
        <v>124</v>
      </c>
      <c r="Q136" s="85" t="s">
        <v>125</v>
      </c>
      <c r="R136" s="85" t="s">
        <v>126</v>
      </c>
      <c r="S136" s="85" t="s">
        <v>127</v>
      </c>
      <c r="T136" s="86" t="s">
        <v>128</v>
      </c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</row>
    <row r="137" s="2" customFormat="1" ht="22.8" customHeight="1">
      <c r="A137" s="36"/>
      <c r="B137" s="37"/>
      <c r="C137" s="91" t="s">
        <v>129</v>
      </c>
      <c r="D137" s="36"/>
      <c r="E137" s="36"/>
      <c r="F137" s="36"/>
      <c r="G137" s="36"/>
      <c r="H137" s="36"/>
      <c r="I137" s="116"/>
      <c r="J137" s="163">
        <f>BK137</f>
        <v>0</v>
      </c>
      <c r="K137" s="36"/>
      <c r="L137" s="37"/>
      <c r="M137" s="87"/>
      <c r="N137" s="71"/>
      <c r="O137" s="88"/>
      <c r="P137" s="164">
        <f>P138+P193+P212+P271+P274</f>
        <v>0</v>
      </c>
      <c r="Q137" s="88"/>
      <c r="R137" s="164">
        <f>R138+R193+R212+R271+R274</f>
        <v>29.571812149999996</v>
      </c>
      <c r="S137" s="88"/>
      <c r="T137" s="165">
        <f>T138+T193+T212+T271+T274</f>
        <v>2.8569499999999999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7" t="s">
        <v>77</v>
      </c>
      <c r="AU137" s="17" t="s">
        <v>91</v>
      </c>
      <c r="BK137" s="166">
        <f>BK138+BK193+BK212+BK271+BK274</f>
        <v>0</v>
      </c>
    </row>
    <row r="138" s="12" customFormat="1" ht="25.92" customHeight="1">
      <c r="A138" s="12"/>
      <c r="B138" s="167"/>
      <c r="C138" s="12"/>
      <c r="D138" s="168" t="s">
        <v>77</v>
      </c>
      <c r="E138" s="169" t="s">
        <v>130</v>
      </c>
      <c r="F138" s="169" t="s">
        <v>131</v>
      </c>
      <c r="G138" s="12"/>
      <c r="H138" s="12"/>
      <c r="I138" s="170"/>
      <c r="J138" s="171">
        <f>BK138</f>
        <v>0</v>
      </c>
      <c r="K138" s="12"/>
      <c r="L138" s="167"/>
      <c r="M138" s="172"/>
      <c r="N138" s="173"/>
      <c r="O138" s="173"/>
      <c r="P138" s="174">
        <f>P139+P163+P166+P177+P179+P182+P187+P191</f>
        <v>0</v>
      </c>
      <c r="Q138" s="173"/>
      <c r="R138" s="174">
        <f>R139+R163+R166+R177+R179+R182+R187+R191</f>
        <v>27.493115</v>
      </c>
      <c r="S138" s="173"/>
      <c r="T138" s="175">
        <f>T139+T163+T166+T177+T179+T182+T187+T191</f>
        <v>2.8399999999999999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68" t="s">
        <v>83</v>
      </c>
      <c r="AT138" s="176" t="s">
        <v>77</v>
      </c>
      <c r="AU138" s="176" t="s">
        <v>78</v>
      </c>
      <c r="AY138" s="168" t="s">
        <v>132</v>
      </c>
      <c r="BK138" s="177">
        <f>BK139+BK163+BK166+BK177+BK179+BK182+BK187+BK191</f>
        <v>0</v>
      </c>
    </row>
    <row r="139" s="12" customFormat="1" ht="22.8" customHeight="1">
      <c r="A139" s="12"/>
      <c r="B139" s="167"/>
      <c r="C139" s="12"/>
      <c r="D139" s="168" t="s">
        <v>77</v>
      </c>
      <c r="E139" s="178" t="s">
        <v>83</v>
      </c>
      <c r="F139" s="178" t="s">
        <v>133</v>
      </c>
      <c r="G139" s="12"/>
      <c r="H139" s="12"/>
      <c r="I139" s="170"/>
      <c r="J139" s="179">
        <f>BK139</f>
        <v>0</v>
      </c>
      <c r="K139" s="12"/>
      <c r="L139" s="167"/>
      <c r="M139" s="172"/>
      <c r="N139" s="173"/>
      <c r="O139" s="173"/>
      <c r="P139" s="174">
        <f>SUM(P140:P162)</f>
        <v>0</v>
      </c>
      <c r="Q139" s="173"/>
      <c r="R139" s="174">
        <f>SUM(R140:R162)</f>
        <v>0.014999999999999999</v>
      </c>
      <c r="S139" s="173"/>
      <c r="T139" s="175">
        <f>SUM(T140:T162)</f>
        <v>1.5600000000000001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68" t="s">
        <v>83</v>
      </c>
      <c r="AT139" s="176" t="s">
        <v>77</v>
      </c>
      <c r="AU139" s="176" t="s">
        <v>83</v>
      </c>
      <c r="AY139" s="168" t="s">
        <v>132</v>
      </c>
      <c r="BK139" s="177">
        <f>SUM(BK140:BK162)</f>
        <v>0</v>
      </c>
    </row>
    <row r="140" s="2" customFormat="1" ht="55.5" customHeight="1">
      <c r="A140" s="36"/>
      <c r="B140" s="180"/>
      <c r="C140" s="181" t="s">
        <v>83</v>
      </c>
      <c r="D140" s="181" t="s">
        <v>134</v>
      </c>
      <c r="E140" s="182" t="s">
        <v>135</v>
      </c>
      <c r="F140" s="183" t="s">
        <v>136</v>
      </c>
      <c r="G140" s="184" t="s">
        <v>137</v>
      </c>
      <c r="H140" s="185">
        <v>6</v>
      </c>
      <c r="I140" s="186"/>
      <c r="J140" s="187">
        <f>ROUND(I140*H140,2)</f>
        <v>0</v>
      </c>
      <c r="K140" s="183" t="s">
        <v>138</v>
      </c>
      <c r="L140" s="37"/>
      <c r="M140" s="188" t="s">
        <v>1</v>
      </c>
      <c r="N140" s="189" t="s">
        <v>43</v>
      </c>
      <c r="O140" s="75"/>
      <c r="P140" s="190">
        <f>O140*H140</f>
        <v>0</v>
      </c>
      <c r="Q140" s="190">
        <v>0</v>
      </c>
      <c r="R140" s="190">
        <f>Q140*H140</f>
        <v>0</v>
      </c>
      <c r="S140" s="190">
        <v>0.26000000000000001</v>
      </c>
      <c r="T140" s="191">
        <f>S140*H140</f>
        <v>1.5600000000000001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2" t="s">
        <v>139</v>
      </c>
      <c r="AT140" s="192" t="s">
        <v>134</v>
      </c>
      <c r="AU140" s="192" t="s">
        <v>85</v>
      </c>
      <c r="AY140" s="17" t="s">
        <v>132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7" t="s">
        <v>83</v>
      </c>
      <c r="BK140" s="193">
        <f>ROUND(I140*H140,2)</f>
        <v>0</v>
      </c>
      <c r="BL140" s="17" t="s">
        <v>139</v>
      </c>
      <c r="BM140" s="192" t="s">
        <v>140</v>
      </c>
    </row>
    <row r="141" s="2" customFormat="1" ht="21.75" customHeight="1">
      <c r="A141" s="36"/>
      <c r="B141" s="180"/>
      <c r="C141" s="181" t="s">
        <v>85</v>
      </c>
      <c r="D141" s="181" t="s">
        <v>134</v>
      </c>
      <c r="E141" s="182" t="s">
        <v>141</v>
      </c>
      <c r="F141" s="183" t="s">
        <v>142</v>
      </c>
      <c r="G141" s="184" t="s">
        <v>143</v>
      </c>
      <c r="H141" s="185">
        <v>6.1950000000000003</v>
      </c>
      <c r="I141" s="186"/>
      <c r="J141" s="187">
        <f>ROUND(I141*H141,2)</f>
        <v>0</v>
      </c>
      <c r="K141" s="183" t="s">
        <v>1</v>
      </c>
      <c r="L141" s="37"/>
      <c r="M141" s="188" t="s">
        <v>1</v>
      </c>
      <c r="N141" s="189" t="s">
        <v>43</v>
      </c>
      <c r="O141" s="75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2" t="s">
        <v>139</v>
      </c>
      <c r="AT141" s="192" t="s">
        <v>134</v>
      </c>
      <c r="AU141" s="192" t="s">
        <v>85</v>
      </c>
      <c r="AY141" s="17" t="s">
        <v>132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7" t="s">
        <v>83</v>
      </c>
      <c r="BK141" s="193">
        <f>ROUND(I141*H141,2)</f>
        <v>0</v>
      </c>
      <c r="BL141" s="17" t="s">
        <v>139</v>
      </c>
      <c r="BM141" s="192" t="s">
        <v>144</v>
      </c>
    </row>
    <row r="142" s="13" customFormat="1">
      <c r="A142" s="13"/>
      <c r="B142" s="194"/>
      <c r="C142" s="13"/>
      <c r="D142" s="195" t="s">
        <v>145</v>
      </c>
      <c r="E142" s="196" t="s">
        <v>1</v>
      </c>
      <c r="F142" s="197" t="s">
        <v>146</v>
      </c>
      <c r="G142" s="13"/>
      <c r="H142" s="198">
        <v>6.1950000000000003</v>
      </c>
      <c r="I142" s="199"/>
      <c r="J142" s="13"/>
      <c r="K142" s="13"/>
      <c r="L142" s="194"/>
      <c r="M142" s="200"/>
      <c r="N142" s="201"/>
      <c r="O142" s="201"/>
      <c r="P142" s="201"/>
      <c r="Q142" s="201"/>
      <c r="R142" s="201"/>
      <c r="S142" s="201"/>
      <c r="T142" s="20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6" t="s">
        <v>145</v>
      </c>
      <c r="AU142" s="196" t="s">
        <v>85</v>
      </c>
      <c r="AV142" s="13" t="s">
        <v>85</v>
      </c>
      <c r="AW142" s="13" t="s">
        <v>34</v>
      </c>
      <c r="AX142" s="13" t="s">
        <v>83</v>
      </c>
      <c r="AY142" s="196" t="s">
        <v>132</v>
      </c>
    </row>
    <row r="143" s="2" customFormat="1" ht="33" customHeight="1">
      <c r="A143" s="36"/>
      <c r="B143" s="180"/>
      <c r="C143" s="181" t="s">
        <v>147</v>
      </c>
      <c r="D143" s="181" t="s">
        <v>134</v>
      </c>
      <c r="E143" s="182" t="s">
        <v>148</v>
      </c>
      <c r="F143" s="183" t="s">
        <v>149</v>
      </c>
      <c r="G143" s="184" t="s">
        <v>143</v>
      </c>
      <c r="H143" s="185">
        <v>4.5410000000000004</v>
      </c>
      <c r="I143" s="186"/>
      <c r="J143" s="187">
        <f>ROUND(I143*H143,2)</f>
        <v>0</v>
      </c>
      <c r="K143" s="183" t="s">
        <v>138</v>
      </c>
      <c r="L143" s="37"/>
      <c r="M143" s="188" t="s">
        <v>1</v>
      </c>
      <c r="N143" s="189" t="s">
        <v>43</v>
      </c>
      <c r="O143" s="75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2" t="s">
        <v>139</v>
      </c>
      <c r="AT143" s="192" t="s">
        <v>134</v>
      </c>
      <c r="AU143" s="192" t="s">
        <v>85</v>
      </c>
      <c r="AY143" s="17" t="s">
        <v>132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7" t="s">
        <v>83</v>
      </c>
      <c r="BK143" s="193">
        <f>ROUND(I143*H143,2)</f>
        <v>0</v>
      </c>
      <c r="BL143" s="17" t="s">
        <v>139</v>
      </c>
      <c r="BM143" s="192" t="s">
        <v>150</v>
      </c>
    </row>
    <row r="144" s="13" customFormat="1">
      <c r="A144" s="13"/>
      <c r="B144" s="194"/>
      <c r="C144" s="13"/>
      <c r="D144" s="195" t="s">
        <v>145</v>
      </c>
      <c r="E144" s="196" t="s">
        <v>1</v>
      </c>
      <c r="F144" s="197" t="s">
        <v>151</v>
      </c>
      <c r="G144" s="13"/>
      <c r="H144" s="198">
        <v>4.5410000000000004</v>
      </c>
      <c r="I144" s="199"/>
      <c r="J144" s="13"/>
      <c r="K144" s="13"/>
      <c r="L144" s="194"/>
      <c r="M144" s="200"/>
      <c r="N144" s="201"/>
      <c r="O144" s="201"/>
      <c r="P144" s="201"/>
      <c r="Q144" s="201"/>
      <c r="R144" s="201"/>
      <c r="S144" s="201"/>
      <c r="T144" s="20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6" t="s">
        <v>145</v>
      </c>
      <c r="AU144" s="196" t="s">
        <v>85</v>
      </c>
      <c r="AV144" s="13" t="s">
        <v>85</v>
      </c>
      <c r="AW144" s="13" t="s">
        <v>34</v>
      </c>
      <c r="AX144" s="13" t="s">
        <v>83</v>
      </c>
      <c r="AY144" s="196" t="s">
        <v>132</v>
      </c>
    </row>
    <row r="145" s="2" customFormat="1" ht="33" customHeight="1">
      <c r="A145" s="36"/>
      <c r="B145" s="180"/>
      <c r="C145" s="181" t="s">
        <v>139</v>
      </c>
      <c r="D145" s="181" t="s">
        <v>134</v>
      </c>
      <c r="E145" s="182" t="s">
        <v>152</v>
      </c>
      <c r="F145" s="183" t="s">
        <v>153</v>
      </c>
      <c r="G145" s="184" t="s">
        <v>143</v>
      </c>
      <c r="H145" s="185">
        <v>4.5410000000000004</v>
      </c>
      <c r="I145" s="186"/>
      <c r="J145" s="187">
        <f>ROUND(I145*H145,2)</f>
        <v>0</v>
      </c>
      <c r="K145" s="183" t="s">
        <v>138</v>
      </c>
      <c r="L145" s="37"/>
      <c r="M145" s="188" t="s">
        <v>1</v>
      </c>
      <c r="N145" s="189" t="s">
        <v>43</v>
      </c>
      <c r="O145" s="75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2" t="s">
        <v>139</v>
      </c>
      <c r="AT145" s="192" t="s">
        <v>134</v>
      </c>
      <c r="AU145" s="192" t="s">
        <v>85</v>
      </c>
      <c r="AY145" s="17" t="s">
        <v>132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7" t="s">
        <v>83</v>
      </c>
      <c r="BK145" s="193">
        <f>ROUND(I145*H145,2)</f>
        <v>0</v>
      </c>
      <c r="BL145" s="17" t="s">
        <v>139</v>
      </c>
      <c r="BM145" s="192" t="s">
        <v>154</v>
      </c>
    </row>
    <row r="146" s="2" customFormat="1" ht="21.75" customHeight="1">
      <c r="A146" s="36"/>
      <c r="B146" s="180"/>
      <c r="C146" s="181" t="s">
        <v>155</v>
      </c>
      <c r="D146" s="181" t="s">
        <v>134</v>
      </c>
      <c r="E146" s="182" t="s">
        <v>156</v>
      </c>
      <c r="F146" s="183" t="s">
        <v>157</v>
      </c>
      <c r="G146" s="184" t="s">
        <v>143</v>
      </c>
      <c r="H146" s="185">
        <v>2.3999999999999999</v>
      </c>
      <c r="I146" s="186"/>
      <c r="J146" s="187">
        <f>ROUND(I146*H146,2)</f>
        <v>0</v>
      </c>
      <c r="K146" s="183" t="s">
        <v>1</v>
      </c>
      <c r="L146" s="37"/>
      <c r="M146" s="188" t="s">
        <v>1</v>
      </c>
      <c r="N146" s="189" t="s">
        <v>43</v>
      </c>
      <c r="O146" s="75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2" t="s">
        <v>139</v>
      </c>
      <c r="AT146" s="192" t="s">
        <v>134</v>
      </c>
      <c r="AU146" s="192" t="s">
        <v>85</v>
      </c>
      <c r="AY146" s="17" t="s">
        <v>132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7" t="s">
        <v>83</v>
      </c>
      <c r="BK146" s="193">
        <f>ROUND(I146*H146,2)</f>
        <v>0</v>
      </c>
      <c r="BL146" s="17" t="s">
        <v>139</v>
      </c>
      <c r="BM146" s="192" t="s">
        <v>158</v>
      </c>
    </row>
    <row r="147" s="13" customFormat="1">
      <c r="A147" s="13"/>
      <c r="B147" s="194"/>
      <c r="C147" s="13"/>
      <c r="D147" s="195" t="s">
        <v>145</v>
      </c>
      <c r="E147" s="196" t="s">
        <v>1</v>
      </c>
      <c r="F147" s="197" t="s">
        <v>159</v>
      </c>
      <c r="G147" s="13"/>
      <c r="H147" s="198">
        <v>2.3999999999999999</v>
      </c>
      <c r="I147" s="199"/>
      <c r="J147" s="13"/>
      <c r="K147" s="13"/>
      <c r="L147" s="194"/>
      <c r="M147" s="200"/>
      <c r="N147" s="201"/>
      <c r="O147" s="201"/>
      <c r="P147" s="201"/>
      <c r="Q147" s="201"/>
      <c r="R147" s="201"/>
      <c r="S147" s="201"/>
      <c r="T147" s="20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6" t="s">
        <v>145</v>
      </c>
      <c r="AU147" s="196" t="s">
        <v>85</v>
      </c>
      <c r="AV147" s="13" t="s">
        <v>85</v>
      </c>
      <c r="AW147" s="13" t="s">
        <v>34</v>
      </c>
      <c r="AX147" s="13" t="s">
        <v>83</v>
      </c>
      <c r="AY147" s="196" t="s">
        <v>132</v>
      </c>
    </row>
    <row r="148" s="2" customFormat="1" ht="21.75" customHeight="1">
      <c r="A148" s="36"/>
      <c r="B148" s="180"/>
      <c r="C148" s="181" t="s">
        <v>160</v>
      </c>
      <c r="D148" s="181" t="s">
        <v>134</v>
      </c>
      <c r="E148" s="182" t="s">
        <v>161</v>
      </c>
      <c r="F148" s="183" t="s">
        <v>162</v>
      </c>
      <c r="G148" s="184" t="s">
        <v>143</v>
      </c>
      <c r="H148" s="185">
        <v>2.3999999999999999</v>
      </c>
      <c r="I148" s="186"/>
      <c r="J148" s="187">
        <f>ROUND(I148*H148,2)</f>
        <v>0</v>
      </c>
      <c r="K148" s="183" t="s">
        <v>1</v>
      </c>
      <c r="L148" s="37"/>
      <c r="M148" s="188" t="s">
        <v>1</v>
      </c>
      <c r="N148" s="189" t="s">
        <v>43</v>
      </c>
      <c r="O148" s="75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2" t="s">
        <v>139</v>
      </c>
      <c r="AT148" s="192" t="s">
        <v>134</v>
      </c>
      <c r="AU148" s="192" t="s">
        <v>85</v>
      </c>
      <c r="AY148" s="17" t="s">
        <v>132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7" t="s">
        <v>83</v>
      </c>
      <c r="BK148" s="193">
        <f>ROUND(I148*H148,2)</f>
        <v>0</v>
      </c>
      <c r="BL148" s="17" t="s">
        <v>139</v>
      </c>
      <c r="BM148" s="192" t="s">
        <v>163</v>
      </c>
    </row>
    <row r="149" s="2" customFormat="1" ht="44.25" customHeight="1">
      <c r="A149" s="36"/>
      <c r="B149" s="180"/>
      <c r="C149" s="181" t="s">
        <v>164</v>
      </c>
      <c r="D149" s="181" t="s">
        <v>134</v>
      </c>
      <c r="E149" s="182" t="s">
        <v>165</v>
      </c>
      <c r="F149" s="183" t="s">
        <v>166</v>
      </c>
      <c r="G149" s="184" t="s">
        <v>143</v>
      </c>
      <c r="H149" s="185">
        <v>1.2</v>
      </c>
      <c r="I149" s="186"/>
      <c r="J149" s="187">
        <f>ROUND(I149*H149,2)</f>
        <v>0</v>
      </c>
      <c r="K149" s="183" t="s">
        <v>138</v>
      </c>
      <c r="L149" s="37"/>
      <c r="M149" s="188" t="s">
        <v>1</v>
      </c>
      <c r="N149" s="189" t="s">
        <v>43</v>
      </c>
      <c r="O149" s="75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2" t="s">
        <v>139</v>
      </c>
      <c r="AT149" s="192" t="s">
        <v>134</v>
      </c>
      <c r="AU149" s="192" t="s">
        <v>85</v>
      </c>
      <c r="AY149" s="17" t="s">
        <v>132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7" t="s">
        <v>83</v>
      </c>
      <c r="BK149" s="193">
        <f>ROUND(I149*H149,2)</f>
        <v>0</v>
      </c>
      <c r="BL149" s="17" t="s">
        <v>139</v>
      </c>
      <c r="BM149" s="192" t="s">
        <v>167</v>
      </c>
    </row>
    <row r="150" s="13" customFormat="1">
      <c r="A150" s="13"/>
      <c r="B150" s="194"/>
      <c r="C150" s="13"/>
      <c r="D150" s="195" t="s">
        <v>145</v>
      </c>
      <c r="E150" s="196" t="s">
        <v>1</v>
      </c>
      <c r="F150" s="197" t="s">
        <v>168</v>
      </c>
      <c r="G150" s="13"/>
      <c r="H150" s="198">
        <v>1.2</v>
      </c>
      <c r="I150" s="199"/>
      <c r="J150" s="13"/>
      <c r="K150" s="13"/>
      <c r="L150" s="194"/>
      <c r="M150" s="200"/>
      <c r="N150" s="201"/>
      <c r="O150" s="201"/>
      <c r="P150" s="201"/>
      <c r="Q150" s="201"/>
      <c r="R150" s="201"/>
      <c r="S150" s="201"/>
      <c r="T150" s="20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6" t="s">
        <v>145</v>
      </c>
      <c r="AU150" s="196" t="s">
        <v>85</v>
      </c>
      <c r="AV150" s="13" t="s">
        <v>85</v>
      </c>
      <c r="AW150" s="13" t="s">
        <v>34</v>
      </c>
      <c r="AX150" s="13" t="s">
        <v>83</v>
      </c>
      <c r="AY150" s="196" t="s">
        <v>132</v>
      </c>
    </row>
    <row r="151" s="2" customFormat="1" ht="44.25" customHeight="1">
      <c r="A151" s="36"/>
      <c r="B151" s="180"/>
      <c r="C151" s="181" t="s">
        <v>169</v>
      </c>
      <c r="D151" s="181" t="s">
        <v>134</v>
      </c>
      <c r="E151" s="182" t="s">
        <v>170</v>
      </c>
      <c r="F151" s="183" t="s">
        <v>171</v>
      </c>
      <c r="G151" s="184" t="s">
        <v>143</v>
      </c>
      <c r="H151" s="185">
        <v>1.2</v>
      </c>
      <c r="I151" s="186"/>
      <c r="J151" s="187">
        <f>ROUND(I151*H151,2)</f>
        <v>0</v>
      </c>
      <c r="K151" s="183" t="s">
        <v>138</v>
      </c>
      <c r="L151" s="37"/>
      <c r="M151" s="188" t="s">
        <v>1</v>
      </c>
      <c r="N151" s="189" t="s">
        <v>43</v>
      </c>
      <c r="O151" s="75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2" t="s">
        <v>139</v>
      </c>
      <c r="AT151" s="192" t="s">
        <v>134</v>
      </c>
      <c r="AU151" s="192" t="s">
        <v>85</v>
      </c>
      <c r="AY151" s="17" t="s">
        <v>132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7" t="s">
        <v>83</v>
      </c>
      <c r="BK151" s="193">
        <f>ROUND(I151*H151,2)</f>
        <v>0</v>
      </c>
      <c r="BL151" s="17" t="s">
        <v>139</v>
      </c>
      <c r="BM151" s="192" t="s">
        <v>172</v>
      </c>
    </row>
    <row r="152" s="2" customFormat="1" ht="21.75" customHeight="1">
      <c r="A152" s="36"/>
      <c r="B152" s="180"/>
      <c r="C152" s="181" t="s">
        <v>173</v>
      </c>
      <c r="D152" s="181" t="s">
        <v>134</v>
      </c>
      <c r="E152" s="182" t="s">
        <v>174</v>
      </c>
      <c r="F152" s="183" t="s">
        <v>175</v>
      </c>
      <c r="G152" s="184" t="s">
        <v>143</v>
      </c>
      <c r="H152" s="185">
        <v>8.141</v>
      </c>
      <c r="I152" s="186"/>
      <c r="J152" s="187">
        <f>ROUND(I152*H152,2)</f>
        <v>0</v>
      </c>
      <c r="K152" s="183" t="s">
        <v>1</v>
      </c>
      <c r="L152" s="37"/>
      <c r="M152" s="188" t="s">
        <v>1</v>
      </c>
      <c r="N152" s="189" t="s">
        <v>43</v>
      </c>
      <c r="O152" s="75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2" t="s">
        <v>139</v>
      </c>
      <c r="AT152" s="192" t="s">
        <v>134</v>
      </c>
      <c r="AU152" s="192" t="s">
        <v>85</v>
      </c>
      <c r="AY152" s="17" t="s">
        <v>132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7" t="s">
        <v>83</v>
      </c>
      <c r="BK152" s="193">
        <f>ROUND(I152*H152,2)</f>
        <v>0</v>
      </c>
      <c r="BL152" s="17" t="s">
        <v>139</v>
      </c>
      <c r="BM152" s="192" t="s">
        <v>176</v>
      </c>
    </row>
    <row r="153" s="13" customFormat="1">
      <c r="A153" s="13"/>
      <c r="B153" s="194"/>
      <c r="C153" s="13"/>
      <c r="D153" s="195" t="s">
        <v>145</v>
      </c>
      <c r="E153" s="196" t="s">
        <v>1</v>
      </c>
      <c r="F153" s="197" t="s">
        <v>177</v>
      </c>
      <c r="G153" s="13"/>
      <c r="H153" s="198">
        <v>8.141</v>
      </c>
      <c r="I153" s="199"/>
      <c r="J153" s="13"/>
      <c r="K153" s="13"/>
      <c r="L153" s="194"/>
      <c r="M153" s="200"/>
      <c r="N153" s="201"/>
      <c r="O153" s="201"/>
      <c r="P153" s="201"/>
      <c r="Q153" s="201"/>
      <c r="R153" s="201"/>
      <c r="S153" s="201"/>
      <c r="T153" s="20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6" t="s">
        <v>145</v>
      </c>
      <c r="AU153" s="196" t="s">
        <v>85</v>
      </c>
      <c r="AV153" s="13" t="s">
        <v>85</v>
      </c>
      <c r="AW153" s="13" t="s">
        <v>34</v>
      </c>
      <c r="AX153" s="13" t="s">
        <v>83</v>
      </c>
      <c r="AY153" s="196" t="s">
        <v>132</v>
      </c>
    </row>
    <row r="154" s="2" customFormat="1" ht="21.75" customHeight="1">
      <c r="A154" s="36"/>
      <c r="B154" s="180"/>
      <c r="C154" s="181" t="s">
        <v>178</v>
      </c>
      <c r="D154" s="181" t="s">
        <v>134</v>
      </c>
      <c r="E154" s="182" t="s">
        <v>179</v>
      </c>
      <c r="F154" s="183" t="s">
        <v>180</v>
      </c>
      <c r="G154" s="184" t="s">
        <v>143</v>
      </c>
      <c r="H154" s="185">
        <v>81.409999999999997</v>
      </c>
      <c r="I154" s="186"/>
      <c r="J154" s="187">
        <f>ROUND(I154*H154,2)</f>
        <v>0</v>
      </c>
      <c r="K154" s="183" t="s">
        <v>1</v>
      </c>
      <c r="L154" s="37"/>
      <c r="M154" s="188" t="s">
        <v>1</v>
      </c>
      <c r="N154" s="189" t="s">
        <v>43</v>
      </c>
      <c r="O154" s="75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2" t="s">
        <v>139</v>
      </c>
      <c r="AT154" s="192" t="s">
        <v>134</v>
      </c>
      <c r="AU154" s="192" t="s">
        <v>85</v>
      </c>
      <c r="AY154" s="17" t="s">
        <v>132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7" t="s">
        <v>83</v>
      </c>
      <c r="BK154" s="193">
        <f>ROUND(I154*H154,2)</f>
        <v>0</v>
      </c>
      <c r="BL154" s="17" t="s">
        <v>139</v>
      </c>
      <c r="BM154" s="192" t="s">
        <v>181</v>
      </c>
    </row>
    <row r="155" s="13" customFormat="1">
      <c r="A155" s="13"/>
      <c r="B155" s="194"/>
      <c r="C155" s="13"/>
      <c r="D155" s="195" t="s">
        <v>145</v>
      </c>
      <c r="E155" s="196" t="s">
        <v>1</v>
      </c>
      <c r="F155" s="197" t="s">
        <v>182</v>
      </c>
      <c r="G155" s="13"/>
      <c r="H155" s="198">
        <v>81.409999999999997</v>
      </c>
      <c r="I155" s="199"/>
      <c r="J155" s="13"/>
      <c r="K155" s="13"/>
      <c r="L155" s="194"/>
      <c r="M155" s="200"/>
      <c r="N155" s="201"/>
      <c r="O155" s="201"/>
      <c r="P155" s="201"/>
      <c r="Q155" s="201"/>
      <c r="R155" s="201"/>
      <c r="S155" s="201"/>
      <c r="T155" s="20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6" t="s">
        <v>145</v>
      </c>
      <c r="AU155" s="196" t="s">
        <v>85</v>
      </c>
      <c r="AV155" s="13" t="s">
        <v>85</v>
      </c>
      <c r="AW155" s="13" t="s">
        <v>34</v>
      </c>
      <c r="AX155" s="13" t="s">
        <v>83</v>
      </c>
      <c r="AY155" s="196" t="s">
        <v>132</v>
      </c>
    </row>
    <row r="156" s="2" customFormat="1" ht="21.75" customHeight="1">
      <c r="A156" s="36"/>
      <c r="B156" s="180"/>
      <c r="C156" s="181" t="s">
        <v>183</v>
      </c>
      <c r="D156" s="181" t="s">
        <v>134</v>
      </c>
      <c r="E156" s="182" t="s">
        <v>184</v>
      </c>
      <c r="F156" s="183" t="s">
        <v>185</v>
      </c>
      <c r="G156" s="184" t="s">
        <v>143</v>
      </c>
      <c r="H156" s="185">
        <v>8.141</v>
      </c>
      <c r="I156" s="186"/>
      <c r="J156" s="187">
        <f>ROUND(I156*H156,2)</f>
        <v>0</v>
      </c>
      <c r="K156" s="183" t="s">
        <v>1</v>
      </c>
      <c r="L156" s="37"/>
      <c r="M156" s="188" t="s">
        <v>1</v>
      </c>
      <c r="N156" s="189" t="s">
        <v>43</v>
      </c>
      <c r="O156" s="75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2" t="s">
        <v>139</v>
      </c>
      <c r="AT156" s="192" t="s">
        <v>134</v>
      </c>
      <c r="AU156" s="192" t="s">
        <v>85</v>
      </c>
      <c r="AY156" s="17" t="s">
        <v>132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7" t="s">
        <v>83</v>
      </c>
      <c r="BK156" s="193">
        <f>ROUND(I156*H156,2)</f>
        <v>0</v>
      </c>
      <c r="BL156" s="17" t="s">
        <v>139</v>
      </c>
      <c r="BM156" s="192" t="s">
        <v>186</v>
      </c>
    </row>
    <row r="157" s="2" customFormat="1" ht="16.5" customHeight="1">
      <c r="A157" s="36"/>
      <c r="B157" s="180"/>
      <c r="C157" s="181" t="s">
        <v>187</v>
      </c>
      <c r="D157" s="181" t="s">
        <v>134</v>
      </c>
      <c r="E157" s="182" t="s">
        <v>188</v>
      </c>
      <c r="F157" s="183" t="s">
        <v>189</v>
      </c>
      <c r="G157" s="184" t="s">
        <v>143</v>
      </c>
      <c r="H157" s="185">
        <v>8.141</v>
      </c>
      <c r="I157" s="186"/>
      <c r="J157" s="187">
        <f>ROUND(I157*H157,2)</f>
        <v>0</v>
      </c>
      <c r="K157" s="183" t="s">
        <v>1</v>
      </c>
      <c r="L157" s="37"/>
      <c r="M157" s="188" t="s">
        <v>1</v>
      </c>
      <c r="N157" s="189" t="s">
        <v>43</v>
      </c>
      <c r="O157" s="75"/>
      <c r="P157" s="190">
        <f>O157*H157</f>
        <v>0</v>
      </c>
      <c r="Q157" s="190">
        <v>0</v>
      </c>
      <c r="R157" s="190">
        <f>Q157*H157</f>
        <v>0</v>
      </c>
      <c r="S157" s="190">
        <v>0</v>
      </c>
      <c r="T157" s="191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2" t="s">
        <v>139</v>
      </c>
      <c r="AT157" s="192" t="s">
        <v>134</v>
      </c>
      <c r="AU157" s="192" t="s">
        <v>85</v>
      </c>
      <c r="AY157" s="17" t="s">
        <v>132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7" t="s">
        <v>83</v>
      </c>
      <c r="BK157" s="193">
        <f>ROUND(I157*H157,2)</f>
        <v>0</v>
      </c>
      <c r="BL157" s="17" t="s">
        <v>139</v>
      </c>
      <c r="BM157" s="192" t="s">
        <v>190</v>
      </c>
    </row>
    <row r="158" s="2" customFormat="1" ht="16.5" customHeight="1">
      <c r="A158" s="36"/>
      <c r="B158" s="180"/>
      <c r="C158" s="181" t="s">
        <v>191</v>
      </c>
      <c r="D158" s="181" t="s">
        <v>134</v>
      </c>
      <c r="E158" s="182" t="s">
        <v>192</v>
      </c>
      <c r="F158" s="183" t="s">
        <v>193</v>
      </c>
      <c r="G158" s="184" t="s">
        <v>137</v>
      </c>
      <c r="H158" s="185">
        <v>50</v>
      </c>
      <c r="I158" s="186"/>
      <c r="J158" s="187">
        <f>ROUND(I158*H158,2)</f>
        <v>0</v>
      </c>
      <c r="K158" s="183" t="s">
        <v>1</v>
      </c>
      <c r="L158" s="37"/>
      <c r="M158" s="188" t="s">
        <v>1</v>
      </c>
      <c r="N158" s="189" t="s">
        <v>43</v>
      </c>
      <c r="O158" s="75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2" t="s">
        <v>139</v>
      </c>
      <c r="AT158" s="192" t="s">
        <v>134</v>
      </c>
      <c r="AU158" s="192" t="s">
        <v>85</v>
      </c>
      <c r="AY158" s="17" t="s">
        <v>132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7" t="s">
        <v>83</v>
      </c>
      <c r="BK158" s="193">
        <f>ROUND(I158*H158,2)</f>
        <v>0</v>
      </c>
      <c r="BL158" s="17" t="s">
        <v>139</v>
      </c>
      <c r="BM158" s="192" t="s">
        <v>194</v>
      </c>
    </row>
    <row r="159" s="2" customFormat="1" ht="16.5" customHeight="1">
      <c r="A159" s="36"/>
      <c r="B159" s="180"/>
      <c r="C159" s="203" t="s">
        <v>195</v>
      </c>
      <c r="D159" s="203" t="s">
        <v>196</v>
      </c>
      <c r="E159" s="204" t="s">
        <v>197</v>
      </c>
      <c r="F159" s="205" t="s">
        <v>198</v>
      </c>
      <c r="G159" s="206" t="s">
        <v>199</v>
      </c>
      <c r="H159" s="207">
        <v>15</v>
      </c>
      <c r="I159" s="208"/>
      <c r="J159" s="209">
        <f>ROUND(I159*H159,2)</f>
        <v>0</v>
      </c>
      <c r="K159" s="205" t="s">
        <v>1</v>
      </c>
      <c r="L159" s="210"/>
      <c r="M159" s="211" t="s">
        <v>1</v>
      </c>
      <c r="N159" s="212" t="s">
        <v>43</v>
      </c>
      <c r="O159" s="75"/>
      <c r="P159" s="190">
        <f>O159*H159</f>
        <v>0</v>
      </c>
      <c r="Q159" s="190">
        <v>0.001</v>
      </c>
      <c r="R159" s="190">
        <f>Q159*H159</f>
        <v>0.014999999999999999</v>
      </c>
      <c r="S159" s="190">
        <v>0</v>
      </c>
      <c r="T159" s="191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2" t="s">
        <v>169</v>
      </c>
      <c r="AT159" s="192" t="s">
        <v>196</v>
      </c>
      <c r="AU159" s="192" t="s">
        <v>85</v>
      </c>
      <c r="AY159" s="17" t="s">
        <v>132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7" t="s">
        <v>83</v>
      </c>
      <c r="BK159" s="193">
        <f>ROUND(I159*H159,2)</f>
        <v>0</v>
      </c>
      <c r="BL159" s="17" t="s">
        <v>139</v>
      </c>
      <c r="BM159" s="192" t="s">
        <v>200</v>
      </c>
    </row>
    <row r="160" s="2" customFormat="1" ht="33" customHeight="1">
      <c r="A160" s="36"/>
      <c r="B160" s="180"/>
      <c r="C160" s="181" t="s">
        <v>8</v>
      </c>
      <c r="D160" s="181" t="s">
        <v>134</v>
      </c>
      <c r="E160" s="182" t="s">
        <v>201</v>
      </c>
      <c r="F160" s="183" t="s">
        <v>202</v>
      </c>
      <c r="G160" s="184" t="s">
        <v>137</v>
      </c>
      <c r="H160" s="185">
        <v>6.1950000000000003</v>
      </c>
      <c r="I160" s="186"/>
      <c r="J160" s="187">
        <f>ROUND(I160*H160,2)</f>
        <v>0</v>
      </c>
      <c r="K160" s="183" t="s">
        <v>138</v>
      </c>
      <c r="L160" s="37"/>
      <c r="M160" s="188" t="s">
        <v>1</v>
      </c>
      <c r="N160" s="189" t="s">
        <v>43</v>
      </c>
      <c r="O160" s="75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2" t="s">
        <v>139</v>
      </c>
      <c r="AT160" s="192" t="s">
        <v>134</v>
      </c>
      <c r="AU160" s="192" t="s">
        <v>85</v>
      </c>
      <c r="AY160" s="17" t="s">
        <v>132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7" t="s">
        <v>83</v>
      </c>
      <c r="BK160" s="193">
        <f>ROUND(I160*H160,2)</f>
        <v>0</v>
      </c>
      <c r="BL160" s="17" t="s">
        <v>139</v>
      </c>
      <c r="BM160" s="192" t="s">
        <v>203</v>
      </c>
    </row>
    <row r="161" s="2" customFormat="1" ht="16.5" customHeight="1">
      <c r="A161" s="36"/>
      <c r="B161" s="180"/>
      <c r="C161" s="181" t="s">
        <v>204</v>
      </c>
      <c r="D161" s="181" t="s">
        <v>134</v>
      </c>
      <c r="E161" s="182" t="s">
        <v>205</v>
      </c>
      <c r="F161" s="183" t="s">
        <v>206</v>
      </c>
      <c r="G161" s="184" t="s">
        <v>137</v>
      </c>
      <c r="H161" s="185">
        <v>50</v>
      </c>
      <c r="I161" s="186"/>
      <c r="J161" s="187">
        <f>ROUND(I161*H161,2)</f>
        <v>0</v>
      </c>
      <c r="K161" s="183" t="s">
        <v>1</v>
      </c>
      <c r="L161" s="37"/>
      <c r="M161" s="188" t="s">
        <v>1</v>
      </c>
      <c r="N161" s="189" t="s">
        <v>43</v>
      </c>
      <c r="O161" s="75"/>
      <c r="P161" s="190">
        <f>O161*H161</f>
        <v>0</v>
      </c>
      <c r="Q161" s="190">
        <v>0</v>
      </c>
      <c r="R161" s="190">
        <f>Q161*H161</f>
        <v>0</v>
      </c>
      <c r="S161" s="190">
        <v>0</v>
      </c>
      <c r="T161" s="191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2" t="s">
        <v>139</v>
      </c>
      <c r="AT161" s="192" t="s">
        <v>134</v>
      </c>
      <c r="AU161" s="192" t="s">
        <v>85</v>
      </c>
      <c r="AY161" s="17" t="s">
        <v>132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7" t="s">
        <v>83</v>
      </c>
      <c r="BK161" s="193">
        <f>ROUND(I161*H161,2)</f>
        <v>0</v>
      </c>
      <c r="BL161" s="17" t="s">
        <v>139</v>
      </c>
      <c r="BM161" s="192" t="s">
        <v>207</v>
      </c>
    </row>
    <row r="162" s="2" customFormat="1" ht="16.5" customHeight="1">
      <c r="A162" s="36"/>
      <c r="B162" s="180"/>
      <c r="C162" s="181" t="s">
        <v>208</v>
      </c>
      <c r="D162" s="181" t="s">
        <v>134</v>
      </c>
      <c r="E162" s="182" t="s">
        <v>209</v>
      </c>
      <c r="F162" s="183" t="s">
        <v>210</v>
      </c>
      <c r="G162" s="184" t="s">
        <v>143</v>
      </c>
      <c r="H162" s="185">
        <v>5</v>
      </c>
      <c r="I162" s="186"/>
      <c r="J162" s="187">
        <f>ROUND(I162*H162,2)</f>
        <v>0</v>
      </c>
      <c r="K162" s="183" t="s">
        <v>1</v>
      </c>
      <c r="L162" s="37"/>
      <c r="M162" s="188" t="s">
        <v>1</v>
      </c>
      <c r="N162" s="189" t="s">
        <v>43</v>
      </c>
      <c r="O162" s="75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2" t="s">
        <v>139</v>
      </c>
      <c r="AT162" s="192" t="s">
        <v>134</v>
      </c>
      <c r="AU162" s="192" t="s">
        <v>85</v>
      </c>
      <c r="AY162" s="17" t="s">
        <v>132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7" t="s">
        <v>83</v>
      </c>
      <c r="BK162" s="193">
        <f>ROUND(I162*H162,2)</f>
        <v>0</v>
      </c>
      <c r="BL162" s="17" t="s">
        <v>139</v>
      </c>
      <c r="BM162" s="192" t="s">
        <v>211</v>
      </c>
    </row>
    <row r="163" s="12" customFormat="1" ht="22.8" customHeight="1">
      <c r="A163" s="12"/>
      <c r="B163" s="167"/>
      <c r="C163" s="12"/>
      <c r="D163" s="168" t="s">
        <v>77</v>
      </c>
      <c r="E163" s="178" t="s">
        <v>85</v>
      </c>
      <c r="F163" s="178" t="s">
        <v>212</v>
      </c>
      <c r="G163" s="12"/>
      <c r="H163" s="12"/>
      <c r="I163" s="170"/>
      <c r="J163" s="179">
        <f>BK163</f>
        <v>0</v>
      </c>
      <c r="K163" s="12"/>
      <c r="L163" s="167"/>
      <c r="M163" s="172"/>
      <c r="N163" s="173"/>
      <c r="O163" s="173"/>
      <c r="P163" s="174">
        <f>SUM(P164:P165)</f>
        <v>0</v>
      </c>
      <c r="Q163" s="173"/>
      <c r="R163" s="174">
        <f>SUM(R164:R165)</f>
        <v>5.4152159999999991</v>
      </c>
      <c r="S163" s="173"/>
      <c r="T163" s="175">
        <f>SUM(T164:T165)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68" t="s">
        <v>83</v>
      </c>
      <c r="AT163" s="176" t="s">
        <v>77</v>
      </c>
      <c r="AU163" s="176" t="s">
        <v>83</v>
      </c>
      <c r="AY163" s="168" t="s">
        <v>132</v>
      </c>
      <c r="BK163" s="177">
        <f>SUM(BK164:BK165)</f>
        <v>0</v>
      </c>
    </row>
    <row r="164" s="2" customFormat="1" ht="16.5" customHeight="1">
      <c r="A164" s="36"/>
      <c r="B164" s="180"/>
      <c r="C164" s="181" t="s">
        <v>213</v>
      </c>
      <c r="D164" s="181" t="s">
        <v>134</v>
      </c>
      <c r="E164" s="182" t="s">
        <v>214</v>
      </c>
      <c r="F164" s="183" t="s">
        <v>215</v>
      </c>
      <c r="G164" s="184" t="s">
        <v>143</v>
      </c>
      <c r="H164" s="185">
        <v>2.3999999999999999</v>
      </c>
      <c r="I164" s="186"/>
      <c r="J164" s="187">
        <f>ROUND(I164*H164,2)</f>
        <v>0</v>
      </c>
      <c r="K164" s="183" t="s">
        <v>1</v>
      </c>
      <c r="L164" s="37"/>
      <c r="M164" s="188" t="s">
        <v>1</v>
      </c>
      <c r="N164" s="189" t="s">
        <v>43</v>
      </c>
      <c r="O164" s="75"/>
      <c r="P164" s="190">
        <f>O164*H164</f>
        <v>0</v>
      </c>
      <c r="Q164" s="190">
        <v>2.2563399999999998</v>
      </c>
      <c r="R164" s="190">
        <f>Q164*H164</f>
        <v>5.4152159999999991</v>
      </c>
      <c r="S164" s="190">
        <v>0</v>
      </c>
      <c r="T164" s="191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2" t="s">
        <v>139</v>
      </c>
      <c r="AT164" s="192" t="s">
        <v>134</v>
      </c>
      <c r="AU164" s="192" t="s">
        <v>85</v>
      </c>
      <c r="AY164" s="17" t="s">
        <v>132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7" t="s">
        <v>83</v>
      </c>
      <c r="BK164" s="193">
        <f>ROUND(I164*H164,2)</f>
        <v>0</v>
      </c>
      <c r="BL164" s="17" t="s">
        <v>139</v>
      </c>
      <c r="BM164" s="192" t="s">
        <v>216</v>
      </c>
    </row>
    <row r="165" s="13" customFormat="1">
      <c r="A165" s="13"/>
      <c r="B165" s="194"/>
      <c r="C165" s="13"/>
      <c r="D165" s="195" t="s">
        <v>145</v>
      </c>
      <c r="E165" s="196" t="s">
        <v>1</v>
      </c>
      <c r="F165" s="197" t="s">
        <v>159</v>
      </c>
      <c r="G165" s="13"/>
      <c r="H165" s="198">
        <v>2.3999999999999999</v>
      </c>
      <c r="I165" s="199"/>
      <c r="J165" s="13"/>
      <c r="K165" s="13"/>
      <c r="L165" s="194"/>
      <c r="M165" s="200"/>
      <c r="N165" s="201"/>
      <c r="O165" s="201"/>
      <c r="P165" s="201"/>
      <c r="Q165" s="201"/>
      <c r="R165" s="201"/>
      <c r="S165" s="201"/>
      <c r="T165" s="20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6" t="s">
        <v>145</v>
      </c>
      <c r="AU165" s="196" t="s">
        <v>85</v>
      </c>
      <c r="AV165" s="13" t="s">
        <v>85</v>
      </c>
      <c r="AW165" s="13" t="s">
        <v>34</v>
      </c>
      <c r="AX165" s="13" t="s">
        <v>83</v>
      </c>
      <c r="AY165" s="196" t="s">
        <v>132</v>
      </c>
    </row>
    <row r="166" s="12" customFormat="1" ht="22.8" customHeight="1">
      <c r="A166" s="12"/>
      <c r="B166" s="167"/>
      <c r="C166" s="12"/>
      <c r="D166" s="168" t="s">
        <v>77</v>
      </c>
      <c r="E166" s="178" t="s">
        <v>147</v>
      </c>
      <c r="F166" s="178" t="s">
        <v>217</v>
      </c>
      <c r="G166" s="12"/>
      <c r="H166" s="12"/>
      <c r="I166" s="170"/>
      <c r="J166" s="179">
        <f>BK166</f>
        <v>0</v>
      </c>
      <c r="K166" s="12"/>
      <c r="L166" s="167"/>
      <c r="M166" s="172"/>
      <c r="N166" s="173"/>
      <c r="O166" s="173"/>
      <c r="P166" s="174">
        <f>SUM(P167:P176)</f>
        <v>0</v>
      </c>
      <c r="Q166" s="173"/>
      <c r="R166" s="174">
        <f>SUM(R167:R176)</f>
        <v>4.9902600000000001</v>
      </c>
      <c r="S166" s="173"/>
      <c r="T166" s="175">
        <f>SUM(T167:T176)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68" t="s">
        <v>83</v>
      </c>
      <c r="AT166" s="176" t="s">
        <v>77</v>
      </c>
      <c r="AU166" s="176" t="s">
        <v>83</v>
      </c>
      <c r="AY166" s="168" t="s">
        <v>132</v>
      </c>
      <c r="BK166" s="177">
        <f>SUM(BK167:BK176)</f>
        <v>0</v>
      </c>
    </row>
    <row r="167" s="2" customFormat="1" ht="21.75" customHeight="1">
      <c r="A167" s="36"/>
      <c r="B167" s="180"/>
      <c r="C167" s="181" t="s">
        <v>218</v>
      </c>
      <c r="D167" s="181" t="s">
        <v>134</v>
      </c>
      <c r="E167" s="182" t="s">
        <v>219</v>
      </c>
      <c r="F167" s="183" t="s">
        <v>220</v>
      </c>
      <c r="G167" s="184" t="s">
        <v>221</v>
      </c>
      <c r="H167" s="185">
        <v>6</v>
      </c>
      <c r="I167" s="186"/>
      <c r="J167" s="187">
        <f>ROUND(I167*H167,2)</f>
        <v>0</v>
      </c>
      <c r="K167" s="183" t="s">
        <v>138</v>
      </c>
      <c r="L167" s="37"/>
      <c r="M167" s="188" t="s">
        <v>1</v>
      </c>
      <c r="N167" s="189" t="s">
        <v>43</v>
      </c>
      <c r="O167" s="75"/>
      <c r="P167" s="190">
        <f>O167*H167</f>
        <v>0</v>
      </c>
      <c r="Q167" s="190">
        <v>0.24127000000000001</v>
      </c>
      <c r="R167" s="190">
        <f>Q167*H167</f>
        <v>1.4476200000000001</v>
      </c>
      <c r="S167" s="190">
        <v>0</v>
      </c>
      <c r="T167" s="191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2" t="s">
        <v>139</v>
      </c>
      <c r="AT167" s="192" t="s">
        <v>134</v>
      </c>
      <c r="AU167" s="192" t="s">
        <v>85</v>
      </c>
      <c r="AY167" s="17" t="s">
        <v>132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17" t="s">
        <v>83</v>
      </c>
      <c r="BK167" s="193">
        <f>ROUND(I167*H167,2)</f>
        <v>0</v>
      </c>
      <c r="BL167" s="17" t="s">
        <v>139</v>
      </c>
      <c r="BM167" s="192" t="s">
        <v>222</v>
      </c>
    </row>
    <row r="168" s="2" customFormat="1" ht="21.75" customHeight="1">
      <c r="A168" s="36"/>
      <c r="B168" s="180"/>
      <c r="C168" s="203" t="s">
        <v>223</v>
      </c>
      <c r="D168" s="203" t="s">
        <v>196</v>
      </c>
      <c r="E168" s="204" t="s">
        <v>224</v>
      </c>
      <c r="F168" s="205" t="s">
        <v>225</v>
      </c>
      <c r="G168" s="206" t="s">
        <v>226</v>
      </c>
      <c r="H168" s="207">
        <v>15</v>
      </c>
      <c r="I168" s="208"/>
      <c r="J168" s="209">
        <f>ROUND(I168*H168,2)</f>
        <v>0</v>
      </c>
      <c r="K168" s="205" t="s">
        <v>138</v>
      </c>
      <c r="L168" s="210"/>
      <c r="M168" s="211" t="s">
        <v>1</v>
      </c>
      <c r="N168" s="212" t="s">
        <v>43</v>
      </c>
      <c r="O168" s="75"/>
      <c r="P168" s="190">
        <f>O168*H168</f>
        <v>0</v>
      </c>
      <c r="Q168" s="190">
        <v>0.036499999999999998</v>
      </c>
      <c r="R168" s="190">
        <f>Q168*H168</f>
        <v>0.54749999999999999</v>
      </c>
      <c r="S168" s="190">
        <v>0</v>
      </c>
      <c r="T168" s="191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2" t="s">
        <v>169</v>
      </c>
      <c r="AT168" s="192" t="s">
        <v>196</v>
      </c>
      <c r="AU168" s="192" t="s">
        <v>85</v>
      </c>
      <c r="AY168" s="17" t="s">
        <v>132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7" t="s">
        <v>83</v>
      </c>
      <c r="BK168" s="193">
        <f>ROUND(I168*H168,2)</f>
        <v>0</v>
      </c>
      <c r="BL168" s="17" t="s">
        <v>139</v>
      </c>
      <c r="BM168" s="192" t="s">
        <v>227</v>
      </c>
    </row>
    <row r="169" s="13" customFormat="1">
      <c r="A169" s="13"/>
      <c r="B169" s="194"/>
      <c r="C169" s="13"/>
      <c r="D169" s="195" t="s">
        <v>145</v>
      </c>
      <c r="E169" s="13"/>
      <c r="F169" s="197" t="s">
        <v>228</v>
      </c>
      <c r="G169" s="13"/>
      <c r="H169" s="198">
        <v>15</v>
      </c>
      <c r="I169" s="199"/>
      <c r="J169" s="13"/>
      <c r="K169" s="13"/>
      <c r="L169" s="194"/>
      <c r="M169" s="200"/>
      <c r="N169" s="201"/>
      <c r="O169" s="201"/>
      <c r="P169" s="201"/>
      <c r="Q169" s="201"/>
      <c r="R169" s="201"/>
      <c r="S169" s="201"/>
      <c r="T169" s="20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6" t="s">
        <v>145</v>
      </c>
      <c r="AU169" s="196" t="s">
        <v>85</v>
      </c>
      <c r="AV169" s="13" t="s">
        <v>85</v>
      </c>
      <c r="AW169" s="13" t="s">
        <v>3</v>
      </c>
      <c r="AX169" s="13" t="s">
        <v>83</v>
      </c>
      <c r="AY169" s="196" t="s">
        <v>132</v>
      </c>
    </row>
    <row r="170" s="2" customFormat="1" ht="21.75" customHeight="1">
      <c r="A170" s="36"/>
      <c r="B170" s="180"/>
      <c r="C170" s="203" t="s">
        <v>7</v>
      </c>
      <c r="D170" s="203" t="s">
        <v>196</v>
      </c>
      <c r="E170" s="204" t="s">
        <v>229</v>
      </c>
      <c r="F170" s="205" t="s">
        <v>230</v>
      </c>
      <c r="G170" s="206" t="s">
        <v>226</v>
      </c>
      <c r="H170" s="207">
        <v>15</v>
      </c>
      <c r="I170" s="208"/>
      <c r="J170" s="209">
        <f>ROUND(I170*H170,2)</f>
        <v>0</v>
      </c>
      <c r="K170" s="205" t="s">
        <v>138</v>
      </c>
      <c r="L170" s="210"/>
      <c r="M170" s="211" t="s">
        <v>1</v>
      </c>
      <c r="N170" s="212" t="s">
        <v>43</v>
      </c>
      <c r="O170" s="75"/>
      <c r="P170" s="190">
        <f>O170*H170</f>
        <v>0</v>
      </c>
      <c r="Q170" s="190">
        <v>0.050500000000000003</v>
      </c>
      <c r="R170" s="190">
        <f>Q170*H170</f>
        <v>0.75750000000000006</v>
      </c>
      <c r="S170" s="190">
        <v>0</v>
      </c>
      <c r="T170" s="191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2" t="s">
        <v>169</v>
      </c>
      <c r="AT170" s="192" t="s">
        <v>196</v>
      </c>
      <c r="AU170" s="192" t="s">
        <v>85</v>
      </c>
      <c r="AY170" s="17" t="s">
        <v>132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17" t="s">
        <v>83</v>
      </c>
      <c r="BK170" s="193">
        <f>ROUND(I170*H170,2)</f>
        <v>0</v>
      </c>
      <c r="BL170" s="17" t="s">
        <v>139</v>
      </c>
      <c r="BM170" s="192" t="s">
        <v>231</v>
      </c>
    </row>
    <row r="171" s="13" customFormat="1">
      <c r="A171" s="13"/>
      <c r="B171" s="194"/>
      <c r="C171" s="13"/>
      <c r="D171" s="195" t="s">
        <v>145</v>
      </c>
      <c r="E171" s="13"/>
      <c r="F171" s="197" t="s">
        <v>228</v>
      </c>
      <c r="G171" s="13"/>
      <c r="H171" s="198">
        <v>15</v>
      </c>
      <c r="I171" s="199"/>
      <c r="J171" s="13"/>
      <c r="K171" s="13"/>
      <c r="L171" s="194"/>
      <c r="M171" s="200"/>
      <c r="N171" s="201"/>
      <c r="O171" s="201"/>
      <c r="P171" s="201"/>
      <c r="Q171" s="201"/>
      <c r="R171" s="201"/>
      <c r="S171" s="201"/>
      <c r="T171" s="20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6" t="s">
        <v>145</v>
      </c>
      <c r="AU171" s="196" t="s">
        <v>85</v>
      </c>
      <c r="AV171" s="13" t="s">
        <v>85</v>
      </c>
      <c r="AW171" s="13" t="s">
        <v>3</v>
      </c>
      <c r="AX171" s="13" t="s">
        <v>83</v>
      </c>
      <c r="AY171" s="196" t="s">
        <v>132</v>
      </c>
    </row>
    <row r="172" s="2" customFormat="1" ht="21.75" customHeight="1">
      <c r="A172" s="36"/>
      <c r="B172" s="180"/>
      <c r="C172" s="203" t="s">
        <v>232</v>
      </c>
      <c r="D172" s="203" t="s">
        <v>196</v>
      </c>
      <c r="E172" s="204" t="s">
        <v>233</v>
      </c>
      <c r="F172" s="205" t="s">
        <v>234</v>
      </c>
      <c r="G172" s="206" t="s">
        <v>226</v>
      </c>
      <c r="H172" s="207">
        <v>15</v>
      </c>
      <c r="I172" s="208"/>
      <c r="J172" s="209">
        <f>ROUND(I172*H172,2)</f>
        <v>0</v>
      </c>
      <c r="K172" s="205" t="s">
        <v>138</v>
      </c>
      <c r="L172" s="210"/>
      <c r="M172" s="211" t="s">
        <v>1</v>
      </c>
      <c r="N172" s="212" t="s">
        <v>43</v>
      </c>
      <c r="O172" s="75"/>
      <c r="P172" s="190">
        <f>O172*H172</f>
        <v>0</v>
      </c>
      <c r="Q172" s="190">
        <v>0.061499999999999999</v>
      </c>
      <c r="R172" s="190">
        <f>Q172*H172</f>
        <v>0.92249999999999999</v>
      </c>
      <c r="S172" s="190">
        <v>0</v>
      </c>
      <c r="T172" s="191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2" t="s">
        <v>169</v>
      </c>
      <c r="AT172" s="192" t="s">
        <v>196</v>
      </c>
      <c r="AU172" s="192" t="s">
        <v>85</v>
      </c>
      <c r="AY172" s="17" t="s">
        <v>132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17" t="s">
        <v>83</v>
      </c>
      <c r="BK172" s="193">
        <f>ROUND(I172*H172,2)</f>
        <v>0</v>
      </c>
      <c r="BL172" s="17" t="s">
        <v>139</v>
      </c>
      <c r="BM172" s="192" t="s">
        <v>235</v>
      </c>
    </row>
    <row r="173" s="13" customFormat="1">
      <c r="A173" s="13"/>
      <c r="B173" s="194"/>
      <c r="C173" s="13"/>
      <c r="D173" s="195" t="s">
        <v>145</v>
      </c>
      <c r="E173" s="13"/>
      <c r="F173" s="197" t="s">
        <v>228</v>
      </c>
      <c r="G173" s="13"/>
      <c r="H173" s="198">
        <v>15</v>
      </c>
      <c r="I173" s="199"/>
      <c r="J173" s="13"/>
      <c r="K173" s="13"/>
      <c r="L173" s="194"/>
      <c r="M173" s="200"/>
      <c r="N173" s="201"/>
      <c r="O173" s="201"/>
      <c r="P173" s="201"/>
      <c r="Q173" s="201"/>
      <c r="R173" s="201"/>
      <c r="S173" s="201"/>
      <c r="T173" s="20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6" t="s">
        <v>145</v>
      </c>
      <c r="AU173" s="196" t="s">
        <v>85</v>
      </c>
      <c r="AV173" s="13" t="s">
        <v>85</v>
      </c>
      <c r="AW173" s="13" t="s">
        <v>3</v>
      </c>
      <c r="AX173" s="13" t="s">
        <v>83</v>
      </c>
      <c r="AY173" s="196" t="s">
        <v>132</v>
      </c>
    </row>
    <row r="174" s="2" customFormat="1" ht="21.75" customHeight="1">
      <c r="A174" s="36"/>
      <c r="B174" s="180"/>
      <c r="C174" s="181" t="s">
        <v>236</v>
      </c>
      <c r="D174" s="181" t="s">
        <v>134</v>
      </c>
      <c r="E174" s="182" t="s">
        <v>237</v>
      </c>
      <c r="F174" s="183" t="s">
        <v>238</v>
      </c>
      <c r="G174" s="184" t="s">
        <v>221</v>
      </c>
      <c r="H174" s="185">
        <v>2</v>
      </c>
      <c r="I174" s="186"/>
      <c r="J174" s="187">
        <f>ROUND(I174*H174,2)</f>
        <v>0</v>
      </c>
      <c r="K174" s="183" t="s">
        <v>138</v>
      </c>
      <c r="L174" s="37"/>
      <c r="M174" s="188" t="s">
        <v>1</v>
      </c>
      <c r="N174" s="189" t="s">
        <v>43</v>
      </c>
      <c r="O174" s="75"/>
      <c r="P174" s="190">
        <f>O174*H174</f>
        <v>0</v>
      </c>
      <c r="Q174" s="190">
        <v>0.29757</v>
      </c>
      <c r="R174" s="190">
        <f>Q174*H174</f>
        <v>0.59514</v>
      </c>
      <c r="S174" s="190">
        <v>0</v>
      </c>
      <c r="T174" s="191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2" t="s">
        <v>139</v>
      </c>
      <c r="AT174" s="192" t="s">
        <v>134</v>
      </c>
      <c r="AU174" s="192" t="s">
        <v>85</v>
      </c>
      <c r="AY174" s="17" t="s">
        <v>132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17" t="s">
        <v>83</v>
      </c>
      <c r="BK174" s="193">
        <f>ROUND(I174*H174,2)</f>
        <v>0</v>
      </c>
      <c r="BL174" s="17" t="s">
        <v>139</v>
      </c>
      <c r="BM174" s="192" t="s">
        <v>239</v>
      </c>
    </row>
    <row r="175" s="2" customFormat="1" ht="21.75" customHeight="1">
      <c r="A175" s="36"/>
      <c r="B175" s="180"/>
      <c r="C175" s="203" t="s">
        <v>240</v>
      </c>
      <c r="D175" s="203" t="s">
        <v>196</v>
      </c>
      <c r="E175" s="204" t="s">
        <v>241</v>
      </c>
      <c r="F175" s="205" t="s">
        <v>242</v>
      </c>
      <c r="G175" s="206" t="s">
        <v>226</v>
      </c>
      <c r="H175" s="207">
        <v>10</v>
      </c>
      <c r="I175" s="208"/>
      <c r="J175" s="209">
        <f>ROUND(I175*H175,2)</f>
        <v>0</v>
      </c>
      <c r="K175" s="205" t="s">
        <v>138</v>
      </c>
      <c r="L175" s="210"/>
      <c r="M175" s="211" t="s">
        <v>1</v>
      </c>
      <c r="N175" s="212" t="s">
        <v>43</v>
      </c>
      <c r="O175" s="75"/>
      <c r="P175" s="190">
        <f>O175*H175</f>
        <v>0</v>
      </c>
      <c r="Q175" s="190">
        <v>0.071999999999999995</v>
      </c>
      <c r="R175" s="190">
        <f>Q175*H175</f>
        <v>0.71999999999999997</v>
      </c>
      <c r="S175" s="190">
        <v>0</v>
      </c>
      <c r="T175" s="191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2" t="s">
        <v>169</v>
      </c>
      <c r="AT175" s="192" t="s">
        <v>196</v>
      </c>
      <c r="AU175" s="192" t="s">
        <v>85</v>
      </c>
      <c r="AY175" s="17" t="s">
        <v>132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17" t="s">
        <v>83</v>
      </c>
      <c r="BK175" s="193">
        <f>ROUND(I175*H175,2)</f>
        <v>0</v>
      </c>
      <c r="BL175" s="17" t="s">
        <v>139</v>
      </c>
      <c r="BM175" s="192" t="s">
        <v>243</v>
      </c>
    </row>
    <row r="176" s="13" customFormat="1">
      <c r="A176" s="13"/>
      <c r="B176" s="194"/>
      <c r="C176" s="13"/>
      <c r="D176" s="195" t="s">
        <v>145</v>
      </c>
      <c r="E176" s="13"/>
      <c r="F176" s="197" t="s">
        <v>244</v>
      </c>
      <c r="G176" s="13"/>
      <c r="H176" s="198">
        <v>10</v>
      </c>
      <c r="I176" s="199"/>
      <c r="J176" s="13"/>
      <c r="K176" s="13"/>
      <c r="L176" s="194"/>
      <c r="M176" s="200"/>
      <c r="N176" s="201"/>
      <c r="O176" s="201"/>
      <c r="P176" s="201"/>
      <c r="Q176" s="201"/>
      <c r="R176" s="201"/>
      <c r="S176" s="201"/>
      <c r="T176" s="20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6" t="s">
        <v>145</v>
      </c>
      <c r="AU176" s="196" t="s">
        <v>85</v>
      </c>
      <c r="AV176" s="13" t="s">
        <v>85</v>
      </c>
      <c r="AW176" s="13" t="s">
        <v>3</v>
      </c>
      <c r="AX176" s="13" t="s">
        <v>83</v>
      </c>
      <c r="AY176" s="196" t="s">
        <v>132</v>
      </c>
    </row>
    <row r="177" s="12" customFormat="1" ht="22.8" customHeight="1">
      <c r="A177" s="12"/>
      <c r="B177" s="167"/>
      <c r="C177" s="12"/>
      <c r="D177" s="168" t="s">
        <v>77</v>
      </c>
      <c r="E177" s="178" t="s">
        <v>139</v>
      </c>
      <c r="F177" s="178" t="s">
        <v>245</v>
      </c>
      <c r="G177" s="12"/>
      <c r="H177" s="12"/>
      <c r="I177" s="170"/>
      <c r="J177" s="179">
        <f>BK177</f>
        <v>0</v>
      </c>
      <c r="K177" s="12"/>
      <c r="L177" s="167"/>
      <c r="M177" s="172"/>
      <c r="N177" s="173"/>
      <c r="O177" s="173"/>
      <c r="P177" s="174">
        <f>P178</f>
        <v>0</v>
      </c>
      <c r="Q177" s="173"/>
      <c r="R177" s="174">
        <f>R178</f>
        <v>0</v>
      </c>
      <c r="S177" s="173"/>
      <c r="T177" s="175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68" t="s">
        <v>83</v>
      </c>
      <c r="AT177" s="176" t="s">
        <v>77</v>
      </c>
      <c r="AU177" s="176" t="s">
        <v>83</v>
      </c>
      <c r="AY177" s="168" t="s">
        <v>132</v>
      </c>
      <c r="BK177" s="177">
        <f>BK178</f>
        <v>0</v>
      </c>
    </row>
    <row r="178" s="2" customFormat="1" ht="21.75" customHeight="1">
      <c r="A178" s="36"/>
      <c r="B178" s="180"/>
      <c r="C178" s="181" t="s">
        <v>246</v>
      </c>
      <c r="D178" s="181" t="s">
        <v>134</v>
      </c>
      <c r="E178" s="182" t="s">
        <v>247</v>
      </c>
      <c r="F178" s="183" t="s">
        <v>248</v>
      </c>
      <c r="G178" s="184" t="s">
        <v>137</v>
      </c>
      <c r="H178" s="185">
        <v>30</v>
      </c>
      <c r="I178" s="186"/>
      <c r="J178" s="187">
        <f>ROUND(I178*H178,2)</f>
        <v>0</v>
      </c>
      <c r="K178" s="183" t="s">
        <v>1</v>
      </c>
      <c r="L178" s="37"/>
      <c r="M178" s="188" t="s">
        <v>1</v>
      </c>
      <c r="N178" s="189" t="s">
        <v>43</v>
      </c>
      <c r="O178" s="75"/>
      <c r="P178" s="190">
        <f>O178*H178</f>
        <v>0</v>
      </c>
      <c r="Q178" s="190">
        <v>0</v>
      </c>
      <c r="R178" s="190">
        <f>Q178*H178</f>
        <v>0</v>
      </c>
      <c r="S178" s="190">
        <v>0</v>
      </c>
      <c r="T178" s="191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2" t="s">
        <v>139</v>
      </c>
      <c r="AT178" s="192" t="s">
        <v>134</v>
      </c>
      <c r="AU178" s="192" t="s">
        <v>85</v>
      </c>
      <c r="AY178" s="17" t="s">
        <v>132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17" t="s">
        <v>83</v>
      </c>
      <c r="BK178" s="193">
        <f>ROUND(I178*H178,2)</f>
        <v>0</v>
      </c>
      <c r="BL178" s="17" t="s">
        <v>139</v>
      </c>
      <c r="BM178" s="192" t="s">
        <v>249</v>
      </c>
    </row>
    <row r="179" s="12" customFormat="1" ht="22.8" customHeight="1">
      <c r="A179" s="12"/>
      <c r="B179" s="167"/>
      <c r="C179" s="12"/>
      <c r="D179" s="168" t="s">
        <v>77</v>
      </c>
      <c r="E179" s="178" t="s">
        <v>155</v>
      </c>
      <c r="F179" s="178" t="s">
        <v>250</v>
      </c>
      <c r="G179" s="12"/>
      <c r="H179" s="12"/>
      <c r="I179" s="170"/>
      <c r="J179" s="179">
        <f>BK179</f>
        <v>0</v>
      </c>
      <c r="K179" s="12"/>
      <c r="L179" s="167"/>
      <c r="M179" s="172"/>
      <c r="N179" s="173"/>
      <c r="O179" s="173"/>
      <c r="P179" s="174">
        <f>SUM(P180:P181)</f>
        <v>0</v>
      </c>
      <c r="Q179" s="173"/>
      <c r="R179" s="174">
        <f>SUM(R180:R181)</f>
        <v>5.2275</v>
      </c>
      <c r="S179" s="173"/>
      <c r="T179" s="175">
        <f>SUM(T180:T181)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168" t="s">
        <v>83</v>
      </c>
      <c r="AT179" s="176" t="s">
        <v>77</v>
      </c>
      <c r="AU179" s="176" t="s">
        <v>83</v>
      </c>
      <c r="AY179" s="168" t="s">
        <v>132</v>
      </c>
      <c r="BK179" s="177">
        <f>SUM(BK180:BK181)</f>
        <v>0</v>
      </c>
    </row>
    <row r="180" s="2" customFormat="1" ht="66.75" customHeight="1">
      <c r="A180" s="36"/>
      <c r="B180" s="180"/>
      <c r="C180" s="181" t="s">
        <v>251</v>
      </c>
      <c r="D180" s="181" t="s">
        <v>134</v>
      </c>
      <c r="E180" s="182" t="s">
        <v>252</v>
      </c>
      <c r="F180" s="183" t="s">
        <v>253</v>
      </c>
      <c r="G180" s="184" t="s">
        <v>137</v>
      </c>
      <c r="H180" s="185">
        <v>30</v>
      </c>
      <c r="I180" s="186"/>
      <c r="J180" s="187">
        <f>ROUND(I180*H180,2)</f>
        <v>0</v>
      </c>
      <c r="K180" s="183" t="s">
        <v>138</v>
      </c>
      <c r="L180" s="37"/>
      <c r="M180" s="188" t="s">
        <v>1</v>
      </c>
      <c r="N180" s="189" t="s">
        <v>43</v>
      </c>
      <c r="O180" s="75"/>
      <c r="P180" s="190">
        <f>O180*H180</f>
        <v>0</v>
      </c>
      <c r="Q180" s="190">
        <v>0.084250000000000005</v>
      </c>
      <c r="R180" s="190">
        <f>Q180*H180</f>
        <v>2.5275000000000003</v>
      </c>
      <c r="S180" s="190">
        <v>0</v>
      </c>
      <c r="T180" s="191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2" t="s">
        <v>139</v>
      </c>
      <c r="AT180" s="192" t="s">
        <v>134</v>
      </c>
      <c r="AU180" s="192" t="s">
        <v>85</v>
      </c>
      <c r="AY180" s="17" t="s">
        <v>132</v>
      </c>
      <c r="BE180" s="193">
        <f>IF(N180="základní",J180,0)</f>
        <v>0</v>
      </c>
      <c r="BF180" s="193">
        <f>IF(N180="snížená",J180,0)</f>
        <v>0</v>
      </c>
      <c r="BG180" s="193">
        <f>IF(N180="zákl. přenesená",J180,0)</f>
        <v>0</v>
      </c>
      <c r="BH180" s="193">
        <f>IF(N180="sníž. přenesená",J180,0)</f>
        <v>0</v>
      </c>
      <c r="BI180" s="193">
        <f>IF(N180="nulová",J180,0)</f>
        <v>0</v>
      </c>
      <c r="BJ180" s="17" t="s">
        <v>83</v>
      </c>
      <c r="BK180" s="193">
        <f>ROUND(I180*H180,2)</f>
        <v>0</v>
      </c>
      <c r="BL180" s="17" t="s">
        <v>139</v>
      </c>
      <c r="BM180" s="192" t="s">
        <v>254</v>
      </c>
    </row>
    <row r="181" s="2" customFormat="1" ht="16.5" customHeight="1">
      <c r="A181" s="36"/>
      <c r="B181" s="180"/>
      <c r="C181" s="203" t="s">
        <v>255</v>
      </c>
      <c r="D181" s="203" t="s">
        <v>196</v>
      </c>
      <c r="E181" s="204" t="s">
        <v>256</v>
      </c>
      <c r="F181" s="205" t="s">
        <v>257</v>
      </c>
      <c r="G181" s="206" t="s">
        <v>137</v>
      </c>
      <c r="H181" s="207">
        <v>30</v>
      </c>
      <c r="I181" s="208"/>
      <c r="J181" s="209">
        <f>ROUND(I181*H181,2)</f>
        <v>0</v>
      </c>
      <c r="K181" s="205" t="s">
        <v>138</v>
      </c>
      <c r="L181" s="210"/>
      <c r="M181" s="211" t="s">
        <v>1</v>
      </c>
      <c r="N181" s="212" t="s">
        <v>43</v>
      </c>
      <c r="O181" s="75"/>
      <c r="P181" s="190">
        <f>O181*H181</f>
        <v>0</v>
      </c>
      <c r="Q181" s="190">
        <v>0.089999999999999997</v>
      </c>
      <c r="R181" s="190">
        <f>Q181*H181</f>
        <v>2.6999999999999997</v>
      </c>
      <c r="S181" s="190">
        <v>0</v>
      </c>
      <c r="T181" s="191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2" t="s">
        <v>169</v>
      </c>
      <c r="AT181" s="192" t="s">
        <v>196</v>
      </c>
      <c r="AU181" s="192" t="s">
        <v>85</v>
      </c>
      <c r="AY181" s="17" t="s">
        <v>132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17" t="s">
        <v>83</v>
      </c>
      <c r="BK181" s="193">
        <f>ROUND(I181*H181,2)</f>
        <v>0</v>
      </c>
      <c r="BL181" s="17" t="s">
        <v>139</v>
      </c>
      <c r="BM181" s="192" t="s">
        <v>258</v>
      </c>
    </row>
    <row r="182" s="12" customFormat="1" ht="22.8" customHeight="1">
      <c r="A182" s="12"/>
      <c r="B182" s="167"/>
      <c r="C182" s="12"/>
      <c r="D182" s="168" t="s">
        <v>77</v>
      </c>
      <c r="E182" s="178" t="s">
        <v>173</v>
      </c>
      <c r="F182" s="178" t="s">
        <v>259</v>
      </c>
      <c r="G182" s="12"/>
      <c r="H182" s="12"/>
      <c r="I182" s="170"/>
      <c r="J182" s="179">
        <f>BK182</f>
        <v>0</v>
      </c>
      <c r="K182" s="12"/>
      <c r="L182" s="167"/>
      <c r="M182" s="172"/>
      <c r="N182" s="173"/>
      <c r="O182" s="173"/>
      <c r="P182" s="174">
        <f>SUM(P183:P186)</f>
        <v>0</v>
      </c>
      <c r="Q182" s="173"/>
      <c r="R182" s="174">
        <f>SUM(R183:R186)</f>
        <v>11.845139</v>
      </c>
      <c r="S182" s="173"/>
      <c r="T182" s="175">
        <f>SUM(T183:T186)</f>
        <v>1.28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68" t="s">
        <v>83</v>
      </c>
      <c r="AT182" s="176" t="s">
        <v>77</v>
      </c>
      <c r="AU182" s="176" t="s">
        <v>83</v>
      </c>
      <c r="AY182" s="168" t="s">
        <v>132</v>
      </c>
      <c r="BK182" s="177">
        <f>SUM(BK183:BK186)</f>
        <v>0</v>
      </c>
    </row>
    <row r="183" s="2" customFormat="1" ht="21.75" customHeight="1">
      <c r="A183" s="36"/>
      <c r="B183" s="180"/>
      <c r="C183" s="181" t="s">
        <v>260</v>
      </c>
      <c r="D183" s="181" t="s">
        <v>134</v>
      </c>
      <c r="E183" s="182" t="s">
        <v>261</v>
      </c>
      <c r="F183" s="183" t="s">
        <v>262</v>
      </c>
      <c r="G183" s="184" t="s">
        <v>221</v>
      </c>
      <c r="H183" s="185">
        <v>24.5</v>
      </c>
      <c r="I183" s="186"/>
      <c r="J183" s="187">
        <f>ROUND(I183*H183,2)</f>
        <v>0</v>
      </c>
      <c r="K183" s="183" t="s">
        <v>1</v>
      </c>
      <c r="L183" s="37"/>
      <c r="M183" s="188" t="s">
        <v>1</v>
      </c>
      <c r="N183" s="189" t="s">
        <v>43</v>
      </c>
      <c r="O183" s="75"/>
      <c r="P183" s="190">
        <f>O183*H183</f>
        <v>0</v>
      </c>
      <c r="Q183" s="190">
        <v>0.10095</v>
      </c>
      <c r="R183" s="190">
        <f>Q183*H183</f>
        <v>2.4732750000000001</v>
      </c>
      <c r="S183" s="190">
        <v>0</v>
      </c>
      <c r="T183" s="191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2" t="s">
        <v>139</v>
      </c>
      <c r="AT183" s="192" t="s">
        <v>134</v>
      </c>
      <c r="AU183" s="192" t="s">
        <v>85</v>
      </c>
      <c r="AY183" s="17" t="s">
        <v>132</v>
      </c>
      <c r="BE183" s="193">
        <f>IF(N183="základní",J183,0)</f>
        <v>0</v>
      </c>
      <c r="BF183" s="193">
        <f>IF(N183="snížená",J183,0)</f>
        <v>0</v>
      </c>
      <c r="BG183" s="193">
        <f>IF(N183="zákl. přenesená",J183,0)</f>
        <v>0</v>
      </c>
      <c r="BH183" s="193">
        <f>IF(N183="sníž. přenesená",J183,0)</f>
        <v>0</v>
      </c>
      <c r="BI183" s="193">
        <f>IF(N183="nulová",J183,0)</f>
        <v>0</v>
      </c>
      <c r="BJ183" s="17" t="s">
        <v>83</v>
      </c>
      <c r="BK183" s="193">
        <f>ROUND(I183*H183,2)</f>
        <v>0</v>
      </c>
      <c r="BL183" s="17" t="s">
        <v>139</v>
      </c>
      <c r="BM183" s="192" t="s">
        <v>263</v>
      </c>
    </row>
    <row r="184" s="2" customFormat="1" ht="16.5" customHeight="1">
      <c r="A184" s="36"/>
      <c r="B184" s="180"/>
      <c r="C184" s="203" t="s">
        <v>264</v>
      </c>
      <c r="D184" s="203" t="s">
        <v>196</v>
      </c>
      <c r="E184" s="204" t="s">
        <v>265</v>
      </c>
      <c r="F184" s="205" t="s">
        <v>266</v>
      </c>
      <c r="G184" s="206" t="s">
        <v>226</v>
      </c>
      <c r="H184" s="207">
        <v>98</v>
      </c>
      <c r="I184" s="208"/>
      <c r="J184" s="209">
        <f>ROUND(I184*H184,2)</f>
        <v>0</v>
      </c>
      <c r="K184" s="205" t="s">
        <v>1</v>
      </c>
      <c r="L184" s="210"/>
      <c r="M184" s="211" t="s">
        <v>1</v>
      </c>
      <c r="N184" s="212" t="s">
        <v>43</v>
      </c>
      <c r="O184" s="75"/>
      <c r="P184" s="190">
        <f>O184*H184</f>
        <v>0</v>
      </c>
      <c r="Q184" s="190">
        <v>0.028000000000000001</v>
      </c>
      <c r="R184" s="190">
        <f>Q184*H184</f>
        <v>2.7440000000000002</v>
      </c>
      <c r="S184" s="190">
        <v>0</v>
      </c>
      <c r="T184" s="191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2" t="s">
        <v>169</v>
      </c>
      <c r="AT184" s="192" t="s">
        <v>196</v>
      </c>
      <c r="AU184" s="192" t="s">
        <v>85</v>
      </c>
      <c r="AY184" s="17" t="s">
        <v>132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17" t="s">
        <v>83</v>
      </c>
      <c r="BK184" s="193">
        <f>ROUND(I184*H184,2)</f>
        <v>0</v>
      </c>
      <c r="BL184" s="17" t="s">
        <v>139</v>
      </c>
      <c r="BM184" s="192" t="s">
        <v>267</v>
      </c>
    </row>
    <row r="185" s="2" customFormat="1" ht="21.75" customHeight="1">
      <c r="A185" s="36"/>
      <c r="B185" s="180"/>
      <c r="C185" s="181" t="s">
        <v>268</v>
      </c>
      <c r="D185" s="181" t="s">
        <v>134</v>
      </c>
      <c r="E185" s="182" t="s">
        <v>269</v>
      </c>
      <c r="F185" s="183" t="s">
        <v>270</v>
      </c>
      <c r="G185" s="184" t="s">
        <v>137</v>
      </c>
      <c r="H185" s="185">
        <v>13.800000000000001</v>
      </c>
      <c r="I185" s="186"/>
      <c r="J185" s="187">
        <f>ROUND(I185*H185,2)</f>
        <v>0</v>
      </c>
      <c r="K185" s="183" t="s">
        <v>1</v>
      </c>
      <c r="L185" s="37"/>
      <c r="M185" s="188" t="s">
        <v>1</v>
      </c>
      <c r="N185" s="189" t="s">
        <v>43</v>
      </c>
      <c r="O185" s="75"/>
      <c r="P185" s="190">
        <f>O185*H185</f>
        <v>0</v>
      </c>
      <c r="Q185" s="190">
        <v>0.48027999999999998</v>
      </c>
      <c r="R185" s="190">
        <f>Q185*H185</f>
        <v>6.6278639999999998</v>
      </c>
      <c r="S185" s="190">
        <v>0</v>
      </c>
      <c r="T185" s="191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2" t="s">
        <v>139</v>
      </c>
      <c r="AT185" s="192" t="s">
        <v>134</v>
      </c>
      <c r="AU185" s="192" t="s">
        <v>85</v>
      </c>
      <c r="AY185" s="17" t="s">
        <v>132</v>
      </c>
      <c r="BE185" s="193">
        <f>IF(N185="základní",J185,0)</f>
        <v>0</v>
      </c>
      <c r="BF185" s="193">
        <f>IF(N185="snížená",J185,0)</f>
        <v>0</v>
      </c>
      <c r="BG185" s="193">
        <f>IF(N185="zákl. přenesená",J185,0)</f>
        <v>0</v>
      </c>
      <c r="BH185" s="193">
        <f>IF(N185="sníž. přenesená",J185,0)</f>
        <v>0</v>
      </c>
      <c r="BI185" s="193">
        <f>IF(N185="nulová",J185,0)</f>
        <v>0</v>
      </c>
      <c r="BJ185" s="17" t="s">
        <v>83</v>
      </c>
      <c r="BK185" s="193">
        <f>ROUND(I185*H185,2)</f>
        <v>0</v>
      </c>
      <c r="BL185" s="17" t="s">
        <v>139</v>
      </c>
      <c r="BM185" s="192" t="s">
        <v>271</v>
      </c>
    </row>
    <row r="186" s="2" customFormat="1" ht="21.75" customHeight="1">
      <c r="A186" s="36"/>
      <c r="B186" s="180"/>
      <c r="C186" s="181" t="s">
        <v>272</v>
      </c>
      <c r="D186" s="181" t="s">
        <v>134</v>
      </c>
      <c r="E186" s="182" t="s">
        <v>273</v>
      </c>
      <c r="F186" s="183" t="s">
        <v>274</v>
      </c>
      <c r="G186" s="184" t="s">
        <v>226</v>
      </c>
      <c r="H186" s="185">
        <v>4</v>
      </c>
      <c r="I186" s="186"/>
      <c r="J186" s="187">
        <f>ROUND(I186*H186,2)</f>
        <v>0</v>
      </c>
      <c r="K186" s="183" t="s">
        <v>138</v>
      </c>
      <c r="L186" s="37"/>
      <c r="M186" s="188" t="s">
        <v>1</v>
      </c>
      <c r="N186" s="189" t="s">
        <v>43</v>
      </c>
      <c r="O186" s="75"/>
      <c r="P186" s="190">
        <f>O186*H186</f>
        <v>0</v>
      </c>
      <c r="Q186" s="190">
        <v>0</v>
      </c>
      <c r="R186" s="190">
        <f>Q186*H186</f>
        <v>0</v>
      </c>
      <c r="S186" s="190">
        <v>0.32000000000000001</v>
      </c>
      <c r="T186" s="191">
        <f>S186*H186</f>
        <v>1.28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2" t="s">
        <v>139</v>
      </c>
      <c r="AT186" s="192" t="s">
        <v>134</v>
      </c>
      <c r="AU186" s="192" t="s">
        <v>85</v>
      </c>
      <c r="AY186" s="17" t="s">
        <v>132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17" t="s">
        <v>83</v>
      </c>
      <c r="BK186" s="193">
        <f>ROUND(I186*H186,2)</f>
        <v>0</v>
      </c>
      <c r="BL186" s="17" t="s">
        <v>139</v>
      </c>
      <c r="BM186" s="192" t="s">
        <v>275</v>
      </c>
    </row>
    <row r="187" s="12" customFormat="1" ht="22.8" customHeight="1">
      <c r="A187" s="12"/>
      <c r="B187" s="167"/>
      <c r="C187" s="12"/>
      <c r="D187" s="168" t="s">
        <v>77</v>
      </c>
      <c r="E187" s="178" t="s">
        <v>276</v>
      </c>
      <c r="F187" s="178" t="s">
        <v>277</v>
      </c>
      <c r="G187" s="12"/>
      <c r="H187" s="12"/>
      <c r="I187" s="170"/>
      <c r="J187" s="179">
        <f>BK187</f>
        <v>0</v>
      </c>
      <c r="K187" s="12"/>
      <c r="L187" s="167"/>
      <c r="M187" s="172"/>
      <c r="N187" s="173"/>
      <c r="O187" s="173"/>
      <c r="P187" s="174">
        <f>SUM(P188:P190)</f>
        <v>0</v>
      </c>
      <c r="Q187" s="173"/>
      <c r="R187" s="174">
        <f>SUM(R188:R190)</f>
        <v>0</v>
      </c>
      <c r="S187" s="173"/>
      <c r="T187" s="175">
        <f>SUM(T188:T190)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68" t="s">
        <v>83</v>
      </c>
      <c r="AT187" s="176" t="s">
        <v>77</v>
      </c>
      <c r="AU187" s="176" t="s">
        <v>83</v>
      </c>
      <c r="AY187" s="168" t="s">
        <v>132</v>
      </c>
      <c r="BK187" s="177">
        <f>SUM(BK188:BK190)</f>
        <v>0</v>
      </c>
    </row>
    <row r="188" s="2" customFormat="1" ht="21.75" customHeight="1">
      <c r="A188" s="36"/>
      <c r="B188" s="180"/>
      <c r="C188" s="181" t="s">
        <v>278</v>
      </c>
      <c r="D188" s="181" t="s">
        <v>134</v>
      </c>
      <c r="E188" s="182" t="s">
        <v>279</v>
      </c>
      <c r="F188" s="183" t="s">
        <v>280</v>
      </c>
      <c r="G188" s="184" t="s">
        <v>281</v>
      </c>
      <c r="H188" s="185">
        <v>1.2969999999999999</v>
      </c>
      <c r="I188" s="186"/>
      <c r="J188" s="187">
        <f>ROUND(I188*H188,2)</f>
        <v>0</v>
      </c>
      <c r="K188" s="183" t="s">
        <v>1</v>
      </c>
      <c r="L188" s="37"/>
      <c r="M188" s="188" t="s">
        <v>1</v>
      </c>
      <c r="N188" s="189" t="s">
        <v>43</v>
      </c>
      <c r="O188" s="75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2" t="s">
        <v>139</v>
      </c>
      <c r="AT188" s="192" t="s">
        <v>134</v>
      </c>
      <c r="AU188" s="192" t="s">
        <v>85</v>
      </c>
      <c r="AY188" s="17" t="s">
        <v>132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17" t="s">
        <v>83</v>
      </c>
      <c r="BK188" s="193">
        <f>ROUND(I188*H188,2)</f>
        <v>0</v>
      </c>
      <c r="BL188" s="17" t="s">
        <v>139</v>
      </c>
      <c r="BM188" s="192" t="s">
        <v>282</v>
      </c>
    </row>
    <row r="189" s="2" customFormat="1" ht="16.5" customHeight="1">
      <c r="A189" s="36"/>
      <c r="B189" s="180"/>
      <c r="C189" s="181" t="s">
        <v>283</v>
      </c>
      <c r="D189" s="181" t="s">
        <v>134</v>
      </c>
      <c r="E189" s="182" t="s">
        <v>284</v>
      </c>
      <c r="F189" s="183" t="s">
        <v>285</v>
      </c>
      <c r="G189" s="184" t="s">
        <v>281</v>
      </c>
      <c r="H189" s="185">
        <v>30</v>
      </c>
      <c r="I189" s="186"/>
      <c r="J189" s="187">
        <f>ROUND(I189*H189,2)</f>
        <v>0</v>
      </c>
      <c r="K189" s="183" t="s">
        <v>1</v>
      </c>
      <c r="L189" s="37"/>
      <c r="M189" s="188" t="s">
        <v>1</v>
      </c>
      <c r="N189" s="189" t="s">
        <v>43</v>
      </c>
      <c r="O189" s="75"/>
      <c r="P189" s="190">
        <f>O189*H189</f>
        <v>0</v>
      </c>
      <c r="Q189" s="190">
        <v>0</v>
      </c>
      <c r="R189" s="190">
        <f>Q189*H189</f>
        <v>0</v>
      </c>
      <c r="S189" s="190">
        <v>0</v>
      </c>
      <c r="T189" s="191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2" t="s">
        <v>139</v>
      </c>
      <c r="AT189" s="192" t="s">
        <v>134</v>
      </c>
      <c r="AU189" s="192" t="s">
        <v>85</v>
      </c>
      <c r="AY189" s="17" t="s">
        <v>132</v>
      </c>
      <c r="BE189" s="193">
        <f>IF(N189="základní",J189,0)</f>
        <v>0</v>
      </c>
      <c r="BF189" s="193">
        <f>IF(N189="snížená",J189,0)</f>
        <v>0</v>
      </c>
      <c r="BG189" s="193">
        <f>IF(N189="zákl. přenesená",J189,0)</f>
        <v>0</v>
      </c>
      <c r="BH189" s="193">
        <f>IF(N189="sníž. přenesená",J189,0)</f>
        <v>0</v>
      </c>
      <c r="BI189" s="193">
        <f>IF(N189="nulová",J189,0)</f>
        <v>0</v>
      </c>
      <c r="BJ189" s="17" t="s">
        <v>83</v>
      </c>
      <c r="BK189" s="193">
        <f>ROUND(I189*H189,2)</f>
        <v>0</v>
      </c>
      <c r="BL189" s="17" t="s">
        <v>139</v>
      </c>
      <c r="BM189" s="192" t="s">
        <v>286</v>
      </c>
    </row>
    <row r="190" s="2" customFormat="1" ht="16.5" customHeight="1">
      <c r="A190" s="36"/>
      <c r="B190" s="180"/>
      <c r="C190" s="181" t="s">
        <v>287</v>
      </c>
      <c r="D190" s="181" t="s">
        <v>134</v>
      </c>
      <c r="E190" s="182" t="s">
        <v>288</v>
      </c>
      <c r="F190" s="183" t="s">
        <v>289</v>
      </c>
      <c r="G190" s="184" t="s">
        <v>281</v>
      </c>
      <c r="H190" s="185">
        <v>1.2969999999999999</v>
      </c>
      <c r="I190" s="186"/>
      <c r="J190" s="187">
        <f>ROUND(I190*H190,2)</f>
        <v>0</v>
      </c>
      <c r="K190" s="183" t="s">
        <v>1</v>
      </c>
      <c r="L190" s="37"/>
      <c r="M190" s="188" t="s">
        <v>1</v>
      </c>
      <c r="N190" s="189" t="s">
        <v>43</v>
      </c>
      <c r="O190" s="75"/>
      <c r="P190" s="190">
        <f>O190*H190</f>
        <v>0</v>
      </c>
      <c r="Q190" s="190">
        <v>0</v>
      </c>
      <c r="R190" s="190">
        <f>Q190*H190</f>
        <v>0</v>
      </c>
      <c r="S190" s="190">
        <v>0</v>
      </c>
      <c r="T190" s="191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92" t="s">
        <v>139</v>
      </c>
      <c r="AT190" s="192" t="s">
        <v>134</v>
      </c>
      <c r="AU190" s="192" t="s">
        <v>85</v>
      </c>
      <c r="AY190" s="17" t="s">
        <v>132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17" t="s">
        <v>83</v>
      </c>
      <c r="BK190" s="193">
        <f>ROUND(I190*H190,2)</f>
        <v>0</v>
      </c>
      <c r="BL190" s="17" t="s">
        <v>139</v>
      </c>
      <c r="BM190" s="192" t="s">
        <v>290</v>
      </c>
    </row>
    <row r="191" s="12" customFormat="1" ht="22.8" customHeight="1">
      <c r="A191" s="12"/>
      <c r="B191" s="167"/>
      <c r="C191" s="12"/>
      <c r="D191" s="168" t="s">
        <v>77</v>
      </c>
      <c r="E191" s="178" t="s">
        <v>291</v>
      </c>
      <c r="F191" s="178" t="s">
        <v>292</v>
      </c>
      <c r="G191" s="12"/>
      <c r="H191" s="12"/>
      <c r="I191" s="170"/>
      <c r="J191" s="179">
        <f>BK191</f>
        <v>0</v>
      </c>
      <c r="K191" s="12"/>
      <c r="L191" s="167"/>
      <c r="M191" s="172"/>
      <c r="N191" s="173"/>
      <c r="O191" s="173"/>
      <c r="P191" s="174">
        <f>P192</f>
        <v>0</v>
      </c>
      <c r="Q191" s="173"/>
      <c r="R191" s="174">
        <f>R192</f>
        <v>0</v>
      </c>
      <c r="S191" s="173"/>
      <c r="T191" s="175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68" t="s">
        <v>83</v>
      </c>
      <c r="AT191" s="176" t="s">
        <v>77</v>
      </c>
      <c r="AU191" s="176" t="s">
        <v>83</v>
      </c>
      <c r="AY191" s="168" t="s">
        <v>132</v>
      </c>
      <c r="BK191" s="177">
        <f>BK192</f>
        <v>0</v>
      </c>
    </row>
    <row r="192" s="2" customFormat="1" ht="33" customHeight="1">
      <c r="A192" s="36"/>
      <c r="B192" s="180"/>
      <c r="C192" s="181" t="s">
        <v>293</v>
      </c>
      <c r="D192" s="181" t="s">
        <v>134</v>
      </c>
      <c r="E192" s="182" t="s">
        <v>294</v>
      </c>
      <c r="F192" s="183" t="s">
        <v>295</v>
      </c>
      <c r="G192" s="184" t="s">
        <v>281</v>
      </c>
      <c r="H192" s="185">
        <v>27.492999999999999</v>
      </c>
      <c r="I192" s="186"/>
      <c r="J192" s="187">
        <f>ROUND(I192*H192,2)</f>
        <v>0</v>
      </c>
      <c r="K192" s="183" t="s">
        <v>138</v>
      </c>
      <c r="L192" s="37"/>
      <c r="M192" s="188" t="s">
        <v>1</v>
      </c>
      <c r="N192" s="189" t="s">
        <v>43</v>
      </c>
      <c r="O192" s="75"/>
      <c r="P192" s="190">
        <f>O192*H192</f>
        <v>0</v>
      </c>
      <c r="Q192" s="190">
        <v>0</v>
      </c>
      <c r="R192" s="190">
        <f>Q192*H192</f>
        <v>0</v>
      </c>
      <c r="S192" s="190">
        <v>0</v>
      </c>
      <c r="T192" s="191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2" t="s">
        <v>139</v>
      </c>
      <c r="AT192" s="192" t="s">
        <v>134</v>
      </c>
      <c r="AU192" s="192" t="s">
        <v>85</v>
      </c>
      <c r="AY192" s="17" t="s">
        <v>132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17" t="s">
        <v>83</v>
      </c>
      <c r="BK192" s="193">
        <f>ROUND(I192*H192,2)</f>
        <v>0</v>
      </c>
      <c r="BL192" s="17" t="s">
        <v>139</v>
      </c>
      <c r="BM192" s="192" t="s">
        <v>296</v>
      </c>
    </row>
    <row r="193" s="12" customFormat="1" ht="25.92" customHeight="1">
      <c r="A193" s="12"/>
      <c r="B193" s="167"/>
      <c r="C193" s="12"/>
      <c r="D193" s="168" t="s">
        <v>77</v>
      </c>
      <c r="E193" s="169" t="s">
        <v>297</v>
      </c>
      <c r="F193" s="169" t="s">
        <v>298</v>
      </c>
      <c r="G193" s="12"/>
      <c r="H193" s="12"/>
      <c r="I193" s="170"/>
      <c r="J193" s="171">
        <f>BK193</f>
        <v>0</v>
      </c>
      <c r="K193" s="12"/>
      <c r="L193" s="167"/>
      <c r="M193" s="172"/>
      <c r="N193" s="173"/>
      <c r="O193" s="173"/>
      <c r="P193" s="174">
        <f>P194+P205</f>
        <v>0</v>
      </c>
      <c r="Q193" s="173"/>
      <c r="R193" s="174">
        <f>R194+R205</f>
        <v>0</v>
      </c>
      <c r="S193" s="173"/>
      <c r="T193" s="175">
        <f>T194+T205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168" t="s">
        <v>83</v>
      </c>
      <c r="AT193" s="176" t="s">
        <v>77</v>
      </c>
      <c r="AU193" s="176" t="s">
        <v>78</v>
      </c>
      <c r="AY193" s="168" t="s">
        <v>132</v>
      </c>
      <c r="BK193" s="177">
        <f>BK194+BK205</f>
        <v>0</v>
      </c>
    </row>
    <row r="194" s="12" customFormat="1" ht="22.8" customHeight="1">
      <c r="A194" s="12"/>
      <c r="B194" s="167"/>
      <c r="C194" s="12"/>
      <c r="D194" s="168" t="s">
        <v>77</v>
      </c>
      <c r="E194" s="178" t="s">
        <v>299</v>
      </c>
      <c r="F194" s="178" t="s">
        <v>300</v>
      </c>
      <c r="G194" s="12"/>
      <c r="H194" s="12"/>
      <c r="I194" s="170"/>
      <c r="J194" s="179">
        <f>BK194</f>
        <v>0</v>
      </c>
      <c r="K194" s="12"/>
      <c r="L194" s="167"/>
      <c r="M194" s="172"/>
      <c r="N194" s="173"/>
      <c r="O194" s="173"/>
      <c r="P194" s="174">
        <f>SUM(P195:P204)</f>
        <v>0</v>
      </c>
      <c r="Q194" s="173"/>
      <c r="R194" s="174">
        <f>SUM(R195:R204)</f>
        <v>0</v>
      </c>
      <c r="S194" s="173"/>
      <c r="T194" s="175">
        <f>SUM(T195:T204)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168" t="s">
        <v>83</v>
      </c>
      <c r="AT194" s="176" t="s">
        <v>77</v>
      </c>
      <c r="AU194" s="176" t="s">
        <v>83</v>
      </c>
      <c r="AY194" s="168" t="s">
        <v>132</v>
      </c>
      <c r="BK194" s="177">
        <f>SUM(BK195:BK204)</f>
        <v>0</v>
      </c>
    </row>
    <row r="195" s="2" customFormat="1" ht="16.5" customHeight="1">
      <c r="A195" s="36"/>
      <c r="B195" s="180"/>
      <c r="C195" s="181" t="s">
        <v>301</v>
      </c>
      <c r="D195" s="181" t="s">
        <v>134</v>
      </c>
      <c r="E195" s="182" t="s">
        <v>302</v>
      </c>
      <c r="F195" s="183" t="s">
        <v>303</v>
      </c>
      <c r="G195" s="184" t="s">
        <v>304</v>
      </c>
      <c r="H195" s="185">
        <v>1</v>
      </c>
      <c r="I195" s="186"/>
      <c r="J195" s="187">
        <f>ROUND(I195*H195,2)</f>
        <v>0</v>
      </c>
      <c r="K195" s="183" t="s">
        <v>1</v>
      </c>
      <c r="L195" s="37"/>
      <c r="M195" s="188" t="s">
        <v>1</v>
      </c>
      <c r="N195" s="189" t="s">
        <v>43</v>
      </c>
      <c r="O195" s="75"/>
      <c r="P195" s="190">
        <f>O195*H195</f>
        <v>0</v>
      </c>
      <c r="Q195" s="190">
        <v>0</v>
      </c>
      <c r="R195" s="190">
        <f>Q195*H195</f>
        <v>0</v>
      </c>
      <c r="S195" s="190">
        <v>0</v>
      </c>
      <c r="T195" s="191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2" t="s">
        <v>139</v>
      </c>
      <c r="AT195" s="192" t="s">
        <v>134</v>
      </c>
      <c r="AU195" s="192" t="s">
        <v>85</v>
      </c>
      <c r="AY195" s="17" t="s">
        <v>132</v>
      </c>
      <c r="BE195" s="193">
        <f>IF(N195="základní",J195,0)</f>
        <v>0</v>
      </c>
      <c r="BF195" s="193">
        <f>IF(N195="snížená",J195,0)</f>
        <v>0</v>
      </c>
      <c r="BG195" s="193">
        <f>IF(N195="zákl. přenesená",J195,0)</f>
        <v>0</v>
      </c>
      <c r="BH195" s="193">
        <f>IF(N195="sníž. přenesená",J195,0)</f>
        <v>0</v>
      </c>
      <c r="BI195" s="193">
        <f>IF(N195="nulová",J195,0)</f>
        <v>0</v>
      </c>
      <c r="BJ195" s="17" t="s">
        <v>83</v>
      </c>
      <c r="BK195" s="193">
        <f>ROUND(I195*H195,2)</f>
        <v>0</v>
      </c>
      <c r="BL195" s="17" t="s">
        <v>139</v>
      </c>
      <c r="BM195" s="192" t="s">
        <v>305</v>
      </c>
    </row>
    <row r="196" s="2" customFormat="1" ht="16.5" customHeight="1">
      <c r="A196" s="36"/>
      <c r="B196" s="180"/>
      <c r="C196" s="181" t="s">
        <v>306</v>
      </c>
      <c r="D196" s="181" t="s">
        <v>134</v>
      </c>
      <c r="E196" s="182" t="s">
        <v>307</v>
      </c>
      <c r="F196" s="183" t="s">
        <v>308</v>
      </c>
      <c r="G196" s="184" t="s">
        <v>304</v>
      </c>
      <c r="H196" s="185">
        <v>1</v>
      </c>
      <c r="I196" s="186"/>
      <c r="J196" s="187">
        <f>ROUND(I196*H196,2)</f>
        <v>0</v>
      </c>
      <c r="K196" s="183" t="s">
        <v>1</v>
      </c>
      <c r="L196" s="37"/>
      <c r="M196" s="188" t="s">
        <v>1</v>
      </c>
      <c r="N196" s="189" t="s">
        <v>43</v>
      </c>
      <c r="O196" s="75"/>
      <c r="P196" s="190">
        <f>O196*H196</f>
        <v>0</v>
      </c>
      <c r="Q196" s="190">
        <v>0</v>
      </c>
      <c r="R196" s="190">
        <f>Q196*H196</f>
        <v>0</v>
      </c>
      <c r="S196" s="190">
        <v>0</v>
      </c>
      <c r="T196" s="191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92" t="s">
        <v>139</v>
      </c>
      <c r="AT196" s="192" t="s">
        <v>134</v>
      </c>
      <c r="AU196" s="192" t="s">
        <v>85</v>
      </c>
      <c r="AY196" s="17" t="s">
        <v>132</v>
      </c>
      <c r="BE196" s="193">
        <f>IF(N196="základní",J196,0)</f>
        <v>0</v>
      </c>
      <c r="BF196" s="193">
        <f>IF(N196="snížená",J196,0)</f>
        <v>0</v>
      </c>
      <c r="BG196" s="193">
        <f>IF(N196="zákl. přenesená",J196,0)</f>
        <v>0</v>
      </c>
      <c r="BH196" s="193">
        <f>IF(N196="sníž. přenesená",J196,0)</f>
        <v>0</v>
      </c>
      <c r="BI196" s="193">
        <f>IF(N196="nulová",J196,0)</f>
        <v>0</v>
      </c>
      <c r="BJ196" s="17" t="s">
        <v>83</v>
      </c>
      <c r="BK196" s="193">
        <f>ROUND(I196*H196,2)</f>
        <v>0</v>
      </c>
      <c r="BL196" s="17" t="s">
        <v>139</v>
      </c>
      <c r="BM196" s="192" t="s">
        <v>309</v>
      </c>
    </row>
    <row r="197" s="2" customFormat="1" ht="16.5" customHeight="1">
      <c r="A197" s="36"/>
      <c r="B197" s="180"/>
      <c r="C197" s="181" t="s">
        <v>310</v>
      </c>
      <c r="D197" s="181" t="s">
        <v>134</v>
      </c>
      <c r="E197" s="182" t="s">
        <v>311</v>
      </c>
      <c r="F197" s="183" t="s">
        <v>312</v>
      </c>
      <c r="G197" s="184" t="s">
        <v>304</v>
      </c>
      <c r="H197" s="185">
        <v>1</v>
      </c>
      <c r="I197" s="186"/>
      <c r="J197" s="187">
        <f>ROUND(I197*H197,2)</f>
        <v>0</v>
      </c>
      <c r="K197" s="183" t="s">
        <v>1</v>
      </c>
      <c r="L197" s="37"/>
      <c r="M197" s="188" t="s">
        <v>1</v>
      </c>
      <c r="N197" s="189" t="s">
        <v>43</v>
      </c>
      <c r="O197" s="75"/>
      <c r="P197" s="190">
        <f>O197*H197</f>
        <v>0</v>
      </c>
      <c r="Q197" s="190">
        <v>0</v>
      </c>
      <c r="R197" s="190">
        <f>Q197*H197</f>
        <v>0</v>
      </c>
      <c r="S197" s="190">
        <v>0</v>
      </c>
      <c r="T197" s="191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2" t="s">
        <v>139</v>
      </c>
      <c r="AT197" s="192" t="s">
        <v>134</v>
      </c>
      <c r="AU197" s="192" t="s">
        <v>85</v>
      </c>
      <c r="AY197" s="17" t="s">
        <v>132</v>
      </c>
      <c r="BE197" s="193">
        <f>IF(N197="základní",J197,0)</f>
        <v>0</v>
      </c>
      <c r="BF197" s="193">
        <f>IF(N197="snížená",J197,0)</f>
        <v>0</v>
      </c>
      <c r="BG197" s="193">
        <f>IF(N197="zákl. přenesená",J197,0)</f>
        <v>0</v>
      </c>
      <c r="BH197" s="193">
        <f>IF(N197="sníž. přenesená",J197,0)</f>
        <v>0</v>
      </c>
      <c r="BI197" s="193">
        <f>IF(N197="nulová",J197,0)</f>
        <v>0</v>
      </c>
      <c r="BJ197" s="17" t="s">
        <v>83</v>
      </c>
      <c r="BK197" s="193">
        <f>ROUND(I197*H197,2)</f>
        <v>0</v>
      </c>
      <c r="BL197" s="17" t="s">
        <v>139</v>
      </c>
      <c r="BM197" s="192" t="s">
        <v>313</v>
      </c>
    </row>
    <row r="198" s="2" customFormat="1" ht="16.5" customHeight="1">
      <c r="A198" s="36"/>
      <c r="B198" s="180"/>
      <c r="C198" s="181" t="s">
        <v>314</v>
      </c>
      <c r="D198" s="181" t="s">
        <v>134</v>
      </c>
      <c r="E198" s="182" t="s">
        <v>315</v>
      </c>
      <c r="F198" s="183" t="s">
        <v>308</v>
      </c>
      <c r="G198" s="184" t="s">
        <v>304</v>
      </c>
      <c r="H198" s="185">
        <v>1</v>
      </c>
      <c r="I198" s="186"/>
      <c r="J198" s="187">
        <f>ROUND(I198*H198,2)</f>
        <v>0</v>
      </c>
      <c r="K198" s="183" t="s">
        <v>1</v>
      </c>
      <c r="L198" s="37"/>
      <c r="M198" s="188" t="s">
        <v>1</v>
      </c>
      <c r="N198" s="189" t="s">
        <v>43</v>
      </c>
      <c r="O198" s="75"/>
      <c r="P198" s="190">
        <f>O198*H198</f>
        <v>0</v>
      </c>
      <c r="Q198" s="190">
        <v>0</v>
      </c>
      <c r="R198" s="190">
        <f>Q198*H198</f>
        <v>0</v>
      </c>
      <c r="S198" s="190">
        <v>0</v>
      </c>
      <c r="T198" s="191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92" t="s">
        <v>139</v>
      </c>
      <c r="AT198" s="192" t="s">
        <v>134</v>
      </c>
      <c r="AU198" s="192" t="s">
        <v>85</v>
      </c>
      <c r="AY198" s="17" t="s">
        <v>132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17" t="s">
        <v>83</v>
      </c>
      <c r="BK198" s="193">
        <f>ROUND(I198*H198,2)</f>
        <v>0</v>
      </c>
      <c r="BL198" s="17" t="s">
        <v>139</v>
      </c>
      <c r="BM198" s="192" t="s">
        <v>316</v>
      </c>
    </row>
    <row r="199" s="2" customFormat="1" ht="16.5" customHeight="1">
      <c r="A199" s="36"/>
      <c r="B199" s="180"/>
      <c r="C199" s="181" t="s">
        <v>317</v>
      </c>
      <c r="D199" s="181" t="s">
        <v>134</v>
      </c>
      <c r="E199" s="182" t="s">
        <v>318</v>
      </c>
      <c r="F199" s="183" t="s">
        <v>319</v>
      </c>
      <c r="G199" s="184" t="s">
        <v>304</v>
      </c>
      <c r="H199" s="185">
        <v>1</v>
      </c>
      <c r="I199" s="186"/>
      <c r="J199" s="187">
        <f>ROUND(I199*H199,2)</f>
        <v>0</v>
      </c>
      <c r="K199" s="183" t="s">
        <v>1</v>
      </c>
      <c r="L199" s="37"/>
      <c r="M199" s="188" t="s">
        <v>1</v>
      </c>
      <c r="N199" s="189" t="s">
        <v>43</v>
      </c>
      <c r="O199" s="75"/>
      <c r="P199" s="190">
        <f>O199*H199</f>
        <v>0</v>
      </c>
      <c r="Q199" s="190">
        <v>0</v>
      </c>
      <c r="R199" s="190">
        <f>Q199*H199</f>
        <v>0</v>
      </c>
      <c r="S199" s="190">
        <v>0</v>
      </c>
      <c r="T199" s="191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92" t="s">
        <v>139</v>
      </c>
      <c r="AT199" s="192" t="s">
        <v>134</v>
      </c>
      <c r="AU199" s="192" t="s">
        <v>85</v>
      </c>
      <c r="AY199" s="17" t="s">
        <v>132</v>
      </c>
      <c r="BE199" s="193">
        <f>IF(N199="základní",J199,0)</f>
        <v>0</v>
      </c>
      <c r="BF199" s="193">
        <f>IF(N199="snížená",J199,0)</f>
        <v>0</v>
      </c>
      <c r="BG199" s="193">
        <f>IF(N199="zákl. přenesená",J199,0)</f>
        <v>0</v>
      </c>
      <c r="BH199" s="193">
        <f>IF(N199="sníž. přenesená",J199,0)</f>
        <v>0</v>
      </c>
      <c r="BI199" s="193">
        <f>IF(N199="nulová",J199,0)</f>
        <v>0</v>
      </c>
      <c r="BJ199" s="17" t="s">
        <v>83</v>
      </c>
      <c r="BK199" s="193">
        <f>ROUND(I199*H199,2)</f>
        <v>0</v>
      </c>
      <c r="BL199" s="17" t="s">
        <v>139</v>
      </c>
      <c r="BM199" s="192" t="s">
        <v>320</v>
      </c>
    </row>
    <row r="200" s="2" customFormat="1" ht="16.5" customHeight="1">
      <c r="A200" s="36"/>
      <c r="B200" s="180"/>
      <c r="C200" s="181" t="s">
        <v>321</v>
      </c>
      <c r="D200" s="181" t="s">
        <v>134</v>
      </c>
      <c r="E200" s="182" t="s">
        <v>322</v>
      </c>
      <c r="F200" s="183" t="s">
        <v>323</v>
      </c>
      <c r="G200" s="184" t="s">
        <v>304</v>
      </c>
      <c r="H200" s="185">
        <v>1</v>
      </c>
      <c r="I200" s="186"/>
      <c r="J200" s="187">
        <f>ROUND(I200*H200,2)</f>
        <v>0</v>
      </c>
      <c r="K200" s="183" t="s">
        <v>1</v>
      </c>
      <c r="L200" s="37"/>
      <c r="M200" s="188" t="s">
        <v>1</v>
      </c>
      <c r="N200" s="189" t="s">
        <v>43</v>
      </c>
      <c r="O200" s="75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92" t="s">
        <v>139</v>
      </c>
      <c r="AT200" s="192" t="s">
        <v>134</v>
      </c>
      <c r="AU200" s="192" t="s">
        <v>85</v>
      </c>
      <c r="AY200" s="17" t="s">
        <v>132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7" t="s">
        <v>83</v>
      </c>
      <c r="BK200" s="193">
        <f>ROUND(I200*H200,2)</f>
        <v>0</v>
      </c>
      <c r="BL200" s="17" t="s">
        <v>139</v>
      </c>
      <c r="BM200" s="192" t="s">
        <v>324</v>
      </c>
    </row>
    <row r="201" s="2" customFormat="1" ht="16.5" customHeight="1">
      <c r="A201" s="36"/>
      <c r="B201" s="180"/>
      <c r="C201" s="181" t="s">
        <v>325</v>
      </c>
      <c r="D201" s="181" t="s">
        <v>134</v>
      </c>
      <c r="E201" s="182" t="s">
        <v>326</v>
      </c>
      <c r="F201" s="183" t="s">
        <v>327</v>
      </c>
      <c r="G201" s="184" t="s">
        <v>304</v>
      </c>
      <c r="H201" s="185">
        <v>1</v>
      </c>
      <c r="I201" s="186"/>
      <c r="J201" s="187">
        <f>ROUND(I201*H201,2)</f>
        <v>0</v>
      </c>
      <c r="K201" s="183" t="s">
        <v>1</v>
      </c>
      <c r="L201" s="37"/>
      <c r="M201" s="188" t="s">
        <v>1</v>
      </c>
      <c r="N201" s="189" t="s">
        <v>43</v>
      </c>
      <c r="O201" s="75"/>
      <c r="P201" s="190">
        <f>O201*H201</f>
        <v>0</v>
      </c>
      <c r="Q201" s="190">
        <v>0</v>
      </c>
      <c r="R201" s="190">
        <f>Q201*H201</f>
        <v>0</v>
      </c>
      <c r="S201" s="190">
        <v>0</v>
      </c>
      <c r="T201" s="191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2" t="s">
        <v>139</v>
      </c>
      <c r="AT201" s="192" t="s">
        <v>134</v>
      </c>
      <c r="AU201" s="192" t="s">
        <v>85</v>
      </c>
      <c r="AY201" s="17" t="s">
        <v>132</v>
      </c>
      <c r="BE201" s="193">
        <f>IF(N201="základní",J201,0)</f>
        <v>0</v>
      </c>
      <c r="BF201" s="193">
        <f>IF(N201="snížená",J201,0)</f>
        <v>0</v>
      </c>
      <c r="BG201" s="193">
        <f>IF(N201="zákl. přenesená",J201,0)</f>
        <v>0</v>
      </c>
      <c r="BH201" s="193">
        <f>IF(N201="sníž. přenesená",J201,0)</f>
        <v>0</v>
      </c>
      <c r="BI201" s="193">
        <f>IF(N201="nulová",J201,0)</f>
        <v>0</v>
      </c>
      <c r="BJ201" s="17" t="s">
        <v>83</v>
      </c>
      <c r="BK201" s="193">
        <f>ROUND(I201*H201,2)</f>
        <v>0</v>
      </c>
      <c r="BL201" s="17" t="s">
        <v>139</v>
      </c>
      <c r="BM201" s="192" t="s">
        <v>328</v>
      </c>
    </row>
    <row r="202" s="2" customFormat="1" ht="16.5" customHeight="1">
      <c r="A202" s="36"/>
      <c r="B202" s="180"/>
      <c r="C202" s="181" t="s">
        <v>329</v>
      </c>
      <c r="D202" s="181" t="s">
        <v>134</v>
      </c>
      <c r="E202" s="182" t="s">
        <v>330</v>
      </c>
      <c r="F202" s="183" t="s">
        <v>331</v>
      </c>
      <c r="G202" s="184" t="s">
        <v>304</v>
      </c>
      <c r="H202" s="185">
        <v>1</v>
      </c>
      <c r="I202" s="186"/>
      <c r="J202" s="187">
        <f>ROUND(I202*H202,2)</f>
        <v>0</v>
      </c>
      <c r="K202" s="183" t="s">
        <v>1</v>
      </c>
      <c r="L202" s="37"/>
      <c r="M202" s="188" t="s">
        <v>1</v>
      </c>
      <c r="N202" s="189" t="s">
        <v>43</v>
      </c>
      <c r="O202" s="75"/>
      <c r="P202" s="190">
        <f>O202*H202</f>
        <v>0</v>
      </c>
      <c r="Q202" s="190">
        <v>0</v>
      </c>
      <c r="R202" s="190">
        <f>Q202*H202</f>
        <v>0</v>
      </c>
      <c r="S202" s="190">
        <v>0</v>
      </c>
      <c r="T202" s="191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92" t="s">
        <v>139</v>
      </c>
      <c r="AT202" s="192" t="s">
        <v>134</v>
      </c>
      <c r="AU202" s="192" t="s">
        <v>85</v>
      </c>
      <c r="AY202" s="17" t="s">
        <v>132</v>
      </c>
      <c r="BE202" s="193">
        <f>IF(N202="základní",J202,0)</f>
        <v>0</v>
      </c>
      <c r="BF202" s="193">
        <f>IF(N202="snížená",J202,0)</f>
        <v>0</v>
      </c>
      <c r="BG202" s="193">
        <f>IF(N202="zákl. přenesená",J202,0)</f>
        <v>0</v>
      </c>
      <c r="BH202" s="193">
        <f>IF(N202="sníž. přenesená",J202,0)</f>
        <v>0</v>
      </c>
      <c r="BI202" s="193">
        <f>IF(N202="nulová",J202,0)</f>
        <v>0</v>
      </c>
      <c r="BJ202" s="17" t="s">
        <v>83</v>
      </c>
      <c r="BK202" s="193">
        <f>ROUND(I202*H202,2)</f>
        <v>0</v>
      </c>
      <c r="BL202" s="17" t="s">
        <v>139</v>
      </c>
      <c r="BM202" s="192" t="s">
        <v>332</v>
      </c>
    </row>
    <row r="203" s="2" customFormat="1" ht="16.5" customHeight="1">
      <c r="A203" s="36"/>
      <c r="B203" s="180"/>
      <c r="C203" s="181" t="s">
        <v>333</v>
      </c>
      <c r="D203" s="181" t="s">
        <v>134</v>
      </c>
      <c r="E203" s="182" t="s">
        <v>334</v>
      </c>
      <c r="F203" s="183" t="s">
        <v>335</v>
      </c>
      <c r="G203" s="184" t="s">
        <v>304</v>
      </c>
      <c r="H203" s="185">
        <v>1</v>
      </c>
      <c r="I203" s="186"/>
      <c r="J203" s="187">
        <f>ROUND(I203*H203,2)</f>
        <v>0</v>
      </c>
      <c r="K203" s="183" t="s">
        <v>1</v>
      </c>
      <c r="L203" s="37"/>
      <c r="M203" s="188" t="s">
        <v>1</v>
      </c>
      <c r="N203" s="189" t="s">
        <v>43</v>
      </c>
      <c r="O203" s="75"/>
      <c r="P203" s="190">
        <f>O203*H203</f>
        <v>0</v>
      </c>
      <c r="Q203" s="190">
        <v>0</v>
      </c>
      <c r="R203" s="190">
        <f>Q203*H203</f>
        <v>0</v>
      </c>
      <c r="S203" s="190">
        <v>0</v>
      </c>
      <c r="T203" s="191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92" t="s">
        <v>139</v>
      </c>
      <c r="AT203" s="192" t="s">
        <v>134</v>
      </c>
      <c r="AU203" s="192" t="s">
        <v>85</v>
      </c>
      <c r="AY203" s="17" t="s">
        <v>132</v>
      </c>
      <c r="BE203" s="193">
        <f>IF(N203="základní",J203,0)</f>
        <v>0</v>
      </c>
      <c r="BF203" s="193">
        <f>IF(N203="snížená",J203,0)</f>
        <v>0</v>
      </c>
      <c r="BG203" s="193">
        <f>IF(N203="zákl. přenesená",J203,0)</f>
        <v>0</v>
      </c>
      <c r="BH203" s="193">
        <f>IF(N203="sníž. přenesená",J203,0)</f>
        <v>0</v>
      </c>
      <c r="BI203" s="193">
        <f>IF(N203="nulová",J203,0)</f>
        <v>0</v>
      </c>
      <c r="BJ203" s="17" t="s">
        <v>83</v>
      </c>
      <c r="BK203" s="193">
        <f>ROUND(I203*H203,2)</f>
        <v>0</v>
      </c>
      <c r="BL203" s="17" t="s">
        <v>139</v>
      </c>
      <c r="BM203" s="192" t="s">
        <v>336</v>
      </c>
    </row>
    <row r="204" s="2" customFormat="1" ht="16.5" customHeight="1">
      <c r="A204" s="36"/>
      <c r="B204" s="180"/>
      <c r="C204" s="181" t="s">
        <v>337</v>
      </c>
      <c r="D204" s="181" t="s">
        <v>134</v>
      </c>
      <c r="E204" s="182" t="s">
        <v>338</v>
      </c>
      <c r="F204" s="183" t="s">
        <v>323</v>
      </c>
      <c r="G204" s="184" t="s">
        <v>304</v>
      </c>
      <c r="H204" s="185">
        <v>1</v>
      </c>
      <c r="I204" s="186"/>
      <c r="J204" s="187">
        <f>ROUND(I204*H204,2)</f>
        <v>0</v>
      </c>
      <c r="K204" s="183" t="s">
        <v>1</v>
      </c>
      <c r="L204" s="37"/>
      <c r="M204" s="188" t="s">
        <v>1</v>
      </c>
      <c r="N204" s="189" t="s">
        <v>43</v>
      </c>
      <c r="O204" s="75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92" t="s">
        <v>139</v>
      </c>
      <c r="AT204" s="192" t="s">
        <v>134</v>
      </c>
      <c r="AU204" s="192" t="s">
        <v>85</v>
      </c>
      <c r="AY204" s="17" t="s">
        <v>132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17" t="s">
        <v>83</v>
      </c>
      <c r="BK204" s="193">
        <f>ROUND(I204*H204,2)</f>
        <v>0</v>
      </c>
      <c r="BL204" s="17" t="s">
        <v>139</v>
      </c>
      <c r="BM204" s="192" t="s">
        <v>339</v>
      </c>
    </row>
    <row r="205" s="12" customFormat="1" ht="22.8" customHeight="1">
      <c r="A205" s="12"/>
      <c r="B205" s="167"/>
      <c r="C205" s="12"/>
      <c r="D205" s="168" t="s">
        <v>77</v>
      </c>
      <c r="E205" s="178" t="s">
        <v>340</v>
      </c>
      <c r="F205" s="178" t="s">
        <v>341</v>
      </c>
      <c r="G205" s="12"/>
      <c r="H205" s="12"/>
      <c r="I205" s="170"/>
      <c r="J205" s="179">
        <f>BK205</f>
        <v>0</v>
      </c>
      <c r="K205" s="12"/>
      <c r="L205" s="167"/>
      <c r="M205" s="172"/>
      <c r="N205" s="173"/>
      <c r="O205" s="173"/>
      <c r="P205" s="174">
        <f>SUM(P206:P211)</f>
        <v>0</v>
      </c>
      <c r="Q205" s="173"/>
      <c r="R205" s="174">
        <f>SUM(R206:R211)</f>
        <v>0</v>
      </c>
      <c r="S205" s="173"/>
      <c r="T205" s="175">
        <f>SUM(T206:T211)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168" t="s">
        <v>139</v>
      </c>
      <c r="AT205" s="176" t="s">
        <v>77</v>
      </c>
      <c r="AU205" s="176" t="s">
        <v>83</v>
      </c>
      <c r="AY205" s="168" t="s">
        <v>132</v>
      </c>
      <c r="BK205" s="177">
        <f>SUM(BK206:BK211)</f>
        <v>0</v>
      </c>
    </row>
    <row r="206" s="2" customFormat="1" ht="16.5" customHeight="1">
      <c r="A206" s="36"/>
      <c r="B206" s="180"/>
      <c r="C206" s="181" t="s">
        <v>342</v>
      </c>
      <c r="D206" s="181" t="s">
        <v>134</v>
      </c>
      <c r="E206" s="182" t="s">
        <v>343</v>
      </c>
      <c r="F206" s="183" t="s">
        <v>344</v>
      </c>
      <c r="G206" s="184" t="s">
        <v>304</v>
      </c>
      <c r="H206" s="185">
        <v>2</v>
      </c>
      <c r="I206" s="186"/>
      <c r="J206" s="187">
        <f>ROUND(I206*H206,2)</f>
        <v>0</v>
      </c>
      <c r="K206" s="183" t="s">
        <v>1</v>
      </c>
      <c r="L206" s="37"/>
      <c r="M206" s="188" t="s">
        <v>1</v>
      </c>
      <c r="N206" s="189" t="s">
        <v>43</v>
      </c>
      <c r="O206" s="75"/>
      <c r="P206" s="190">
        <f>O206*H206</f>
        <v>0</v>
      </c>
      <c r="Q206" s="190">
        <v>0</v>
      </c>
      <c r="R206" s="190">
        <f>Q206*H206</f>
        <v>0</v>
      </c>
      <c r="S206" s="190">
        <v>0</v>
      </c>
      <c r="T206" s="191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92" t="s">
        <v>139</v>
      </c>
      <c r="AT206" s="192" t="s">
        <v>134</v>
      </c>
      <c r="AU206" s="192" t="s">
        <v>85</v>
      </c>
      <c r="AY206" s="17" t="s">
        <v>132</v>
      </c>
      <c r="BE206" s="193">
        <f>IF(N206="základní",J206,0)</f>
        <v>0</v>
      </c>
      <c r="BF206" s="193">
        <f>IF(N206="snížená",J206,0)</f>
        <v>0</v>
      </c>
      <c r="BG206" s="193">
        <f>IF(N206="zákl. přenesená",J206,0)</f>
        <v>0</v>
      </c>
      <c r="BH206" s="193">
        <f>IF(N206="sníž. přenesená",J206,0)</f>
        <v>0</v>
      </c>
      <c r="BI206" s="193">
        <f>IF(N206="nulová",J206,0)</f>
        <v>0</v>
      </c>
      <c r="BJ206" s="17" t="s">
        <v>83</v>
      </c>
      <c r="BK206" s="193">
        <f>ROUND(I206*H206,2)</f>
        <v>0</v>
      </c>
      <c r="BL206" s="17" t="s">
        <v>139</v>
      </c>
      <c r="BM206" s="192" t="s">
        <v>345</v>
      </c>
    </row>
    <row r="207" s="2" customFormat="1" ht="16.5" customHeight="1">
      <c r="A207" s="36"/>
      <c r="B207" s="180"/>
      <c r="C207" s="181" t="s">
        <v>346</v>
      </c>
      <c r="D207" s="181" t="s">
        <v>134</v>
      </c>
      <c r="E207" s="182" t="s">
        <v>347</v>
      </c>
      <c r="F207" s="183" t="s">
        <v>323</v>
      </c>
      <c r="G207" s="184" t="s">
        <v>348</v>
      </c>
      <c r="H207" s="185">
        <v>2</v>
      </c>
      <c r="I207" s="186"/>
      <c r="J207" s="187">
        <f>ROUND(I207*H207,2)</f>
        <v>0</v>
      </c>
      <c r="K207" s="183" t="s">
        <v>1</v>
      </c>
      <c r="L207" s="37"/>
      <c r="M207" s="188" t="s">
        <v>1</v>
      </c>
      <c r="N207" s="189" t="s">
        <v>43</v>
      </c>
      <c r="O207" s="75"/>
      <c r="P207" s="190">
        <f>O207*H207</f>
        <v>0</v>
      </c>
      <c r="Q207" s="190">
        <v>0</v>
      </c>
      <c r="R207" s="190">
        <f>Q207*H207</f>
        <v>0</v>
      </c>
      <c r="S207" s="190">
        <v>0</v>
      </c>
      <c r="T207" s="191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92" t="s">
        <v>139</v>
      </c>
      <c r="AT207" s="192" t="s">
        <v>134</v>
      </c>
      <c r="AU207" s="192" t="s">
        <v>85</v>
      </c>
      <c r="AY207" s="17" t="s">
        <v>132</v>
      </c>
      <c r="BE207" s="193">
        <f>IF(N207="základní",J207,0)</f>
        <v>0</v>
      </c>
      <c r="BF207" s="193">
        <f>IF(N207="snížená",J207,0)</f>
        <v>0</v>
      </c>
      <c r="BG207" s="193">
        <f>IF(N207="zákl. přenesená",J207,0)</f>
        <v>0</v>
      </c>
      <c r="BH207" s="193">
        <f>IF(N207="sníž. přenesená",J207,0)</f>
        <v>0</v>
      </c>
      <c r="BI207" s="193">
        <f>IF(N207="nulová",J207,0)</f>
        <v>0</v>
      </c>
      <c r="BJ207" s="17" t="s">
        <v>83</v>
      </c>
      <c r="BK207" s="193">
        <f>ROUND(I207*H207,2)</f>
        <v>0</v>
      </c>
      <c r="BL207" s="17" t="s">
        <v>139</v>
      </c>
      <c r="BM207" s="192" t="s">
        <v>349</v>
      </c>
    </row>
    <row r="208" s="2" customFormat="1" ht="16.5" customHeight="1">
      <c r="A208" s="36"/>
      <c r="B208" s="180"/>
      <c r="C208" s="181" t="s">
        <v>350</v>
      </c>
      <c r="D208" s="181" t="s">
        <v>134</v>
      </c>
      <c r="E208" s="182" t="s">
        <v>351</v>
      </c>
      <c r="F208" s="183" t="s">
        <v>352</v>
      </c>
      <c r="G208" s="184" t="s">
        <v>304</v>
      </c>
      <c r="H208" s="185">
        <v>4</v>
      </c>
      <c r="I208" s="186"/>
      <c r="J208" s="187">
        <f>ROUND(I208*H208,2)</f>
        <v>0</v>
      </c>
      <c r="K208" s="183" t="s">
        <v>1</v>
      </c>
      <c r="L208" s="37"/>
      <c r="M208" s="188" t="s">
        <v>1</v>
      </c>
      <c r="N208" s="189" t="s">
        <v>43</v>
      </c>
      <c r="O208" s="75"/>
      <c r="P208" s="190">
        <f>O208*H208</f>
        <v>0</v>
      </c>
      <c r="Q208" s="190">
        <v>0</v>
      </c>
      <c r="R208" s="190">
        <f>Q208*H208</f>
        <v>0</v>
      </c>
      <c r="S208" s="190">
        <v>0</v>
      </c>
      <c r="T208" s="191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92" t="s">
        <v>139</v>
      </c>
      <c r="AT208" s="192" t="s">
        <v>134</v>
      </c>
      <c r="AU208" s="192" t="s">
        <v>85</v>
      </c>
      <c r="AY208" s="17" t="s">
        <v>132</v>
      </c>
      <c r="BE208" s="193">
        <f>IF(N208="základní",J208,0)</f>
        <v>0</v>
      </c>
      <c r="BF208" s="193">
        <f>IF(N208="snížená",J208,0)</f>
        <v>0</v>
      </c>
      <c r="BG208" s="193">
        <f>IF(N208="zákl. přenesená",J208,0)</f>
        <v>0</v>
      </c>
      <c r="BH208" s="193">
        <f>IF(N208="sníž. přenesená",J208,0)</f>
        <v>0</v>
      </c>
      <c r="BI208" s="193">
        <f>IF(N208="nulová",J208,0)</f>
        <v>0</v>
      </c>
      <c r="BJ208" s="17" t="s">
        <v>83</v>
      </c>
      <c r="BK208" s="193">
        <f>ROUND(I208*H208,2)</f>
        <v>0</v>
      </c>
      <c r="BL208" s="17" t="s">
        <v>139</v>
      </c>
      <c r="BM208" s="192" t="s">
        <v>353</v>
      </c>
    </row>
    <row r="209" s="2" customFormat="1" ht="16.5" customHeight="1">
      <c r="A209" s="36"/>
      <c r="B209" s="180"/>
      <c r="C209" s="181" t="s">
        <v>354</v>
      </c>
      <c r="D209" s="181" t="s">
        <v>134</v>
      </c>
      <c r="E209" s="182" t="s">
        <v>355</v>
      </c>
      <c r="F209" s="183" t="s">
        <v>356</v>
      </c>
      <c r="G209" s="184" t="s">
        <v>304</v>
      </c>
      <c r="H209" s="185">
        <v>4</v>
      </c>
      <c r="I209" s="186"/>
      <c r="J209" s="187">
        <f>ROUND(I209*H209,2)</f>
        <v>0</v>
      </c>
      <c r="K209" s="183" t="s">
        <v>1</v>
      </c>
      <c r="L209" s="37"/>
      <c r="M209" s="188" t="s">
        <v>1</v>
      </c>
      <c r="N209" s="189" t="s">
        <v>43</v>
      </c>
      <c r="O209" s="75"/>
      <c r="P209" s="190">
        <f>O209*H209</f>
        <v>0</v>
      </c>
      <c r="Q209" s="190">
        <v>0</v>
      </c>
      <c r="R209" s="190">
        <f>Q209*H209</f>
        <v>0</v>
      </c>
      <c r="S209" s="190">
        <v>0</v>
      </c>
      <c r="T209" s="191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92" t="s">
        <v>139</v>
      </c>
      <c r="AT209" s="192" t="s">
        <v>134</v>
      </c>
      <c r="AU209" s="192" t="s">
        <v>85</v>
      </c>
      <c r="AY209" s="17" t="s">
        <v>132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17" t="s">
        <v>83</v>
      </c>
      <c r="BK209" s="193">
        <f>ROUND(I209*H209,2)</f>
        <v>0</v>
      </c>
      <c r="BL209" s="17" t="s">
        <v>139</v>
      </c>
      <c r="BM209" s="192" t="s">
        <v>357</v>
      </c>
    </row>
    <row r="210" s="2" customFormat="1" ht="16.5" customHeight="1">
      <c r="A210" s="36"/>
      <c r="B210" s="180"/>
      <c r="C210" s="203" t="s">
        <v>358</v>
      </c>
      <c r="D210" s="203" t="s">
        <v>196</v>
      </c>
      <c r="E210" s="204" t="s">
        <v>359</v>
      </c>
      <c r="F210" s="205" t="s">
        <v>360</v>
      </c>
      <c r="G210" s="206" t="s">
        <v>137</v>
      </c>
      <c r="H210" s="207">
        <v>19</v>
      </c>
      <c r="I210" s="208"/>
      <c r="J210" s="209">
        <f>ROUND(I210*H210,2)</f>
        <v>0</v>
      </c>
      <c r="K210" s="205" t="s">
        <v>1</v>
      </c>
      <c r="L210" s="210"/>
      <c r="M210" s="211" t="s">
        <v>1</v>
      </c>
      <c r="N210" s="212" t="s">
        <v>43</v>
      </c>
      <c r="O210" s="75"/>
      <c r="P210" s="190">
        <f>O210*H210</f>
        <v>0</v>
      </c>
      <c r="Q210" s="190">
        <v>0</v>
      </c>
      <c r="R210" s="190">
        <f>Q210*H210</f>
        <v>0</v>
      </c>
      <c r="S210" s="190">
        <v>0</v>
      </c>
      <c r="T210" s="191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92" t="s">
        <v>169</v>
      </c>
      <c r="AT210" s="192" t="s">
        <v>196</v>
      </c>
      <c r="AU210" s="192" t="s">
        <v>85</v>
      </c>
      <c r="AY210" s="17" t="s">
        <v>132</v>
      </c>
      <c r="BE210" s="193">
        <f>IF(N210="základní",J210,0)</f>
        <v>0</v>
      </c>
      <c r="BF210" s="193">
        <f>IF(N210="snížená",J210,0)</f>
        <v>0</v>
      </c>
      <c r="BG210" s="193">
        <f>IF(N210="zákl. přenesená",J210,0)</f>
        <v>0</v>
      </c>
      <c r="BH210" s="193">
        <f>IF(N210="sníž. přenesená",J210,0)</f>
        <v>0</v>
      </c>
      <c r="BI210" s="193">
        <f>IF(N210="nulová",J210,0)</f>
        <v>0</v>
      </c>
      <c r="BJ210" s="17" t="s">
        <v>83</v>
      </c>
      <c r="BK210" s="193">
        <f>ROUND(I210*H210,2)</f>
        <v>0</v>
      </c>
      <c r="BL210" s="17" t="s">
        <v>139</v>
      </c>
      <c r="BM210" s="192" t="s">
        <v>361</v>
      </c>
    </row>
    <row r="211" s="2" customFormat="1" ht="16.5" customHeight="1">
      <c r="A211" s="36"/>
      <c r="B211" s="180"/>
      <c r="C211" s="181" t="s">
        <v>362</v>
      </c>
      <c r="D211" s="181" t="s">
        <v>134</v>
      </c>
      <c r="E211" s="182" t="s">
        <v>363</v>
      </c>
      <c r="F211" s="183" t="s">
        <v>364</v>
      </c>
      <c r="G211" s="184" t="s">
        <v>365</v>
      </c>
      <c r="H211" s="185">
        <v>1</v>
      </c>
      <c r="I211" s="186"/>
      <c r="J211" s="187">
        <f>ROUND(I211*H211,2)</f>
        <v>0</v>
      </c>
      <c r="K211" s="183" t="s">
        <v>1</v>
      </c>
      <c r="L211" s="37"/>
      <c r="M211" s="188" t="s">
        <v>1</v>
      </c>
      <c r="N211" s="189" t="s">
        <v>43</v>
      </c>
      <c r="O211" s="75"/>
      <c r="P211" s="190">
        <f>O211*H211</f>
        <v>0</v>
      </c>
      <c r="Q211" s="190">
        <v>0</v>
      </c>
      <c r="R211" s="190">
        <f>Q211*H211</f>
        <v>0</v>
      </c>
      <c r="S211" s="190">
        <v>0</v>
      </c>
      <c r="T211" s="191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92" t="s">
        <v>139</v>
      </c>
      <c r="AT211" s="192" t="s">
        <v>134</v>
      </c>
      <c r="AU211" s="192" t="s">
        <v>85</v>
      </c>
      <c r="AY211" s="17" t="s">
        <v>132</v>
      </c>
      <c r="BE211" s="193">
        <f>IF(N211="základní",J211,0)</f>
        <v>0</v>
      </c>
      <c r="BF211" s="193">
        <f>IF(N211="snížená",J211,0)</f>
        <v>0</v>
      </c>
      <c r="BG211" s="193">
        <f>IF(N211="zákl. přenesená",J211,0)</f>
        <v>0</v>
      </c>
      <c r="BH211" s="193">
        <f>IF(N211="sníž. přenesená",J211,0)</f>
        <v>0</v>
      </c>
      <c r="BI211" s="193">
        <f>IF(N211="nulová",J211,0)</f>
        <v>0</v>
      </c>
      <c r="BJ211" s="17" t="s">
        <v>83</v>
      </c>
      <c r="BK211" s="193">
        <f>ROUND(I211*H211,2)</f>
        <v>0</v>
      </c>
      <c r="BL211" s="17" t="s">
        <v>139</v>
      </c>
      <c r="BM211" s="192" t="s">
        <v>366</v>
      </c>
    </row>
    <row r="212" s="12" customFormat="1" ht="25.92" customHeight="1">
      <c r="A212" s="12"/>
      <c r="B212" s="167"/>
      <c r="C212" s="12"/>
      <c r="D212" s="168" t="s">
        <v>77</v>
      </c>
      <c r="E212" s="169" t="s">
        <v>367</v>
      </c>
      <c r="F212" s="169" t="s">
        <v>368</v>
      </c>
      <c r="G212" s="12"/>
      <c r="H212" s="12"/>
      <c r="I212" s="170"/>
      <c r="J212" s="171">
        <f>BK212</f>
        <v>0</v>
      </c>
      <c r="K212" s="12"/>
      <c r="L212" s="167"/>
      <c r="M212" s="172"/>
      <c r="N212" s="173"/>
      <c r="O212" s="173"/>
      <c r="P212" s="174">
        <f>P213+P222+P254+P258+P268</f>
        <v>0</v>
      </c>
      <c r="Q212" s="173"/>
      <c r="R212" s="174">
        <f>R213+R222+R254+R258+R268</f>
        <v>2.06879715</v>
      </c>
      <c r="S212" s="173"/>
      <c r="T212" s="175">
        <f>T213+T222+T254+T258+T268</f>
        <v>0.01695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168" t="s">
        <v>85</v>
      </c>
      <c r="AT212" s="176" t="s">
        <v>77</v>
      </c>
      <c r="AU212" s="176" t="s">
        <v>78</v>
      </c>
      <c r="AY212" s="168" t="s">
        <v>132</v>
      </c>
      <c r="BK212" s="177">
        <f>BK213+BK222+BK254+BK258+BK268</f>
        <v>0</v>
      </c>
    </row>
    <row r="213" s="12" customFormat="1" ht="22.8" customHeight="1">
      <c r="A213" s="12"/>
      <c r="B213" s="167"/>
      <c r="C213" s="12"/>
      <c r="D213" s="168" t="s">
        <v>77</v>
      </c>
      <c r="E213" s="178" t="s">
        <v>369</v>
      </c>
      <c r="F213" s="178" t="s">
        <v>370</v>
      </c>
      <c r="G213" s="12"/>
      <c r="H213" s="12"/>
      <c r="I213" s="170"/>
      <c r="J213" s="179">
        <f>BK213</f>
        <v>0</v>
      </c>
      <c r="K213" s="12"/>
      <c r="L213" s="167"/>
      <c r="M213" s="172"/>
      <c r="N213" s="173"/>
      <c r="O213" s="173"/>
      <c r="P213" s="174">
        <f>SUM(P214:P221)</f>
        <v>0</v>
      </c>
      <c r="Q213" s="173"/>
      <c r="R213" s="174">
        <f>SUM(R214:R221)</f>
        <v>0.055350000000000003</v>
      </c>
      <c r="S213" s="173"/>
      <c r="T213" s="175">
        <f>SUM(T214:T221)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168" t="s">
        <v>85</v>
      </c>
      <c r="AT213" s="176" t="s">
        <v>77</v>
      </c>
      <c r="AU213" s="176" t="s">
        <v>83</v>
      </c>
      <c r="AY213" s="168" t="s">
        <v>132</v>
      </c>
      <c r="BK213" s="177">
        <f>SUM(BK214:BK221)</f>
        <v>0</v>
      </c>
    </row>
    <row r="214" s="2" customFormat="1" ht="33" customHeight="1">
      <c r="A214" s="36"/>
      <c r="B214" s="180"/>
      <c r="C214" s="181" t="s">
        <v>371</v>
      </c>
      <c r="D214" s="181" t="s">
        <v>134</v>
      </c>
      <c r="E214" s="182" t="s">
        <v>372</v>
      </c>
      <c r="F214" s="183" t="s">
        <v>373</v>
      </c>
      <c r="G214" s="184" t="s">
        <v>137</v>
      </c>
      <c r="H214" s="185">
        <v>12.5</v>
      </c>
      <c r="I214" s="186"/>
      <c r="J214" s="187">
        <f>ROUND(I214*H214,2)</f>
        <v>0</v>
      </c>
      <c r="K214" s="183" t="s">
        <v>138</v>
      </c>
      <c r="L214" s="37"/>
      <c r="M214" s="188" t="s">
        <v>1</v>
      </c>
      <c r="N214" s="189" t="s">
        <v>43</v>
      </c>
      <c r="O214" s="75"/>
      <c r="P214" s="190">
        <f>O214*H214</f>
        <v>0</v>
      </c>
      <c r="Q214" s="190">
        <v>0</v>
      </c>
      <c r="R214" s="190">
        <f>Q214*H214</f>
        <v>0</v>
      </c>
      <c r="S214" s="190">
        <v>0</v>
      </c>
      <c r="T214" s="191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92" t="s">
        <v>204</v>
      </c>
      <c r="AT214" s="192" t="s">
        <v>134</v>
      </c>
      <c r="AU214" s="192" t="s">
        <v>85</v>
      </c>
      <c r="AY214" s="17" t="s">
        <v>132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17" t="s">
        <v>83</v>
      </c>
      <c r="BK214" s="193">
        <f>ROUND(I214*H214,2)</f>
        <v>0</v>
      </c>
      <c r="BL214" s="17" t="s">
        <v>204</v>
      </c>
      <c r="BM214" s="192" t="s">
        <v>374</v>
      </c>
    </row>
    <row r="215" s="2" customFormat="1" ht="21.75" customHeight="1">
      <c r="A215" s="36"/>
      <c r="B215" s="180"/>
      <c r="C215" s="203" t="s">
        <v>375</v>
      </c>
      <c r="D215" s="203" t="s">
        <v>196</v>
      </c>
      <c r="E215" s="204" t="s">
        <v>376</v>
      </c>
      <c r="F215" s="205" t="s">
        <v>377</v>
      </c>
      <c r="G215" s="206" t="s">
        <v>137</v>
      </c>
      <c r="H215" s="207">
        <v>14.375</v>
      </c>
      <c r="I215" s="208"/>
      <c r="J215" s="209">
        <f>ROUND(I215*H215,2)</f>
        <v>0</v>
      </c>
      <c r="K215" s="205" t="s">
        <v>138</v>
      </c>
      <c r="L215" s="210"/>
      <c r="M215" s="211" t="s">
        <v>1</v>
      </c>
      <c r="N215" s="212" t="s">
        <v>43</v>
      </c>
      <c r="O215" s="75"/>
      <c r="P215" s="190">
        <f>O215*H215</f>
        <v>0</v>
      </c>
      <c r="Q215" s="190">
        <v>0.0025400000000000002</v>
      </c>
      <c r="R215" s="190">
        <f>Q215*H215</f>
        <v>0.036512500000000003</v>
      </c>
      <c r="S215" s="190">
        <v>0</v>
      </c>
      <c r="T215" s="191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92" t="s">
        <v>278</v>
      </c>
      <c r="AT215" s="192" t="s">
        <v>196</v>
      </c>
      <c r="AU215" s="192" t="s">
        <v>85</v>
      </c>
      <c r="AY215" s="17" t="s">
        <v>132</v>
      </c>
      <c r="BE215" s="193">
        <f>IF(N215="základní",J215,0)</f>
        <v>0</v>
      </c>
      <c r="BF215" s="193">
        <f>IF(N215="snížená",J215,0)</f>
        <v>0</v>
      </c>
      <c r="BG215" s="193">
        <f>IF(N215="zákl. přenesená",J215,0)</f>
        <v>0</v>
      </c>
      <c r="BH215" s="193">
        <f>IF(N215="sníž. přenesená",J215,0)</f>
        <v>0</v>
      </c>
      <c r="BI215" s="193">
        <f>IF(N215="nulová",J215,0)</f>
        <v>0</v>
      </c>
      <c r="BJ215" s="17" t="s">
        <v>83</v>
      </c>
      <c r="BK215" s="193">
        <f>ROUND(I215*H215,2)</f>
        <v>0</v>
      </c>
      <c r="BL215" s="17" t="s">
        <v>204</v>
      </c>
      <c r="BM215" s="192" t="s">
        <v>378</v>
      </c>
    </row>
    <row r="216" s="13" customFormat="1">
      <c r="A216" s="13"/>
      <c r="B216" s="194"/>
      <c r="C216" s="13"/>
      <c r="D216" s="195" t="s">
        <v>145</v>
      </c>
      <c r="E216" s="13"/>
      <c r="F216" s="197" t="s">
        <v>379</v>
      </c>
      <c r="G216" s="13"/>
      <c r="H216" s="198">
        <v>14.375</v>
      </c>
      <c r="I216" s="199"/>
      <c r="J216" s="13"/>
      <c r="K216" s="13"/>
      <c r="L216" s="194"/>
      <c r="M216" s="200"/>
      <c r="N216" s="201"/>
      <c r="O216" s="201"/>
      <c r="P216" s="201"/>
      <c r="Q216" s="201"/>
      <c r="R216" s="201"/>
      <c r="S216" s="201"/>
      <c r="T216" s="20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96" t="s">
        <v>145</v>
      </c>
      <c r="AU216" s="196" t="s">
        <v>85</v>
      </c>
      <c r="AV216" s="13" t="s">
        <v>85</v>
      </c>
      <c r="AW216" s="13" t="s">
        <v>3</v>
      </c>
      <c r="AX216" s="13" t="s">
        <v>83</v>
      </c>
      <c r="AY216" s="196" t="s">
        <v>132</v>
      </c>
    </row>
    <row r="217" s="2" customFormat="1" ht="44.25" customHeight="1">
      <c r="A217" s="36"/>
      <c r="B217" s="180"/>
      <c r="C217" s="181" t="s">
        <v>380</v>
      </c>
      <c r="D217" s="181" t="s">
        <v>134</v>
      </c>
      <c r="E217" s="182" t="s">
        <v>381</v>
      </c>
      <c r="F217" s="183" t="s">
        <v>382</v>
      </c>
      <c r="G217" s="184" t="s">
        <v>137</v>
      </c>
      <c r="H217" s="185">
        <v>1.45</v>
      </c>
      <c r="I217" s="186"/>
      <c r="J217" s="187">
        <f>ROUND(I217*H217,2)</f>
        <v>0</v>
      </c>
      <c r="K217" s="183" t="s">
        <v>138</v>
      </c>
      <c r="L217" s="37"/>
      <c r="M217" s="188" t="s">
        <v>1</v>
      </c>
      <c r="N217" s="189" t="s">
        <v>43</v>
      </c>
      <c r="O217" s="75"/>
      <c r="P217" s="190">
        <f>O217*H217</f>
        <v>0</v>
      </c>
      <c r="Q217" s="190">
        <v>0</v>
      </c>
      <c r="R217" s="190">
        <f>Q217*H217</f>
        <v>0</v>
      </c>
      <c r="S217" s="190">
        <v>0</v>
      </c>
      <c r="T217" s="191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92" t="s">
        <v>204</v>
      </c>
      <c r="AT217" s="192" t="s">
        <v>134</v>
      </c>
      <c r="AU217" s="192" t="s">
        <v>85</v>
      </c>
      <c r="AY217" s="17" t="s">
        <v>132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17" t="s">
        <v>83</v>
      </c>
      <c r="BK217" s="193">
        <f>ROUND(I217*H217,2)</f>
        <v>0</v>
      </c>
      <c r="BL217" s="17" t="s">
        <v>204</v>
      </c>
      <c r="BM217" s="192" t="s">
        <v>383</v>
      </c>
    </row>
    <row r="218" s="2" customFormat="1" ht="21.75" customHeight="1">
      <c r="A218" s="36"/>
      <c r="B218" s="180"/>
      <c r="C218" s="181" t="s">
        <v>384</v>
      </c>
      <c r="D218" s="181" t="s">
        <v>134</v>
      </c>
      <c r="E218" s="182" t="s">
        <v>385</v>
      </c>
      <c r="F218" s="183" t="s">
        <v>386</v>
      </c>
      <c r="G218" s="184" t="s">
        <v>221</v>
      </c>
      <c r="H218" s="185">
        <v>14.5</v>
      </c>
      <c r="I218" s="186"/>
      <c r="J218" s="187">
        <f>ROUND(I218*H218,2)</f>
        <v>0</v>
      </c>
      <c r="K218" s="183" t="s">
        <v>138</v>
      </c>
      <c r="L218" s="37"/>
      <c r="M218" s="188" t="s">
        <v>1</v>
      </c>
      <c r="N218" s="189" t="s">
        <v>43</v>
      </c>
      <c r="O218" s="75"/>
      <c r="P218" s="190">
        <f>O218*H218</f>
        <v>0</v>
      </c>
      <c r="Q218" s="190">
        <v>0.0011999999999999999</v>
      </c>
      <c r="R218" s="190">
        <f>Q218*H218</f>
        <v>0.017399999999999999</v>
      </c>
      <c r="S218" s="190">
        <v>0</v>
      </c>
      <c r="T218" s="191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92" t="s">
        <v>204</v>
      </c>
      <c r="AT218" s="192" t="s">
        <v>134</v>
      </c>
      <c r="AU218" s="192" t="s">
        <v>85</v>
      </c>
      <c r="AY218" s="17" t="s">
        <v>132</v>
      </c>
      <c r="BE218" s="193">
        <f>IF(N218="základní",J218,0)</f>
        <v>0</v>
      </c>
      <c r="BF218" s="193">
        <f>IF(N218="snížená",J218,0)</f>
        <v>0</v>
      </c>
      <c r="BG218" s="193">
        <f>IF(N218="zákl. přenesená",J218,0)</f>
        <v>0</v>
      </c>
      <c r="BH218" s="193">
        <f>IF(N218="sníž. přenesená",J218,0)</f>
        <v>0</v>
      </c>
      <c r="BI218" s="193">
        <f>IF(N218="nulová",J218,0)</f>
        <v>0</v>
      </c>
      <c r="BJ218" s="17" t="s">
        <v>83</v>
      </c>
      <c r="BK218" s="193">
        <f>ROUND(I218*H218,2)</f>
        <v>0</v>
      </c>
      <c r="BL218" s="17" t="s">
        <v>204</v>
      </c>
      <c r="BM218" s="192" t="s">
        <v>387</v>
      </c>
    </row>
    <row r="219" s="2" customFormat="1" ht="21.75" customHeight="1">
      <c r="A219" s="36"/>
      <c r="B219" s="180"/>
      <c r="C219" s="181" t="s">
        <v>388</v>
      </c>
      <c r="D219" s="181" t="s">
        <v>134</v>
      </c>
      <c r="E219" s="182" t="s">
        <v>389</v>
      </c>
      <c r="F219" s="183" t="s">
        <v>390</v>
      </c>
      <c r="G219" s="184" t="s">
        <v>137</v>
      </c>
      <c r="H219" s="185">
        <v>12.5</v>
      </c>
      <c r="I219" s="186"/>
      <c r="J219" s="187">
        <f>ROUND(I219*H219,2)</f>
        <v>0</v>
      </c>
      <c r="K219" s="183" t="s">
        <v>138</v>
      </c>
      <c r="L219" s="37"/>
      <c r="M219" s="188" t="s">
        <v>1</v>
      </c>
      <c r="N219" s="189" t="s">
        <v>43</v>
      </c>
      <c r="O219" s="75"/>
      <c r="P219" s="190">
        <f>O219*H219</f>
        <v>0</v>
      </c>
      <c r="Q219" s="190">
        <v>0</v>
      </c>
      <c r="R219" s="190">
        <f>Q219*H219</f>
        <v>0</v>
      </c>
      <c r="S219" s="190">
        <v>0</v>
      </c>
      <c r="T219" s="191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92" t="s">
        <v>204</v>
      </c>
      <c r="AT219" s="192" t="s">
        <v>134</v>
      </c>
      <c r="AU219" s="192" t="s">
        <v>85</v>
      </c>
      <c r="AY219" s="17" t="s">
        <v>132</v>
      </c>
      <c r="BE219" s="193">
        <f>IF(N219="základní",J219,0)</f>
        <v>0</v>
      </c>
      <c r="BF219" s="193">
        <f>IF(N219="snížená",J219,0)</f>
        <v>0</v>
      </c>
      <c r="BG219" s="193">
        <f>IF(N219="zákl. přenesená",J219,0)</f>
        <v>0</v>
      </c>
      <c r="BH219" s="193">
        <f>IF(N219="sníž. přenesená",J219,0)</f>
        <v>0</v>
      </c>
      <c r="BI219" s="193">
        <f>IF(N219="nulová",J219,0)</f>
        <v>0</v>
      </c>
      <c r="BJ219" s="17" t="s">
        <v>83</v>
      </c>
      <c r="BK219" s="193">
        <f>ROUND(I219*H219,2)</f>
        <v>0</v>
      </c>
      <c r="BL219" s="17" t="s">
        <v>204</v>
      </c>
      <c r="BM219" s="192" t="s">
        <v>391</v>
      </c>
    </row>
    <row r="220" s="2" customFormat="1" ht="21.75" customHeight="1">
      <c r="A220" s="36"/>
      <c r="B220" s="180"/>
      <c r="C220" s="203" t="s">
        <v>392</v>
      </c>
      <c r="D220" s="203" t="s">
        <v>196</v>
      </c>
      <c r="E220" s="204" t="s">
        <v>393</v>
      </c>
      <c r="F220" s="205" t="s">
        <v>394</v>
      </c>
      <c r="G220" s="206" t="s">
        <v>137</v>
      </c>
      <c r="H220" s="207">
        <v>14.375</v>
      </c>
      <c r="I220" s="208"/>
      <c r="J220" s="209">
        <f>ROUND(I220*H220,2)</f>
        <v>0</v>
      </c>
      <c r="K220" s="205" t="s">
        <v>138</v>
      </c>
      <c r="L220" s="210"/>
      <c r="M220" s="211" t="s">
        <v>1</v>
      </c>
      <c r="N220" s="212" t="s">
        <v>43</v>
      </c>
      <c r="O220" s="75"/>
      <c r="P220" s="190">
        <f>O220*H220</f>
        <v>0</v>
      </c>
      <c r="Q220" s="190">
        <v>0.00010000000000000001</v>
      </c>
      <c r="R220" s="190">
        <f>Q220*H220</f>
        <v>0.0014375</v>
      </c>
      <c r="S220" s="190">
        <v>0</v>
      </c>
      <c r="T220" s="191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92" t="s">
        <v>278</v>
      </c>
      <c r="AT220" s="192" t="s">
        <v>196</v>
      </c>
      <c r="AU220" s="192" t="s">
        <v>85</v>
      </c>
      <c r="AY220" s="17" t="s">
        <v>132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17" t="s">
        <v>83</v>
      </c>
      <c r="BK220" s="193">
        <f>ROUND(I220*H220,2)</f>
        <v>0</v>
      </c>
      <c r="BL220" s="17" t="s">
        <v>204</v>
      </c>
      <c r="BM220" s="192" t="s">
        <v>395</v>
      </c>
    </row>
    <row r="221" s="13" customFormat="1">
      <c r="A221" s="13"/>
      <c r="B221" s="194"/>
      <c r="C221" s="13"/>
      <c r="D221" s="195" t="s">
        <v>145</v>
      </c>
      <c r="E221" s="13"/>
      <c r="F221" s="197" t="s">
        <v>379</v>
      </c>
      <c r="G221" s="13"/>
      <c r="H221" s="198">
        <v>14.375</v>
      </c>
      <c r="I221" s="199"/>
      <c r="J221" s="13"/>
      <c r="K221" s="13"/>
      <c r="L221" s="194"/>
      <c r="M221" s="200"/>
      <c r="N221" s="201"/>
      <c r="O221" s="201"/>
      <c r="P221" s="201"/>
      <c r="Q221" s="201"/>
      <c r="R221" s="201"/>
      <c r="S221" s="201"/>
      <c r="T221" s="20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96" t="s">
        <v>145</v>
      </c>
      <c r="AU221" s="196" t="s">
        <v>85</v>
      </c>
      <c r="AV221" s="13" t="s">
        <v>85</v>
      </c>
      <c r="AW221" s="13" t="s">
        <v>3</v>
      </c>
      <c r="AX221" s="13" t="s">
        <v>83</v>
      </c>
      <c r="AY221" s="196" t="s">
        <v>132</v>
      </c>
    </row>
    <row r="222" s="12" customFormat="1" ht="22.8" customHeight="1">
      <c r="A222" s="12"/>
      <c r="B222" s="167"/>
      <c r="C222" s="12"/>
      <c r="D222" s="168" t="s">
        <v>77</v>
      </c>
      <c r="E222" s="178" t="s">
        <v>396</v>
      </c>
      <c r="F222" s="178" t="s">
        <v>397</v>
      </c>
      <c r="G222" s="12"/>
      <c r="H222" s="12"/>
      <c r="I222" s="170"/>
      <c r="J222" s="179">
        <f>BK222</f>
        <v>0</v>
      </c>
      <c r="K222" s="12"/>
      <c r="L222" s="167"/>
      <c r="M222" s="172"/>
      <c r="N222" s="173"/>
      <c r="O222" s="173"/>
      <c r="P222" s="174">
        <f>SUM(P223:P253)</f>
        <v>0</v>
      </c>
      <c r="Q222" s="173"/>
      <c r="R222" s="174">
        <f>SUM(R223:R253)</f>
        <v>1.4863964700000001</v>
      </c>
      <c r="S222" s="173"/>
      <c r="T222" s="175">
        <f>SUM(T223:T253)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168" t="s">
        <v>85</v>
      </c>
      <c r="AT222" s="176" t="s">
        <v>77</v>
      </c>
      <c r="AU222" s="176" t="s">
        <v>83</v>
      </c>
      <c r="AY222" s="168" t="s">
        <v>132</v>
      </c>
      <c r="BK222" s="177">
        <f>SUM(BK223:BK253)</f>
        <v>0</v>
      </c>
    </row>
    <row r="223" s="2" customFormat="1" ht="33" customHeight="1">
      <c r="A223" s="36"/>
      <c r="B223" s="180"/>
      <c r="C223" s="181" t="s">
        <v>398</v>
      </c>
      <c r="D223" s="181" t="s">
        <v>134</v>
      </c>
      <c r="E223" s="182" t="s">
        <v>399</v>
      </c>
      <c r="F223" s="183" t="s">
        <v>400</v>
      </c>
      <c r="G223" s="184" t="s">
        <v>226</v>
      </c>
      <c r="H223" s="185">
        <v>12</v>
      </c>
      <c r="I223" s="186"/>
      <c r="J223" s="187">
        <f>ROUND(I223*H223,2)</f>
        <v>0</v>
      </c>
      <c r="K223" s="183" t="s">
        <v>138</v>
      </c>
      <c r="L223" s="37"/>
      <c r="M223" s="188" t="s">
        <v>1</v>
      </c>
      <c r="N223" s="189" t="s">
        <v>43</v>
      </c>
      <c r="O223" s="75"/>
      <c r="P223" s="190">
        <f>O223*H223</f>
        <v>0</v>
      </c>
      <c r="Q223" s="190">
        <v>0.0026700000000000001</v>
      </c>
      <c r="R223" s="190">
        <f>Q223*H223</f>
        <v>0.032039999999999999</v>
      </c>
      <c r="S223" s="190">
        <v>0</v>
      </c>
      <c r="T223" s="191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92" t="s">
        <v>204</v>
      </c>
      <c r="AT223" s="192" t="s">
        <v>134</v>
      </c>
      <c r="AU223" s="192" t="s">
        <v>85</v>
      </c>
      <c r="AY223" s="17" t="s">
        <v>132</v>
      </c>
      <c r="BE223" s="193">
        <f>IF(N223="základní",J223,0)</f>
        <v>0</v>
      </c>
      <c r="BF223" s="193">
        <f>IF(N223="snížená",J223,0)</f>
        <v>0</v>
      </c>
      <c r="BG223" s="193">
        <f>IF(N223="zákl. přenesená",J223,0)</f>
        <v>0</v>
      </c>
      <c r="BH223" s="193">
        <f>IF(N223="sníž. přenesená",J223,0)</f>
        <v>0</v>
      </c>
      <c r="BI223" s="193">
        <f>IF(N223="nulová",J223,0)</f>
        <v>0</v>
      </c>
      <c r="BJ223" s="17" t="s">
        <v>83</v>
      </c>
      <c r="BK223" s="193">
        <f>ROUND(I223*H223,2)</f>
        <v>0</v>
      </c>
      <c r="BL223" s="17" t="s">
        <v>204</v>
      </c>
      <c r="BM223" s="192" t="s">
        <v>401</v>
      </c>
    </row>
    <row r="224" s="2" customFormat="1" ht="16.5" customHeight="1">
      <c r="A224" s="36"/>
      <c r="B224" s="180"/>
      <c r="C224" s="203" t="s">
        <v>402</v>
      </c>
      <c r="D224" s="203" t="s">
        <v>196</v>
      </c>
      <c r="E224" s="204" t="s">
        <v>403</v>
      </c>
      <c r="F224" s="205" t="s">
        <v>404</v>
      </c>
      <c r="G224" s="206" t="s">
        <v>365</v>
      </c>
      <c r="H224" s="207">
        <v>12</v>
      </c>
      <c r="I224" s="208"/>
      <c r="J224" s="209">
        <f>ROUND(I224*H224,2)</f>
        <v>0</v>
      </c>
      <c r="K224" s="205" t="s">
        <v>1</v>
      </c>
      <c r="L224" s="210"/>
      <c r="M224" s="211" t="s">
        <v>1</v>
      </c>
      <c r="N224" s="212" t="s">
        <v>43</v>
      </c>
      <c r="O224" s="75"/>
      <c r="P224" s="190">
        <f>O224*H224</f>
        <v>0</v>
      </c>
      <c r="Q224" s="190">
        <v>0</v>
      </c>
      <c r="R224" s="190">
        <f>Q224*H224</f>
        <v>0</v>
      </c>
      <c r="S224" s="190">
        <v>0</v>
      </c>
      <c r="T224" s="191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92" t="s">
        <v>278</v>
      </c>
      <c r="AT224" s="192" t="s">
        <v>196</v>
      </c>
      <c r="AU224" s="192" t="s">
        <v>85</v>
      </c>
      <c r="AY224" s="17" t="s">
        <v>132</v>
      </c>
      <c r="BE224" s="193">
        <f>IF(N224="základní",J224,0)</f>
        <v>0</v>
      </c>
      <c r="BF224" s="193">
        <f>IF(N224="snížená",J224,0)</f>
        <v>0</v>
      </c>
      <c r="BG224" s="193">
        <f>IF(N224="zákl. přenesená",J224,0)</f>
        <v>0</v>
      </c>
      <c r="BH224" s="193">
        <f>IF(N224="sníž. přenesená",J224,0)</f>
        <v>0</v>
      </c>
      <c r="BI224" s="193">
        <f>IF(N224="nulová",J224,0)</f>
        <v>0</v>
      </c>
      <c r="BJ224" s="17" t="s">
        <v>83</v>
      </c>
      <c r="BK224" s="193">
        <f>ROUND(I224*H224,2)</f>
        <v>0</v>
      </c>
      <c r="BL224" s="17" t="s">
        <v>204</v>
      </c>
      <c r="BM224" s="192" t="s">
        <v>405</v>
      </c>
    </row>
    <row r="225" s="2" customFormat="1" ht="33" customHeight="1">
      <c r="A225" s="36"/>
      <c r="B225" s="180"/>
      <c r="C225" s="181" t="s">
        <v>406</v>
      </c>
      <c r="D225" s="181" t="s">
        <v>134</v>
      </c>
      <c r="E225" s="182" t="s">
        <v>407</v>
      </c>
      <c r="F225" s="183" t="s">
        <v>408</v>
      </c>
      <c r="G225" s="184" t="s">
        <v>137</v>
      </c>
      <c r="H225" s="185">
        <v>12.5</v>
      </c>
      <c r="I225" s="186"/>
      <c r="J225" s="187">
        <f>ROUND(I225*H225,2)</f>
        <v>0</v>
      </c>
      <c r="K225" s="183" t="s">
        <v>138</v>
      </c>
      <c r="L225" s="37"/>
      <c r="M225" s="188" t="s">
        <v>1</v>
      </c>
      <c r="N225" s="189" t="s">
        <v>43</v>
      </c>
      <c r="O225" s="75"/>
      <c r="P225" s="190">
        <f>O225*H225</f>
        <v>0</v>
      </c>
      <c r="Q225" s="190">
        <v>0</v>
      </c>
      <c r="R225" s="190">
        <f>Q225*H225</f>
        <v>0</v>
      </c>
      <c r="S225" s="190">
        <v>0</v>
      </c>
      <c r="T225" s="191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92" t="s">
        <v>204</v>
      </c>
      <c r="AT225" s="192" t="s">
        <v>134</v>
      </c>
      <c r="AU225" s="192" t="s">
        <v>85</v>
      </c>
      <c r="AY225" s="17" t="s">
        <v>132</v>
      </c>
      <c r="BE225" s="193">
        <f>IF(N225="základní",J225,0)</f>
        <v>0</v>
      </c>
      <c r="BF225" s="193">
        <f>IF(N225="snížená",J225,0)</f>
        <v>0</v>
      </c>
      <c r="BG225" s="193">
        <f>IF(N225="zákl. přenesená",J225,0)</f>
        <v>0</v>
      </c>
      <c r="BH225" s="193">
        <f>IF(N225="sníž. přenesená",J225,0)</f>
        <v>0</v>
      </c>
      <c r="BI225" s="193">
        <f>IF(N225="nulová",J225,0)</f>
        <v>0</v>
      </c>
      <c r="BJ225" s="17" t="s">
        <v>83</v>
      </c>
      <c r="BK225" s="193">
        <f>ROUND(I225*H225,2)</f>
        <v>0</v>
      </c>
      <c r="BL225" s="17" t="s">
        <v>204</v>
      </c>
      <c r="BM225" s="192" t="s">
        <v>409</v>
      </c>
    </row>
    <row r="226" s="2" customFormat="1" ht="21.75" customHeight="1">
      <c r="A226" s="36"/>
      <c r="B226" s="180"/>
      <c r="C226" s="203" t="s">
        <v>410</v>
      </c>
      <c r="D226" s="203" t="s">
        <v>196</v>
      </c>
      <c r="E226" s="204" t="s">
        <v>411</v>
      </c>
      <c r="F226" s="205" t="s">
        <v>412</v>
      </c>
      <c r="G226" s="206" t="s">
        <v>137</v>
      </c>
      <c r="H226" s="207">
        <v>12.5</v>
      </c>
      <c r="I226" s="208"/>
      <c r="J226" s="209">
        <f>ROUND(I226*H226,2)</f>
        <v>0</v>
      </c>
      <c r="K226" s="205" t="s">
        <v>138</v>
      </c>
      <c r="L226" s="210"/>
      <c r="M226" s="211" t="s">
        <v>1</v>
      </c>
      <c r="N226" s="212" t="s">
        <v>43</v>
      </c>
      <c r="O226" s="75"/>
      <c r="P226" s="190">
        <f>O226*H226</f>
        <v>0</v>
      </c>
      <c r="Q226" s="190">
        <v>0.01575</v>
      </c>
      <c r="R226" s="190">
        <f>Q226*H226</f>
        <v>0.19687499999999999</v>
      </c>
      <c r="S226" s="190">
        <v>0</v>
      </c>
      <c r="T226" s="191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92" t="s">
        <v>278</v>
      </c>
      <c r="AT226" s="192" t="s">
        <v>196</v>
      </c>
      <c r="AU226" s="192" t="s">
        <v>85</v>
      </c>
      <c r="AY226" s="17" t="s">
        <v>132</v>
      </c>
      <c r="BE226" s="193">
        <f>IF(N226="základní",J226,0)</f>
        <v>0</v>
      </c>
      <c r="BF226" s="193">
        <f>IF(N226="snížená",J226,0)</f>
        <v>0</v>
      </c>
      <c r="BG226" s="193">
        <f>IF(N226="zákl. přenesená",J226,0)</f>
        <v>0</v>
      </c>
      <c r="BH226" s="193">
        <f>IF(N226="sníž. přenesená",J226,0)</f>
        <v>0</v>
      </c>
      <c r="BI226" s="193">
        <f>IF(N226="nulová",J226,0)</f>
        <v>0</v>
      </c>
      <c r="BJ226" s="17" t="s">
        <v>83</v>
      </c>
      <c r="BK226" s="193">
        <f>ROUND(I226*H226,2)</f>
        <v>0</v>
      </c>
      <c r="BL226" s="17" t="s">
        <v>204</v>
      </c>
      <c r="BM226" s="192" t="s">
        <v>413</v>
      </c>
    </row>
    <row r="227" s="2" customFormat="1" ht="33" customHeight="1">
      <c r="A227" s="36"/>
      <c r="B227" s="180"/>
      <c r="C227" s="181" t="s">
        <v>414</v>
      </c>
      <c r="D227" s="181" t="s">
        <v>134</v>
      </c>
      <c r="E227" s="182" t="s">
        <v>415</v>
      </c>
      <c r="F227" s="183" t="s">
        <v>416</v>
      </c>
      <c r="G227" s="184" t="s">
        <v>137</v>
      </c>
      <c r="H227" s="185">
        <v>45</v>
      </c>
      <c r="I227" s="186"/>
      <c r="J227" s="187">
        <f>ROUND(I227*H227,2)</f>
        <v>0</v>
      </c>
      <c r="K227" s="183" t="s">
        <v>138</v>
      </c>
      <c r="L227" s="37"/>
      <c r="M227" s="188" t="s">
        <v>1</v>
      </c>
      <c r="N227" s="189" t="s">
        <v>43</v>
      </c>
      <c r="O227" s="75"/>
      <c r="P227" s="190">
        <f>O227*H227</f>
        <v>0</v>
      </c>
      <c r="Q227" s="190">
        <v>0</v>
      </c>
      <c r="R227" s="190">
        <f>Q227*H227</f>
        <v>0</v>
      </c>
      <c r="S227" s="190">
        <v>0</v>
      </c>
      <c r="T227" s="191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92" t="s">
        <v>204</v>
      </c>
      <c r="AT227" s="192" t="s">
        <v>134</v>
      </c>
      <c r="AU227" s="192" t="s">
        <v>85</v>
      </c>
      <c r="AY227" s="17" t="s">
        <v>132</v>
      </c>
      <c r="BE227" s="193">
        <f>IF(N227="základní",J227,0)</f>
        <v>0</v>
      </c>
      <c r="BF227" s="193">
        <f>IF(N227="snížená",J227,0)</f>
        <v>0</v>
      </c>
      <c r="BG227" s="193">
        <f>IF(N227="zákl. přenesená",J227,0)</f>
        <v>0</v>
      </c>
      <c r="BH227" s="193">
        <f>IF(N227="sníž. přenesená",J227,0)</f>
        <v>0</v>
      </c>
      <c r="BI227" s="193">
        <f>IF(N227="nulová",J227,0)</f>
        <v>0</v>
      </c>
      <c r="BJ227" s="17" t="s">
        <v>83</v>
      </c>
      <c r="BK227" s="193">
        <f>ROUND(I227*H227,2)</f>
        <v>0</v>
      </c>
      <c r="BL227" s="17" t="s">
        <v>204</v>
      </c>
      <c r="BM227" s="192" t="s">
        <v>417</v>
      </c>
    </row>
    <row r="228" s="2" customFormat="1" ht="21.75" customHeight="1">
      <c r="A228" s="36"/>
      <c r="B228" s="180"/>
      <c r="C228" s="203" t="s">
        <v>418</v>
      </c>
      <c r="D228" s="203" t="s">
        <v>196</v>
      </c>
      <c r="E228" s="204" t="s">
        <v>411</v>
      </c>
      <c r="F228" s="205" t="s">
        <v>412</v>
      </c>
      <c r="G228" s="206" t="s">
        <v>137</v>
      </c>
      <c r="H228" s="207">
        <v>46.799999999999997</v>
      </c>
      <c r="I228" s="208"/>
      <c r="J228" s="209">
        <f>ROUND(I228*H228,2)</f>
        <v>0</v>
      </c>
      <c r="K228" s="205" t="s">
        <v>138</v>
      </c>
      <c r="L228" s="210"/>
      <c r="M228" s="211" t="s">
        <v>1</v>
      </c>
      <c r="N228" s="212" t="s">
        <v>43</v>
      </c>
      <c r="O228" s="75"/>
      <c r="P228" s="190">
        <f>O228*H228</f>
        <v>0</v>
      </c>
      <c r="Q228" s="190">
        <v>0.01575</v>
      </c>
      <c r="R228" s="190">
        <f>Q228*H228</f>
        <v>0.73709999999999998</v>
      </c>
      <c r="S228" s="190">
        <v>0</v>
      </c>
      <c r="T228" s="191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92" t="s">
        <v>278</v>
      </c>
      <c r="AT228" s="192" t="s">
        <v>196</v>
      </c>
      <c r="AU228" s="192" t="s">
        <v>85</v>
      </c>
      <c r="AY228" s="17" t="s">
        <v>132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17" t="s">
        <v>83</v>
      </c>
      <c r="BK228" s="193">
        <f>ROUND(I228*H228,2)</f>
        <v>0</v>
      </c>
      <c r="BL228" s="17" t="s">
        <v>204</v>
      </c>
      <c r="BM228" s="192" t="s">
        <v>419</v>
      </c>
    </row>
    <row r="229" s="13" customFormat="1">
      <c r="A229" s="13"/>
      <c r="B229" s="194"/>
      <c r="C229" s="13"/>
      <c r="D229" s="195" t="s">
        <v>145</v>
      </c>
      <c r="E229" s="13"/>
      <c r="F229" s="197" t="s">
        <v>420</v>
      </c>
      <c r="G229" s="13"/>
      <c r="H229" s="198">
        <v>46.799999999999997</v>
      </c>
      <c r="I229" s="199"/>
      <c r="J229" s="13"/>
      <c r="K229" s="13"/>
      <c r="L229" s="194"/>
      <c r="M229" s="200"/>
      <c r="N229" s="201"/>
      <c r="O229" s="201"/>
      <c r="P229" s="201"/>
      <c r="Q229" s="201"/>
      <c r="R229" s="201"/>
      <c r="S229" s="201"/>
      <c r="T229" s="20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96" t="s">
        <v>145</v>
      </c>
      <c r="AU229" s="196" t="s">
        <v>85</v>
      </c>
      <c r="AV229" s="13" t="s">
        <v>85</v>
      </c>
      <c r="AW229" s="13" t="s">
        <v>3</v>
      </c>
      <c r="AX229" s="13" t="s">
        <v>83</v>
      </c>
      <c r="AY229" s="196" t="s">
        <v>132</v>
      </c>
    </row>
    <row r="230" s="2" customFormat="1" ht="21.75" customHeight="1">
      <c r="A230" s="36"/>
      <c r="B230" s="180"/>
      <c r="C230" s="181" t="s">
        <v>421</v>
      </c>
      <c r="D230" s="181" t="s">
        <v>134</v>
      </c>
      <c r="E230" s="182" t="s">
        <v>422</v>
      </c>
      <c r="F230" s="183" t="s">
        <v>423</v>
      </c>
      <c r="G230" s="184" t="s">
        <v>137</v>
      </c>
      <c r="H230" s="185">
        <v>45</v>
      </c>
      <c r="I230" s="186"/>
      <c r="J230" s="187">
        <f>ROUND(I230*H230,2)</f>
        <v>0</v>
      </c>
      <c r="K230" s="183" t="s">
        <v>138</v>
      </c>
      <c r="L230" s="37"/>
      <c r="M230" s="188" t="s">
        <v>1</v>
      </c>
      <c r="N230" s="189" t="s">
        <v>43</v>
      </c>
      <c r="O230" s="75"/>
      <c r="P230" s="190">
        <f>O230*H230</f>
        <v>0</v>
      </c>
      <c r="Q230" s="190">
        <v>0.00020000000000000001</v>
      </c>
      <c r="R230" s="190">
        <f>Q230*H230</f>
        <v>0.0090000000000000011</v>
      </c>
      <c r="S230" s="190">
        <v>0</v>
      </c>
      <c r="T230" s="191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92" t="s">
        <v>204</v>
      </c>
      <c r="AT230" s="192" t="s">
        <v>134</v>
      </c>
      <c r="AU230" s="192" t="s">
        <v>85</v>
      </c>
      <c r="AY230" s="17" t="s">
        <v>132</v>
      </c>
      <c r="BE230" s="193">
        <f>IF(N230="základní",J230,0)</f>
        <v>0</v>
      </c>
      <c r="BF230" s="193">
        <f>IF(N230="snížená",J230,0)</f>
        <v>0</v>
      </c>
      <c r="BG230" s="193">
        <f>IF(N230="zákl. přenesená",J230,0)</f>
        <v>0</v>
      </c>
      <c r="BH230" s="193">
        <f>IF(N230="sníž. přenesená",J230,0)</f>
        <v>0</v>
      </c>
      <c r="BI230" s="193">
        <f>IF(N230="nulová",J230,0)</f>
        <v>0</v>
      </c>
      <c r="BJ230" s="17" t="s">
        <v>83</v>
      </c>
      <c r="BK230" s="193">
        <f>ROUND(I230*H230,2)</f>
        <v>0</v>
      </c>
      <c r="BL230" s="17" t="s">
        <v>204</v>
      </c>
      <c r="BM230" s="192" t="s">
        <v>424</v>
      </c>
    </row>
    <row r="231" s="2" customFormat="1" ht="33" customHeight="1">
      <c r="A231" s="36"/>
      <c r="B231" s="180"/>
      <c r="C231" s="181" t="s">
        <v>425</v>
      </c>
      <c r="D231" s="181" t="s">
        <v>134</v>
      </c>
      <c r="E231" s="182" t="s">
        <v>426</v>
      </c>
      <c r="F231" s="183" t="s">
        <v>427</v>
      </c>
      <c r="G231" s="184" t="s">
        <v>221</v>
      </c>
      <c r="H231" s="185">
        <v>21.600000000000001</v>
      </c>
      <c r="I231" s="186"/>
      <c r="J231" s="187">
        <f>ROUND(I231*H231,2)</f>
        <v>0</v>
      </c>
      <c r="K231" s="183" t="s">
        <v>138</v>
      </c>
      <c r="L231" s="37"/>
      <c r="M231" s="188" t="s">
        <v>1</v>
      </c>
      <c r="N231" s="189" t="s">
        <v>43</v>
      </c>
      <c r="O231" s="75"/>
      <c r="P231" s="190">
        <f>O231*H231</f>
        <v>0</v>
      </c>
      <c r="Q231" s="190">
        <v>0</v>
      </c>
      <c r="R231" s="190">
        <f>Q231*H231</f>
        <v>0</v>
      </c>
      <c r="S231" s="190">
        <v>0</v>
      </c>
      <c r="T231" s="191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92" t="s">
        <v>204</v>
      </c>
      <c r="AT231" s="192" t="s">
        <v>134</v>
      </c>
      <c r="AU231" s="192" t="s">
        <v>85</v>
      </c>
      <c r="AY231" s="17" t="s">
        <v>132</v>
      </c>
      <c r="BE231" s="193">
        <f>IF(N231="základní",J231,0)</f>
        <v>0</v>
      </c>
      <c r="BF231" s="193">
        <f>IF(N231="snížená",J231,0)</f>
        <v>0</v>
      </c>
      <c r="BG231" s="193">
        <f>IF(N231="zákl. přenesená",J231,0)</f>
        <v>0</v>
      </c>
      <c r="BH231" s="193">
        <f>IF(N231="sníž. přenesená",J231,0)</f>
        <v>0</v>
      </c>
      <c r="BI231" s="193">
        <f>IF(N231="nulová",J231,0)</f>
        <v>0</v>
      </c>
      <c r="BJ231" s="17" t="s">
        <v>83</v>
      </c>
      <c r="BK231" s="193">
        <f>ROUND(I231*H231,2)</f>
        <v>0</v>
      </c>
      <c r="BL231" s="17" t="s">
        <v>204</v>
      </c>
      <c r="BM231" s="192" t="s">
        <v>428</v>
      </c>
    </row>
    <row r="232" s="13" customFormat="1">
      <c r="A232" s="13"/>
      <c r="B232" s="194"/>
      <c r="C232" s="13"/>
      <c r="D232" s="195" t="s">
        <v>145</v>
      </c>
      <c r="E232" s="196" t="s">
        <v>1</v>
      </c>
      <c r="F232" s="197" t="s">
        <v>429</v>
      </c>
      <c r="G232" s="13"/>
      <c r="H232" s="198">
        <v>15.26</v>
      </c>
      <c r="I232" s="199"/>
      <c r="J232" s="13"/>
      <c r="K232" s="13"/>
      <c r="L232" s="194"/>
      <c r="M232" s="200"/>
      <c r="N232" s="201"/>
      <c r="O232" s="201"/>
      <c r="P232" s="201"/>
      <c r="Q232" s="201"/>
      <c r="R232" s="201"/>
      <c r="S232" s="201"/>
      <c r="T232" s="20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96" t="s">
        <v>145</v>
      </c>
      <c r="AU232" s="196" t="s">
        <v>85</v>
      </c>
      <c r="AV232" s="13" t="s">
        <v>85</v>
      </c>
      <c r="AW232" s="13" t="s">
        <v>34</v>
      </c>
      <c r="AX232" s="13" t="s">
        <v>78</v>
      </c>
      <c r="AY232" s="196" t="s">
        <v>132</v>
      </c>
    </row>
    <row r="233" s="13" customFormat="1">
      <c r="A233" s="13"/>
      <c r="B233" s="194"/>
      <c r="C233" s="13"/>
      <c r="D233" s="195" t="s">
        <v>145</v>
      </c>
      <c r="E233" s="196" t="s">
        <v>1</v>
      </c>
      <c r="F233" s="197" t="s">
        <v>430</v>
      </c>
      <c r="G233" s="13"/>
      <c r="H233" s="198">
        <v>2.2000000000000002</v>
      </c>
      <c r="I233" s="199"/>
      <c r="J233" s="13"/>
      <c r="K233" s="13"/>
      <c r="L233" s="194"/>
      <c r="M233" s="200"/>
      <c r="N233" s="201"/>
      <c r="O233" s="201"/>
      <c r="P233" s="201"/>
      <c r="Q233" s="201"/>
      <c r="R233" s="201"/>
      <c r="S233" s="201"/>
      <c r="T233" s="20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96" t="s">
        <v>145</v>
      </c>
      <c r="AU233" s="196" t="s">
        <v>85</v>
      </c>
      <c r="AV233" s="13" t="s">
        <v>85</v>
      </c>
      <c r="AW233" s="13" t="s">
        <v>34</v>
      </c>
      <c r="AX233" s="13" t="s">
        <v>78</v>
      </c>
      <c r="AY233" s="196" t="s">
        <v>132</v>
      </c>
    </row>
    <row r="234" s="13" customFormat="1">
      <c r="A234" s="13"/>
      <c r="B234" s="194"/>
      <c r="C234" s="13"/>
      <c r="D234" s="195" t="s">
        <v>145</v>
      </c>
      <c r="E234" s="196" t="s">
        <v>1</v>
      </c>
      <c r="F234" s="197" t="s">
        <v>431</v>
      </c>
      <c r="G234" s="13"/>
      <c r="H234" s="198">
        <v>4.1399999999999997</v>
      </c>
      <c r="I234" s="199"/>
      <c r="J234" s="13"/>
      <c r="K234" s="13"/>
      <c r="L234" s="194"/>
      <c r="M234" s="200"/>
      <c r="N234" s="201"/>
      <c r="O234" s="201"/>
      <c r="P234" s="201"/>
      <c r="Q234" s="201"/>
      <c r="R234" s="201"/>
      <c r="S234" s="201"/>
      <c r="T234" s="20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96" t="s">
        <v>145</v>
      </c>
      <c r="AU234" s="196" t="s">
        <v>85</v>
      </c>
      <c r="AV234" s="13" t="s">
        <v>85</v>
      </c>
      <c r="AW234" s="13" t="s">
        <v>34</v>
      </c>
      <c r="AX234" s="13" t="s">
        <v>78</v>
      </c>
      <c r="AY234" s="196" t="s">
        <v>132</v>
      </c>
    </row>
    <row r="235" s="14" customFormat="1">
      <c r="A235" s="14"/>
      <c r="B235" s="213"/>
      <c r="C235" s="14"/>
      <c r="D235" s="195" t="s">
        <v>145</v>
      </c>
      <c r="E235" s="214" t="s">
        <v>1</v>
      </c>
      <c r="F235" s="215" t="s">
        <v>432</v>
      </c>
      <c r="G235" s="14"/>
      <c r="H235" s="216">
        <v>21.600000000000001</v>
      </c>
      <c r="I235" s="217"/>
      <c r="J235" s="14"/>
      <c r="K235" s="14"/>
      <c r="L235" s="213"/>
      <c r="M235" s="218"/>
      <c r="N235" s="219"/>
      <c r="O235" s="219"/>
      <c r="P235" s="219"/>
      <c r="Q235" s="219"/>
      <c r="R235" s="219"/>
      <c r="S235" s="219"/>
      <c r="T235" s="220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14" t="s">
        <v>145</v>
      </c>
      <c r="AU235" s="214" t="s">
        <v>85</v>
      </c>
      <c r="AV235" s="14" t="s">
        <v>139</v>
      </c>
      <c r="AW235" s="14" t="s">
        <v>34</v>
      </c>
      <c r="AX235" s="14" t="s">
        <v>83</v>
      </c>
      <c r="AY235" s="214" t="s">
        <v>132</v>
      </c>
    </row>
    <row r="236" s="2" customFormat="1" ht="16.5" customHeight="1">
      <c r="A236" s="36"/>
      <c r="B236" s="180"/>
      <c r="C236" s="203" t="s">
        <v>433</v>
      </c>
      <c r="D236" s="203" t="s">
        <v>196</v>
      </c>
      <c r="E236" s="204" t="s">
        <v>434</v>
      </c>
      <c r="F236" s="205" t="s">
        <v>435</v>
      </c>
      <c r="G236" s="206" t="s">
        <v>143</v>
      </c>
      <c r="H236" s="207">
        <v>0.23400000000000001</v>
      </c>
      <c r="I236" s="208"/>
      <c r="J236" s="209">
        <f>ROUND(I236*H236,2)</f>
        <v>0</v>
      </c>
      <c r="K236" s="205" t="s">
        <v>138</v>
      </c>
      <c r="L236" s="210"/>
      <c r="M236" s="211" t="s">
        <v>1</v>
      </c>
      <c r="N236" s="212" t="s">
        <v>43</v>
      </c>
      <c r="O236" s="75"/>
      <c r="P236" s="190">
        <f>O236*H236</f>
        <v>0</v>
      </c>
      <c r="Q236" s="190">
        <v>0.44</v>
      </c>
      <c r="R236" s="190">
        <f>Q236*H236</f>
        <v>0.10296000000000001</v>
      </c>
      <c r="S236" s="190">
        <v>0</v>
      </c>
      <c r="T236" s="191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92" t="s">
        <v>278</v>
      </c>
      <c r="AT236" s="192" t="s">
        <v>196</v>
      </c>
      <c r="AU236" s="192" t="s">
        <v>85</v>
      </c>
      <c r="AY236" s="17" t="s">
        <v>132</v>
      </c>
      <c r="BE236" s="193">
        <f>IF(N236="základní",J236,0)</f>
        <v>0</v>
      </c>
      <c r="BF236" s="193">
        <f>IF(N236="snížená",J236,0)</f>
        <v>0</v>
      </c>
      <c r="BG236" s="193">
        <f>IF(N236="zákl. přenesená",J236,0)</f>
        <v>0</v>
      </c>
      <c r="BH236" s="193">
        <f>IF(N236="sníž. přenesená",J236,0)</f>
        <v>0</v>
      </c>
      <c r="BI236" s="193">
        <f>IF(N236="nulová",J236,0)</f>
        <v>0</v>
      </c>
      <c r="BJ236" s="17" t="s">
        <v>83</v>
      </c>
      <c r="BK236" s="193">
        <f>ROUND(I236*H236,2)</f>
        <v>0</v>
      </c>
      <c r="BL236" s="17" t="s">
        <v>204</v>
      </c>
      <c r="BM236" s="192" t="s">
        <v>436</v>
      </c>
    </row>
    <row r="237" s="13" customFormat="1">
      <c r="A237" s="13"/>
      <c r="B237" s="194"/>
      <c r="C237" s="13"/>
      <c r="D237" s="195" t="s">
        <v>145</v>
      </c>
      <c r="E237" s="196" t="s">
        <v>1</v>
      </c>
      <c r="F237" s="197" t="s">
        <v>437</v>
      </c>
      <c r="G237" s="13"/>
      <c r="H237" s="198">
        <v>0.183</v>
      </c>
      <c r="I237" s="199"/>
      <c r="J237" s="13"/>
      <c r="K237" s="13"/>
      <c r="L237" s="194"/>
      <c r="M237" s="200"/>
      <c r="N237" s="201"/>
      <c r="O237" s="201"/>
      <c r="P237" s="201"/>
      <c r="Q237" s="201"/>
      <c r="R237" s="201"/>
      <c r="S237" s="201"/>
      <c r="T237" s="20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96" t="s">
        <v>145</v>
      </c>
      <c r="AU237" s="196" t="s">
        <v>85</v>
      </c>
      <c r="AV237" s="13" t="s">
        <v>85</v>
      </c>
      <c r="AW237" s="13" t="s">
        <v>34</v>
      </c>
      <c r="AX237" s="13" t="s">
        <v>78</v>
      </c>
      <c r="AY237" s="196" t="s">
        <v>132</v>
      </c>
    </row>
    <row r="238" s="13" customFormat="1">
      <c r="A238" s="13"/>
      <c r="B238" s="194"/>
      <c r="C238" s="13"/>
      <c r="D238" s="195" t="s">
        <v>145</v>
      </c>
      <c r="E238" s="196" t="s">
        <v>1</v>
      </c>
      <c r="F238" s="197" t="s">
        <v>438</v>
      </c>
      <c r="G238" s="13"/>
      <c r="H238" s="198">
        <v>0.017999999999999999</v>
      </c>
      <c r="I238" s="199"/>
      <c r="J238" s="13"/>
      <c r="K238" s="13"/>
      <c r="L238" s="194"/>
      <c r="M238" s="200"/>
      <c r="N238" s="201"/>
      <c r="O238" s="201"/>
      <c r="P238" s="201"/>
      <c r="Q238" s="201"/>
      <c r="R238" s="201"/>
      <c r="S238" s="201"/>
      <c r="T238" s="20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96" t="s">
        <v>145</v>
      </c>
      <c r="AU238" s="196" t="s">
        <v>85</v>
      </c>
      <c r="AV238" s="13" t="s">
        <v>85</v>
      </c>
      <c r="AW238" s="13" t="s">
        <v>34</v>
      </c>
      <c r="AX238" s="13" t="s">
        <v>78</v>
      </c>
      <c r="AY238" s="196" t="s">
        <v>132</v>
      </c>
    </row>
    <row r="239" s="13" customFormat="1">
      <c r="A239" s="13"/>
      <c r="B239" s="194"/>
      <c r="C239" s="13"/>
      <c r="D239" s="195" t="s">
        <v>145</v>
      </c>
      <c r="E239" s="196" t="s">
        <v>1</v>
      </c>
      <c r="F239" s="197" t="s">
        <v>439</v>
      </c>
      <c r="G239" s="13"/>
      <c r="H239" s="198">
        <v>0.033000000000000002</v>
      </c>
      <c r="I239" s="199"/>
      <c r="J239" s="13"/>
      <c r="K239" s="13"/>
      <c r="L239" s="194"/>
      <c r="M239" s="200"/>
      <c r="N239" s="201"/>
      <c r="O239" s="201"/>
      <c r="P239" s="201"/>
      <c r="Q239" s="201"/>
      <c r="R239" s="201"/>
      <c r="S239" s="201"/>
      <c r="T239" s="20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96" t="s">
        <v>145</v>
      </c>
      <c r="AU239" s="196" t="s">
        <v>85</v>
      </c>
      <c r="AV239" s="13" t="s">
        <v>85</v>
      </c>
      <c r="AW239" s="13" t="s">
        <v>34</v>
      </c>
      <c r="AX239" s="13" t="s">
        <v>78</v>
      </c>
      <c r="AY239" s="196" t="s">
        <v>132</v>
      </c>
    </row>
    <row r="240" s="14" customFormat="1">
      <c r="A240" s="14"/>
      <c r="B240" s="213"/>
      <c r="C240" s="14"/>
      <c r="D240" s="195" t="s">
        <v>145</v>
      </c>
      <c r="E240" s="214" t="s">
        <v>1</v>
      </c>
      <c r="F240" s="215" t="s">
        <v>432</v>
      </c>
      <c r="G240" s="14"/>
      <c r="H240" s="216">
        <v>0.23399999999999999</v>
      </c>
      <c r="I240" s="217"/>
      <c r="J240" s="14"/>
      <c r="K240" s="14"/>
      <c r="L240" s="213"/>
      <c r="M240" s="218"/>
      <c r="N240" s="219"/>
      <c r="O240" s="219"/>
      <c r="P240" s="219"/>
      <c r="Q240" s="219"/>
      <c r="R240" s="219"/>
      <c r="S240" s="219"/>
      <c r="T240" s="22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14" t="s">
        <v>145</v>
      </c>
      <c r="AU240" s="214" t="s">
        <v>85</v>
      </c>
      <c r="AV240" s="14" t="s">
        <v>139</v>
      </c>
      <c r="AW240" s="14" t="s">
        <v>34</v>
      </c>
      <c r="AX240" s="14" t="s">
        <v>83</v>
      </c>
      <c r="AY240" s="214" t="s">
        <v>132</v>
      </c>
    </row>
    <row r="241" s="2" customFormat="1" ht="33" customHeight="1">
      <c r="A241" s="36"/>
      <c r="B241" s="180"/>
      <c r="C241" s="181" t="s">
        <v>440</v>
      </c>
      <c r="D241" s="181" t="s">
        <v>134</v>
      </c>
      <c r="E241" s="182" t="s">
        <v>441</v>
      </c>
      <c r="F241" s="183" t="s">
        <v>442</v>
      </c>
      <c r="G241" s="184" t="s">
        <v>221</v>
      </c>
      <c r="H241" s="185">
        <v>51.600000000000001</v>
      </c>
      <c r="I241" s="186"/>
      <c r="J241" s="187">
        <f>ROUND(I241*H241,2)</f>
        <v>0</v>
      </c>
      <c r="K241" s="183" t="s">
        <v>138</v>
      </c>
      <c r="L241" s="37"/>
      <c r="M241" s="188" t="s">
        <v>1</v>
      </c>
      <c r="N241" s="189" t="s">
        <v>43</v>
      </c>
      <c r="O241" s="75"/>
      <c r="P241" s="190">
        <f>O241*H241</f>
        <v>0</v>
      </c>
      <c r="Q241" s="190">
        <v>0</v>
      </c>
      <c r="R241" s="190">
        <f>Q241*H241</f>
        <v>0</v>
      </c>
      <c r="S241" s="190">
        <v>0</v>
      </c>
      <c r="T241" s="191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92" t="s">
        <v>204</v>
      </c>
      <c r="AT241" s="192" t="s">
        <v>134</v>
      </c>
      <c r="AU241" s="192" t="s">
        <v>85</v>
      </c>
      <c r="AY241" s="17" t="s">
        <v>132</v>
      </c>
      <c r="BE241" s="193">
        <f>IF(N241="základní",J241,0)</f>
        <v>0</v>
      </c>
      <c r="BF241" s="193">
        <f>IF(N241="snížená",J241,0)</f>
        <v>0</v>
      </c>
      <c r="BG241" s="193">
        <f>IF(N241="zákl. přenesená",J241,0)</f>
        <v>0</v>
      </c>
      <c r="BH241" s="193">
        <f>IF(N241="sníž. přenesená",J241,0)</f>
        <v>0</v>
      </c>
      <c r="BI241" s="193">
        <f>IF(N241="nulová",J241,0)</f>
        <v>0</v>
      </c>
      <c r="BJ241" s="17" t="s">
        <v>83</v>
      </c>
      <c r="BK241" s="193">
        <f>ROUND(I241*H241,2)</f>
        <v>0</v>
      </c>
      <c r="BL241" s="17" t="s">
        <v>204</v>
      </c>
      <c r="BM241" s="192" t="s">
        <v>443</v>
      </c>
    </row>
    <row r="242" s="13" customFormat="1">
      <c r="A242" s="13"/>
      <c r="B242" s="194"/>
      <c r="C242" s="13"/>
      <c r="D242" s="195" t="s">
        <v>145</v>
      </c>
      <c r="E242" s="196" t="s">
        <v>1</v>
      </c>
      <c r="F242" s="197" t="s">
        <v>444</v>
      </c>
      <c r="G242" s="13"/>
      <c r="H242" s="198">
        <v>25.800000000000001</v>
      </c>
      <c r="I242" s="199"/>
      <c r="J242" s="13"/>
      <c r="K242" s="13"/>
      <c r="L242" s="194"/>
      <c r="M242" s="200"/>
      <c r="N242" s="201"/>
      <c r="O242" s="201"/>
      <c r="P242" s="201"/>
      <c r="Q242" s="201"/>
      <c r="R242" s="201"/>
      <c r="S242" s="201"/>
      <c r="T242" s="20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96" t="s">
        <v>145</v>
      </c>
      <c r="AU242" s="196" t="s">
        <v>85</v>
      </c>
      <c r="AV242" s="13" t="s">
        <v>85</v>
      </c>
      <c r="AW242" s="13" t="s">
        <v>34</v>
      </c>
      <c r="AX242" s="13" t="s">
        <v>78</v>
      </c>
      <c r="AY242" s="196" t="s">
        <v>132</v>
      </c>
    </row>
    <row r="243" s="13" customFormat="1">
      <c r="A243" s="13"/>
      <c r="B243" s="194"/>
      <c r="C243" s="13"/>
      <c r="D243" s="195" t="s">
        <v>145</v>
      </c>
      <c r="E243" s="196" t="s">
        <v>1</v>
      </c>
      <c r="F243" s="197" t="s">
        <v>445</v>
      </c>
      <c r="G243" s="13"/>
      <c r="H243" s="198">
        <v>12.720000000000001</v>
      </c>
      <c r="I243" s="199"/>
      <c r="J243" s="13"/>
      <c r="K243" s="13"/>
      <c r="L243" s="194"/>
      <c r="M243" s="200"/>
      <c r="N243" s="201"/>
      <c r="O243" s="201"/>
      <c r="P243" s="201"/>
      <c r="Q243" s="201"/>
      <c r="R243" s="201"/>
      <c r="S243" s="201"/>
      <c r="T243" s="20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96" t="s">
        <v>145</v>
      </c>
      <c r="AU243" s="196" t="s">
        <v>85</v>
      </c>
      <c r="AV243" s="13" t="s">
        <v>85</v>
      </c>
      <c r="AW243" s="13" t="s">
        <v>34</v>
      </c>
      <c r="AX243" s="13" t="s">
        <v>78</v>
      </c>
      <c r="AY243" s="196" t="s">
        <v>132</v>
      </c>
    </row>
    <row r="244" s="13" customFormat="1">
      <c r="A244" s="13"/>
      <c r="B244" s="194"/>
      <c r="C244" s="13"/>
      <c r="D244" s="195" t="s">
        <v>145</v>
      </c>
      <c r="E244" s="196" t="s">
        <v>1</v>
      </c>
      <c r="F244" s="197" t="s">
        <v>446</v>
      </c>
      <c r="G244" s="13"/>
      <c r="H244" s="198">
        <v>13.08</v>
      </c>
      <c r="I244" s="199"/>
      <c r="J244" s="13"/>
      <c r="K244" s="13"/>
      <c r="L244" s="194"/>
      <c r="M244" s="200"/>
      <c r="N244" s="201"/>
      <c r="O244" s="201"/>
      <c r="P244" s="201"/>
      <c r="Q244" s="201"/>
      <c r="R244" s="201"/>
      <c r="S244" s="201"/>
      <c r="T244" s="20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96" t="s">
        <v>145</v>
      </c>
      <c r="AU244" s="196" t="s">
        <v>85</v>
      </c>
      <c r="AV244" s="13" t="s">
        <v>85</v>
      </c>
      <c r="AW244" s="13" t="s">
        <v>34</v>
      </c>
      <c r="AX244" s="13" t="s">
        <v>78</v>
      </c>
      <c r="AY244" s="196" t="s">
        <v>132</v>
      </c>
    </row>
    <row r="245" s="14" customFormat="1">
      <c r="A245" s="14"/>
      <c r="B245" s="213"/>
      <c r="C245" s="14"/>
      <c r="D245" s="195" t="s">
        <v>145</v>
      </c>
      <c r="E245" s="214" t="s">
        <v>1</v>
      </c>
      <c r="F245" s="215" t="s">
        <v>432</v>
      </c>
      <c r="G245" s="14"/>
      <c r="H245" s="216">
        <v>51.600000000000001</v>
      </c>
      <c r="I245" s="217"/>
      <c r="J245" s="14"/>
      <c r="K245" s="14"/>
      <c r="L245" s="213"/>
      <c r="M245" s="218"/>
      <c r="N245" s="219"/>
      <c r="O245" s="219"/>
      <c r="P245" s="219"/>
      <c r="Q245" s="219"/>
      <c r="R245" s="219"/>
      <c r="S245" s="219"/>
      <c r="T245" s="220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14" t="s">
        <v>145</v>
      </c>
      <c r="AU245" s="214" t="s">
        <v>85</v>
      </c>
      <c r="AV245" s="14" t="s">
        <v>139</v>
      </c>
      <c r="AW245" s="14" t="s">
        <v>34</v>
      </c>
      <c r="AX245" s="14" t="s">
        <v>83</v>
      </c>
      <c r="AY245" s="214" t="s">
        <v>132</v>
      </c>
    </row>
    <row r="246" s="2" customFormat="1" ht="16.5" customHeight="1">
      <c r="A246" s="36"/>
      <c r="B246" s="180"/>
      <c r="C246" s="203" t="s">
        <v>447</v>
      </c>
      <c r="D246" s="203" t="s">
        <v>196</v>
      </c>
      <c r="E246" s="204" t="s">
        <v>434</v>
      </c>
      <c r="F246" s="205" t="s">
        <v>435</v>
      </c>
      <c r="G246" s="206" t="s">
        <v>143</v>
      </c>
      <c r="H246" s="207">
        <v>0.86699999999999999</v>
      </c>
      <c r="I246" s="208"/>
      <c r="J246" s="209">
        <f>ROUND(I246*H246,2)</f>
        <v>0</v>
      </c>
      <c r="K246" s="205" t="s">
        <v>138</v>
      </c>
      <c r="L246" s="210"/>
      <c r="M246" s="211" t="s">
        <v>1</v>
      </c>
      <c r="N246" s="212" t="s">
        <v>43</v>
      </c>
      <c r="O246" s="75"/>
      <c r="P246" s="190">
        <f>O246*H246</f>
        <v>0</v>
      </c>
      <c r="Q246" s="190">
        <v>0.44</v>
      </c>
      <c r="R246" s="190">
        <f>Q246*H246</f>
        <v>0.38147999999999999</v>
      </c>
      <c r="S246" s="190">
        <v>0</v>
      </c>
      <c r="T246" s="191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92" t="s">
        <v>278</v>
      </c>
      <c r="AT246" s="192" t="s">
        <v>196</v>
      </c>
      <c r="AU246" s="192" t="s">
        <v>85</v>
      </c>
      <c r="AY246" s="17" t="s">
        <v>132</v>
      </c>
      <c r="BE246" s="193">
        <f>IF(N246="základní",J246,0)</f>
        <v>0</v>
      </c>
      <c r="BF246" s="193">
        <f>IF(N246="snížená",J246,0)</f>
        <v>0</v>
      </c>
      <c r="BG246" s="193">
        <f>IF(N246="zákl. přenesená",J246,0)</f>
        <v>0</v>
      </c>
      <c r="BH246" s="193">
        <f>IF(N246="sníž. přenesená",J246,0)</f>
        <v>0</v>
      </c>
      <c r="BI246" s="193">
        <f>IF(N246="nulová",J246,0)</f>
        <v>0</v>
      </c>
      <c r="BJ246" s="17" t="s">
        <v>83</v>
      </c>
      <c r="BK246" s="193">
        <f>ROUND(I246*H246,2)</f>
        <v>0</v>
      </c>
      <c r="BL246" s="17" t="s">
        <v>204</v>
      </c>
      <c r="BM246" s="192" t="s">
        <v>448</v>
      </c>
    </row>
    <row r="247" s="13" customFormat="1">
      <c r="A247" s="13"/>
      <c r="B247" s="194"/>
      <c r="C247" s="13"/>
      <c r="D247" s="195" t="s">
        <v>145</v>
      </c>
      <c r="E247" s="196" t="s">
        <v>1</v>
      </c>
      <c r="F247" s="197" t="s">
        <v>449</v>
      </c>
      <c r="G247" s="13"/>
      <c r="H247" s="198">
        <v>0.372</v>
      </c>
      <c r="I247" s="199"/>
      <c r="J247" s="13"/>
      <c r="K247" s="13"/>
      <c r="L247" s="194"/>
      <c r="M247" s="200"/>
      <c r="N247" s="201"/>
      <c r="O247" s="201"/>
      <c r="P247" s="201"/>
      <c r="Q247" s="201"/>
      <c r="R247" s="201"/>
      <c r="S247" s="201"/>
      <c r="T247" s="20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196" t="s">
        <v>145</v>
      </c>
      <c r="AU247" s="196" t="s">
        <v>85</v>
      </c>
      <c r="AV247" s="13" t="s">
        <v>85</v>
      </c>
      <c r="AW247" s="13" t="s">
        <v>34</v>
      </c>
      <c r="AX247" s="13" t="s">
        <v>78</v>
      </c>
      <c r="AY247" s="196" t="s">
        <v>132</v>
      </c>
    </row>
    <row r="248" s="13" customFormat="1">
      <c r="A248" s="13"/>
      <c r="B248" s="194"/>
      <c r="C248" s="13"/>
      <c r="D248" s="195" t="s">
        <v>145</v>
      </c>
      <c r="E248" s="196" t="s">
        <v>1</v>
      </c>
      <c r="F248" s="197" t="s">
        <v>450</v>
      </c>
      <c r="G248" s="13"/>
      <c r="H248" s="198">
        <v>0.244</v>
      </c>
      <c r="I248" s="199"/>
      <c r="J248" s="13"/>
      <c r="K248" s="13"/>
      <c r="L248" s="194"/>
      <c r="M248" s="200"/>
      <c r="N248" s="201"/>
      <c r="O248" s="201"/>
      <c r="P248" s="201"/>
      <c r="Q248" s="201"/>
      <c r="R248" s="201"/>
      <c r="S248" s="201"/>
      <c r="T248" s="20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96" t="s">
        <v>145</v>
      </c>
      <c r="AU248" s="196" t="s">
        <v>85</v>
      </c>
      <c r="AV248" s="13" t="s">
        <v>85</v>
      </c>
      <c r="AW248" s="13" t="s">
        <v>34</v>
      </c>
      <c r="AX248" s="13" t="s">
        <v>78</v>
      </c>
      <c r="AY248" s="196" t="s">
        <v>132</v>
      </c>
    </row>
    <row r="249" s="13" customFormat="1">
      <c r="A249" s="13"/>
      <c r="B249" s="194"/>
      <c r="C249" s="13"/>
      <c r="D249" s="195" t="s">
        <v>145</v>
      </c>
      <c r="E249" s="196" t="s">
        <v>1</v>
      </c>
      <c r="F249" s="197" t="s">
        <v>451</v>
      </c>
      <c r="G249" s="13"/>
      <c r="H249" s="198">
        <v>0.251</v>
      </c>
      <c r="I249" s="199"/>
      <c r="J249" s="13"/>
      <c r="K249" s="13"/>
      <c r="L249" s="194"/>
      <c r="M249" s="200"/>
      <c r="N249" s="201"/>
      <c r="O249" s="201"/>
      <c r="P249" s="201"/>
      <c r="Q249" s="201"/>
      <c r="R249" s="201"/>
      <c r="S249" s="201"/>
      <c r="T249" s="20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96" t="s">
        <v>145</v>
      </c>
      <c r="AU249" s="196" t="s">
        <v>85</v>
      </c>
      <c r="AV249" s="13" t="s">
        <v>85</v>
      </c>
      <c r="AW249" s="13" t="s">
        <v>34</v>
      </c>
      <c r="AX249" s="13" t="s">
        <v>78</v>
      </c>
      <c r="AY249" s="196" t="s">
        <v>132</v>
      </c>
    </row>
    <row r="250" s="14" customFormat="1">
      <c r="A250" s="14"/>
      <c r="B250" s="213"/>
      <c r="C250" s="14"/>
      <c r="D250" s="195" t="s">
        <v>145</v>
      </c>
      <c r="E250" s="214" t="s">
        <v>1</v>
      </c>
      <c r="F250" s="215" t="s">
        <v>432</v>
      </c>
      <c r="G250" s="14"/>
      <c r="H250" s="216">
        <v>0.86699999999999999</v>
      </c>
      <c r="I250" s="217"/>
      <c r="J250" s="14"/>
      <c r="K250" s="14"/>
      <c r="L250" s="213"/>
      <c r="M250" s="218"/>
      <c r="N250" s="219"/>
      <c r="O250" s="219"/>
      <c r="P250" s="219"/>
      <c r="Q250" s="219"/>
      <c r="R250" s="219"/>
      <c r="S250" s="219"/>
      <c r="T250" s="220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14" t="s">
        <v>145</v>
      </c>
      <c r="AU250" s="214" t="s">
        <v>85</v>
      </c>
      <c r="AV250" s="14" t="s">
        <v>139</v>
      </c>
      <c r="AW250" s="14" t="s">
        <v>34</v>
      </c>
      <c r="AX250" s="14" t="s">
        <v>83</v>
      </c>
      <c r="AY250" s="214" t="s">
        <v>132</v>
      </c>
    </row>
    <row r="251" s="2" customFormat="1" ht="21.75" customHeight="1">
      <c r="A251" s="36"/>
      <c r="B251" s="180"/>
      <c r="C251" s="181" t="s">
        <v>452</v>
      </c>
      <c r="D251" s="181" t="s">
        <v>134</v>
      </c>
      <c r="E251" s="182" t="s">
        <v>453</v>
      </c>
      <c r="F251" s="183" t="s">
        <v>454</v>
      </c>
      <c r="G251" s="184" t="s">
        <v>143</v>
      </c>
      <c r="H251" s="185">
        <v>1.101</v>
      </c>
      <c r="I251" s="186"/>
      <c r="J251" s="187">
        <f>ROUND(I251*H251,2)</f>
        <v>0</v>
      </c>
      <c r="K251" s="183" t="s">
        <v>138</v>
      </c>
      <c r="L251" s="37"/>
      <c r="M251" s="188" t="s">
        <v>1</v>
      </c>
      <c r="N251" s="189" t="s">
        <v>43</v>
      </c>
      <c r="O251" s="75"/>
      <c r="P251" s="190">
        <f>O251*H251</f>
        <v>0</v>
      </c>
      <c r="Q251" s="190">
        <v>0.024469999999999999</v>
      </c>
      <c r="R251" s="190">
        <f>Q251*H251</f>
        <v>0.026941469999999999</v>
      </c>
      <c r="S251" s="190">
        <v>0</v>
      </c>
      <c r="T251" s="191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92" t="s">
        <v>204</v>
      </c>
      <c r="AT251" s="192" t="s">
        <v>134</v>
      </c>
      <c r="AU251" s="192" t="s">
        <v>85</v>
      </c>
      <c r="AY251" s="17" t="s">
        <v>132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17" t="s">
        <v>83</v>
      </c>
      <c r="BK251" s="193">
        <f>ROUND(I251*H251,2)</f>
        <v>0</v>
      </c>
      <c r="BL251" s="17" t="s">
        <v>204</v>
      </c>
      <c r="BM251" s="192" t="s">
        <v>455</v>
      </c>
    </row>
    <row r="252" s="13" customFormat="1">
      <c r="A252" s="13"/>
      <c r="B252" s="194"/>
      <c r="C252" s="13"/>
      <c r="D252" s="195" t="s">
        <v>145</v>
      </c>
      <c r="E252" s="196" t="s">
        <v>1</v>
      </c>
      <c r="F252" s="197" t="s">
        <v>456</v>
      </c>
      <c r="G252" s="13"/>
      <c r="H252" s="198">
        <v>1.101</v>
      </c>
      <c r="I252" s="199"/>
      <c r="J252" s="13"/>
      <c r="K252" s="13"/>
      <c r="L252" s="194"/>
      <c r="M252" s="200"/>
      <c r="N252" s="201"/>
      <c r="O252" s="201"/>
      <c r="P252" s="201"/>
      <c r="Q252" s="201"/>
      <c r="R252" s="201"/>
      <c r="S252" s="201"/>
      <c r="T252" s="20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96" t="s">
        <v>145</v>
      </c>
      <c r="AU252" s="196" t="s">
        <v>85</v>
      </c>
      <c r="AV252" s="13" t="s">
        <v>85</v>
      </c>
      <c r="AW252" s="13" t="s">
        <v>34</v>
      </c>
      <c r="AX252" s="13" t="s">
        <v>83</v>
      </c>
      <c r="AY252" s="196" t="s">
        <v>132</v>
      </c>
    </row>
    <row r="253" s="2" customFormat="1" ht="33" customHeight="1">
      <c r="A253" s="36"/>
      <c r="B253" s="180"/>
      <c r="C253" s="181" t="s">
        <v>457</v>
      </c>
      <c r="D253" s="181" t="s">
        <v>134</v>
      </c>
      <c r="E253" s="182" t="s">
        <v>458</v>
      </c>
      <c r="F253" s="183" t="s">
        <v>459</v>
      </c>
      <c r="G253" s="184" t="s">
        <v>281</v>
      </c>
      <c r="H253" s="185">
        <v>1.486</v>
      </c>
      <c r="I253" s="186"/>
      <c r="J253" s="187">
        <f>ROUND(I253*H253,2)</f>
        <v>0</v>
      </c>
      <c r="K253" s="183" t="s">
        <v>138</v>
      </c>
      <c r="L253" s="37"/>
      <c r="M253" s="188" t="s">
        <v>1</v>
      </c>
      <c r="N253" s="189" t="s">
        <v>43</v>
      </c>
      <c r="O253" s="75"/>
      <c r="P253" s="190">
        <f>O253*H253</f>
        <v>0</v>
      </c>
      <c r="Q253" s="190">
        <v>0</v>
      </c>
      <c r="R253" s="190">
        <f>Q253*H253</f>
        <v>0</v>
      </c>
      <c r="S253" s="190">
        <v>0</v>
      </c>
      <c r="T253" s="191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92" t="s">
        <v>204</v>
      </c>
      <c r="AT253" s="192" t="s">
        <v>134</v>
      </c>
      <c r="AU253" s="192" t="s">
        <v>85</v>
      </c>
      <c r="AY253" s="17" t="s">
        <v>132</v>
      </c>
      <c r="BE253" s="193">
        <f>IF(N253="základní",J253,0)</f>
        <v>0</v>
      </c>
      <c r="BF253" s="193">
        <f>IF(N253="snížená",J253,0)</f>
        <v>0</v>
      </c>
      <c r="BG253" s="193">
        <f>IF(N253="zákl. přenesená",J253,0)</f>
        <v>0</v>
      </c>
      <c r="BH253" s="193">
        <f>IF(N253="sníž. přenesená",J253,0)</f>
        <v>0</v>
      </c>
      <c r="BI253" s="193">
        <f>IF(N253="nulová",J253,0)</f>
        <v>0</v>
      </c>
      <c r="BJ253" s="17" t="s">
        <v>83</v>
      </c>
      <c r="BK253" s="193">
        <f>ROUND(I253*H253,2)</f>
        <v>0</v>
      </c>
      <c r="BL253" s="17" t="s">
        <v>204</v>
      </c>
      <c r="BM253" s="192" t="s">
        <v>460</v>
      </c>
    </row>
    <row r="254" s="12" customFormat="1" ht="22.8" customHeight="1">
      <c r="A254" s="12"/>
      <c r="B254" s="167"/>
      <c r="C254" s="12"/>
      <c r="D254" s="168" t="s">
        <v>77</v>
      </c>
      <c r="E254" s="178" t="s">
        <v>461</v>
      </c>
      <c r="F254" s="178" t="s">
        <v>462</v>
      </c>
      <c r="G254" s="12"/>
      <c r="H254" s="12"/>
      <c r="I254" s="170"/>
      <c r="J254" s="179">
        <f>BK254</f>
        <v>0</v>
      </c>
      <c r="K254" s="12"/>
      <c r="L254" s="167"/>
      <c r="M254" s="172"/>
      <c r="N254" s="173"/>
      <c r="O254" s="173"/>
      <c r="P254" s="174">
        <f>SUM(P255:P257)</f>
        <v>0</v>
      </c>
      <c r="Q254" s="173"/>
      <c r="R254" s="174">
        <f>SUM(R255:R257)</f>
        <v>0.011790400000000001</v>
      </c>
      <c r="S254" s="173"/>
      <c r="T254" s="175">
        <f>SUM(T255:T257)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168" t="s">
        <v>85</v>
      </c>
      <c r="AT254" s="176" t="s">
        <v>77</v>
      </c>
      <c r="AU254" s="176" t="s">
        <v>83</v>
      </c>
      <c r="AY254" s="168" t="s">
        <v>132</v>
      </c>
      <c r="BK254" s="177">
        <f>SUM(BK255:BK257)</f>
        <v>0</v>
      </c>
    </row>
    <row r="255" s="2" customFormat="1" ht="16.5" customHeight="1">
      <c r="A255" s="36"/>
      <c r="B255" s="180"/>
      <c r="C255" s="181" t="s">
        <v>463</v>
      </c>
      <c r="D255" s="181" t="s">
        <v>134</v>
      </c>
      <c r="E255" s="182" t="s">
        <v>464</v>
      </c>
      <c r="F255" s="183" t="s">
        <v>465</v>
      </c>
      <c r="G255" s="184" t="s">
        <v>221</v>
      </c>
      <c r="H255" s="185">
        <v>4.3600000000000003</v>
      </c>
      <c r="I255" s="186"/>
      <c r="J255" s="187">
        <f>ROUND(I255*H255,2)</f>
        <v>0</v>
      </c>
      <c r="K255" s="183" t="s">
        <v>138</v>
      </c>
      <c r="L255" s="37"/>
      <c r="M255" s="188" t="s">
        <v>1</v>
      </c>
      <c r="N255" s="189" t="s">
        <v>43</v>
      </c>
      <c r="O255" s="75"/>
      <c r="P255" s="190">
        <f>O255*H255</f>
        <v>0</v>
      </c>
      <c r="Q255" s="190">
        <v>0.00174</v>
      </c>
      <c r="R255" s="190">
        <f>Q255*H255</f>
        <v>0.007586400000000001</v>
      </c>
      <c r="S255" s="190">
        <v>0</v>
      </c>
      <c r="T255" s="191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92" t="s">
        <v>204</v>
      </c>
      <c r="AT255" s="192" t="s">
        <v>134</v>
      </c>
      <c r="AU255" s="192" t="s">
        <v>85</v>
      </c>
      <c r="AY255" s="17" t="s">
        <v>132</v>
      </c>
      <c r="BE255" s="193">
        <f>IF(N255="základní",J255,0)</f>
        <v>0</v>
      </c>
      <c r="BF255" s="193">
        <f>IF(N255="snížená",J255,0)</f>
        <v>0</v>
      </c>
      <c r="BG255" s="193">
        <f>IF(N255="zákl. přenesená",J255,0)</f>
        <v>0</v>
      </c>
      <c r="BH255" s="193">
        <f>IF(N255="sníž. přenesená",J255,0)</f>
        <v>0</v>
      </c>
      <c r="BI255" s="193">
        <f>IF(N255="nulová",J255,0)</f>
        <v>0</v>
      </c>
      <c r="BJ255" s="17" t="s">
        <v>83</v>
      </c>
      <c r="BK255" s="193">
        <f>ROUND(I255*H255,2)</f>
        <v>0</v>
      </c>
      <c r="BL255" s="17" t="s">
        <v>204</v>
      </c>
      <c r="BM255" s="192" t="s">
        <v>466</v>
      </c>
    </row>
    <row r="256" s="2" customFormat="1" ht="21.75" customHeight="1">
      <c r="A256" s="36"/>
      <c r="B256" s="180"/>
      <c r="C256" s="181" t="s">
        <v>467</v>
      </c>
      <c r="D256" s="181" t="s">
        <v>134</v>
      </c>
      <c r="E256" s="182" t="s">
        <v>468</v>
      </c>
      <c r="F256" s="183" t="s">
        <v>469</v>
      </c>
      <c r="G256" s="184" t="s">
        <v>226</v>
      </c>
      <c r="H256" s="185">
        <v>1</v>
      </c>
      <c r="I256" s="186"/>
      <c r="J256" s="187">
        <f>ROUND(I256*H256,2)</f>
        <v>0</v>
      </c>
      <c r="K256" s="183" t="s">
        <v>138</v>
      </c>
      <c r="L256" s="37"/>
      <c r="M256" s="188" t="s">
        <v>1</v>
      </c>
      <c r="N256" s="189" t="s">
        <v>43</v>
      </c>
      <c r="O256" s="75"/>
      <c r="P256" s="190">
        <f>O256*H256</f>
        <v>0</v>
      </c>
      <c r="Q256" s="190">
        <v>0.00020000000000000001</v>
      </c>
      <c r="R256" s="190">
        <f>Q256*H256</f>
        <v>0.00020000000000000001</v>
      </c>
      <c r="S256" s="190">
        <v>0</v>
      </c>
      <c r="T256" s="191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92" t="s">
        <v>204</v>
      </c>
      <c r="AT256" s="192" t="s">
        <v>134</v>
      </c>
      <c r="AU256" s="192" t="s">
        <v>85</v>
      </c>
      <c r="AY256" s="17" t="s">
        <v>132</v>
      </c>
      <c r="BE256" s="193">
        <f>IF(N256="základní",J256,0)</f>
        <v>0</v>
      </c>
      <c r="BF256" s="193">
        <f>IF(N256="snížená",J256,0)</f>
        <v>0</v>
      </c>
      <c r="BG256" s="193">
        <f>IF(N256="zákl. přenesená",J256,0)</f>
        <v>0</v>
      </c>
      <c r="BH256" s="193">
        <f>IF(N256="sníž. přenesená",J256,0)</f>
        <v>0</v>
      </c>
      <c r="BI256" s="193">
        <f>IF(N256="nulová",J256,0)</f>
        <v>0</v>
      </c>
      <c r="BJ256" s="17" t="s">
        <v>83</v>
      </c>
      <c r="BK256" s="193">
        <f>ROUND(I256*H256,2)</f>
        <v>0</v>
      </c>
      <c r="BL256" s="17" t="s">
        <v>204</v>
      </c>
      <c r="BM256" s="192" t="s">
        <v>470</v>
      </c>
    </row>
    <row r="257" s="2" customFormat="1" ht="21.75" customHeight="1">
      <c r="A257" s="36"/>
      <c r="B257" s="180"/>
      <c r="C257" s="181" t="s">
        <v>471</v>
      </c>
      <c r="D257" s="181" t="s">
        <v>134</v>
      </c>
      <c r="E257" s="182" t="s">
        <v>472</v>
      </c>
      <c r="F257" s="183" t="s">
        <v>473</v>
      </c>
      <c r="G257" s="184" t="s">
        <v>221</v>
      </c>
      <c r="H257" s="185">
        <v>2.2000000000000002</v>
      </c>
      <c r="I257" s="186"/>
      <c r="J257" s="187">
        <f>ROUND(I257*H257,2)</f>
        <v>0</v>
      </c>
      <c r="K257" s="183" t="s">
        <v>138</v>
      </c>
      <c r="L257" s="37"/>
      <c r="M257" s="188" t="s">
        <v>1</v>
      </c>
      <c r="N257" s="189" t="s">
        <v>43</v>
      </c>
      <c r="O257" s="75"/>
      <c r="P257" s="190">
        <f>O257*H257</f>
        <v>0</v>
      </c>
      <c r="Q257" s="190">
        <v>0.00182</v>
      </c>
      <c r="R257" s="190">
        <f>Q257*H257</f>
        <v>0.0040040000000000006</v>
      </c>
      <c r="S257" s="190">
        <v>0</v>
      </c>
      <c r="T257" s="191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92" t="s">
        <v>204</v>
      </c>
      <c r="AT257" s="192" t="s">
        <v>134</v>
      </c>
      <c r="AU257" s="192" t="s">
        <v>85</v>
      </c>
      <c r="AY257" s="17" t="s">
        <v>132</v>
      </c>
      <c r="BE257" s="193">
        <f>IF(N257="základní",J257,0)</f>
        <v>0</v>
      </c>
      <c r="BF257" s="193">
        <f>IF(N257="snížená",J257,0)</f>
        <v>0</v>
      </c>
      <c r="BG257" s="193">
        <f>IF(N257="zákl. přenesená",J257,0)</f>
        <v>0</v>
      </c>
      <c r="BH257" s="193">
        <f>IF(N257="sníž. přenesená",J257,0)</f>
        <v>0</v>
      </c>
      <c r="BI257" s="193">
        <f>IF(N257="nulová",J257,0)</f>
        <v>0</v>
      </c>
      <c r="BJ257" s="17" t="s">
        <v>83</v>
      </c>
      <c r="BK257" s="193">
        <f>ROUND(I257*H257,2)</f>
        <v>0</v>
      </c>
      <c r="BL257" s="17" t="s">
        <v>204</v>
      </c>
      <c r="BM257" s="192" t="s">
        <v>474</v>
      </c>
    </row>
    <row r="258" s="12" customFormat="1" ht="22.8" customHeight="1">
      <c r="A258" s="12"/>
      <c r="B258" s="167"/>
      <c r="C258" s="12"/>
      <c r="D258" s="168" t="s">
        <v>77</v>
      </c>
      <c r="E258" s="178" t="s">
        <v>475</v>
      </c>
      <c r="F258" s="178" t="s">
        <v>476</v>
      </c>
      <c r="G258" s="12"/>
      <c r="H258" s="12"/>
      <c r="I258" s="170"/>
      <c r="J258" s="179">
        <f>BK258</f>
        <v>0</v>
      </c>
      <c r="K258" s="12"/>
      <c r="L258" s="167"/>
      <c r="M258" s="172"/>
      <c r="N258" s="173"/>
      <c r="O258" s="173"/>
      <c r="P258" s="174">
        <f>SUM(P259:P267)</f>
        <v>0</v>
      </c>
      <c r="Q258" s="173"/>
      <c r="R258" s="174">
        <f>SUM(R259:R267)</f>
        <v>0.48553528000000001</v>
      </c>
      <c r="S258" s="173"/>
      <c r="T258" s="175">
        <f>SUM(T259:T267)</f>
        <v>0.01695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168" t="s">
        <v>85</v>
      </c>
      <c r="AT258" s="176" t="s">
        <v>77</v>
      </c>
      <c r="AU258" s="176" t="s">
        <v>83</v>
      </c>
      <c r="AY258" s="168" t="s">
        <v>132</v>
      </c>
      <c r="BK258" s="177">
        <f>SUM(BK259:BK267)</f>
        <v>0</v>
      </c>
    </row>
    <row r="259" s="2" customFormat="1" ht="16.5" customHeight="1">
      <c r="A259" s="36"/>
      <c r="B259" s="180"/>
      <c r="C259" s="181" t="s">
        <v>477</v>
      </c>
      <c r="D259" s="181" t="s">
        <v>134</v>
      </c>
      <c r="E259" s="182" t="s">
        <v>478</v>
      </c>
      <c r="F259" s="183" t="s">
        <v>479</v>
      </c>
      <c r="G259" s="184" t="s">
        <v>365</v>
      </c>
      <c r="H259" s="185">
        <v>1</v>
      </c>
      <c r="I259" s="186"/>
      <c r="J259" s="187">
        <f>ROUND(I259*H259,2)</f>
        <v>0</v>
      </c>
      <c r="K259" s="183" t="s">
        <v>1</v>
      </c>
      <c r="L259" s="37"/>
      <c r="M259" s="188" t="s">
        <v>1</v>
      </c>
      <c r="N259" s="189" t="s">
        <v>43</v>
      </c>
      <c r="O259" s="75"/>
      <c r="P259" s="190">
        <f>O259*H259</f>
        <v>0</v>
      </c>
      <c r="Q259" s="190">
        <v>0</v>
      </c>
      <c r="R259" s="190">
        <f>Q259*H259</f>
        <v>0</v>
      </c>
      <c r="S259" s="190">
        <v>0.01695</v>
      </c>
      <c r="T259" s="191">
        <f>S259*H259</f>
        <v>0.01695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92" t="s">
        <v>204</v>
      </c>
      <c r="AT259" s="192" t="s">
        <v>134</v>
      </c>
      <c r="AU259" s="192" t="s">
        <v>85</v>
      </c>
      <c r="AY259" s="17" t="s">
        <v>132</v>
      </c>
      <c r="BE259" s="193">
        <f>IF(N259="základní",J259,0)</f>
        <v>0</v>
      </c>
      <c r="BF259" s="193">
        <f>IF(N259="snížená",J259,0)</f>
        <v>0</v>
      </c>
      <c r="BG259" s="193">
        <f>IF(N259="zákl. přenesená",J259,0)</f>
        <v>0</v>
      </c>
      <c r="BH259" s="193">
        <f>IF(N259="sníž. přenesená",J259,0)</f>
        <v>0</v>
      </c>
      <c r="BI259" s="193">
        <f>IF(N259="nulová",J259,0)</f>
        <v>0</v>
      </c>
      <c r="BJ259" s="17" t="s">
        <v>83</v>
      </c>
      <c r="BK259" s="193">
        <f>ROUND(I259*H259,2)</f>
        <v>0</v>
      </c>
      <c r="BL259" s="17" t="s">
        <v>204</v>
      </c>
      <c r="BM259" s="192" t="s">
        <v>480</v>
      </c>
    </row>
    <row r="260" s="2" customFormat="1" ht="21.75" customHeight="1">
      <c r="A260" s="36"/>
      <c r="B260" s="180"/>
      <c r="C260" s="181" t="s">
        <v>481</v>
      </c>
      <c r="D260" s="181" t="s">
        <v>134</v>
      </c>
      <c r="E260" s="182" t="s">
        <v>482</v>
      </c>
      <c r="F260" s="183" t="s">
        <v>483</v>
      </c>
      <c r="G260" s="184" t="s">
        <v>137</v>
      </c>
      <c r="H260" s="185">
        <v>45</v>
      </c>
      <c r="I260" s="186"/>
      <c r="J260" s="187">
        <f>ROUND(I260*H260,2)</f>
        <v>0</v>
      </c>
      <c r="K260" s="183" t="s">
        <v>138</v>
      </c>
      <c r="L260" s="37"/>
      <c r="M260" s="188" t="s">
        <v>1</v>
      </c>
      <c r="N260" s="189" t="s">
        <v>43</v>
      </c>
      <c r="O260" s="75"/>
      <c r="P260" s="190">
        <f>O260*H260</f>
        <v>0</v>
      </c>
      <c r="Q260" s="190">
        <v>0</v>
      </c>
      <c r="R260" s="190">
        <f>Q260*H260</f>
        <v>0</v>
      </c>
      <c r="S260" s="190">
        <v>0</v>
      </c>
      <c r="T260" s="191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92" t="s">
        <v>204</v>
      </c>
      <c r="AT260" s="192" t="s">
        <v>134</v>
      </c>
      <c r="AU260" s="192" t="s">
        <v>85</v>
      </c>
      <c r="AY260" s="17" t="s">
        <v>132</v>
      </c>
      <c r="BE260" s="193">
        <f>IF(N260="základní",J260,0)</f>
        <v>0</v>
      </c>
      <c r="BF260" s="193">
        <f>IF(N260="snížená",J260,0)</f>
        <v>0</v>
      </c>
      <c r="BG260" s="193">
        <f>IF(N260="zákl. přenesená",J260,0)</f>
        <v>0</v>
      </c>
      <c r="BH260" s="193">
        <f>IF(N260="sníž. přenesená",J260,0)</f>
        <v>0</v>
      </c>
      <c r="BI260" s="193">
        <f>IF(N260="nulová",J260,0)</f>
        <v>0</v>
      </c>
      <c r="BJ260" s="17" t="s">
        <v>83</v>
      </c>
      <c r="BK260" s="193">
        <f>ROUND(I260*H260,2)</f>
        <v>0</v>
      </c>
      <c r="BL260" s="17" t="s">
        <v>204</v>
      </c>
      <c r="BM260" s="192" t="s">
        <v>484</v>
      </c>
    </row>
    <row r="261" s="2" customFormat="1" ht="16.5" customHeight="1">
      <c r="A261" s="36"/>
      <c r="B261" s="180"/>
      <c r="C261" s="203" t="s">
        <v>485</v>
      </c>
      <c r="D261" s="203" t="s">
        <v>196</v>
      </c>
      <c r="E261" s="204" t="s">
        <v>434</v>
      </c>
      <c r="F261" s="205" t="s">
        <v>435</v>
      </c>
      <c r="G261" s="206" t="s">
        <v>143</v>
      </c>
      <c r="H261" s="207">
        <v>0.95999999999999996</v>
      </c>
      <c r="I261" s="208"/>
      <c r="J261" s="209">
        <f>ROUND(I261*H261,2)</f>
        <v>0</v>
      </c>
      <c r="K261" s="205" t="s">
        <v>138</v>
      </c>
      <c r="L261" s="210"/>
      <c r="M261" s="211" t="s">
        <v>1</v>
      </c>
      <c r="N261" s="212" t="s">
        <v>43</v>
      </c>
      <c r="O261" s="75"/>
      <c r="P261" s="190">
        <f>O261*H261</f>
        <v>0</v>
      </c>
      <c r="Q261" s="190">
        <v>0.44</v>
      </c>
      <c r="R261" s="190">
        <f>Q261*H261</f>
        <v>0.4224</v>
      </c>
      <c r="S261" s="190">
        <v>0</v>
      </c>
      <c r="T261" s="191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92" t="s">
        <v>278</v>
      </c>
      <c r="AT261" s="192" t="s">
        <v>196</v>
      </c>
      <c r="AU261" s="192" t="s">
        <v>85</v>
      </c>
      <c r="AY261" s="17" t="s">
        <v>132</v>
      </c>
      <c r="BE261" s="193">
        <f>IF(N261="základní",J261,0)</f>
        <v>0</v>
      </c>
      <c r="BF261" s="193">
        <f>IF(N261="snížená",J261,0)</f>
        <v>0</v>
      </c>
      <c r="BG261" s="193">
        <f>IF(N261="zákl. přenesená",J261,0)</f>
        <v>0</v>
      </c>
      <c r="BH261" s="193">
        <f>IF(N261="sníž. přenesená",J261,0)</f>
        <v>0</v>
      </c>
      <c r="BI261" s="193">
        <f>IF(N261="nulová",J261,0)</f>
        <v>0</v>
      </c>
      <c r="BJ261" s="17" t="s">
        <v>83</v>
      </c>
      <c r="BK261" s="193">
        <f>ROUND(I261*H261,2)</f>
        <v>0</v>
      </c>
      <c r="BL261" s="17" t="s">
        <v>204</v>
      </c>
      <c r="BM261" s="192" t="s">
        <v>486</v>
      </c>
    </row>
    <row r="262" s="13" customFormat="1">
      <c r="A262" s="13"/>
      <c r="B262" s="194"/>
      <c r="C262" s="13"/>
      <c r="D262" s="195" t="s">
        <v>145</v>
      </c>
      <c r="E262" s="196" t="s">
        <v>1</v>
      </c>
      <c r="F262" s="197" t="s">
        <v>487</v>
      </c>
      <c r="G262" s="13"/>
      <c r="H262" s="198">
        <v>0.95999999999999996</v>
      </c>
      <c r="I262" s="199"/>
      <c r="J262" s="13"/>
      <c r="K262" s="13"/>
      <c r="L262" s="194"/>
      <c r="M262" s="200"/>
      <c r="N262" s="201"/>
      <c r="O262" s="201"/>
      <c r="P262" s="201"/>
      <c r="Q262" s="201"/>
      <c r="R262" s="201"/>
      <c r="S262" s="201"/>
      <c r="T262" s="20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96" t="s">
        <v>145</v>
      </c>
      <c r="AU262" s="196" t="s">
        <v>85</v>
      </c>
      <c r="AV262" s="13" t="s">
        <v>85</v>
      </c>
      <c r="AW262" s="13" t="s">
        <v>34</v>
      </c>
      <c r="AX262" s="13" t="s">
        <v>83</v>
      </c>
      <c r="AY262" s="196" t="s">
        <v>132</v>
      </c>
    </row>
    <row r="263" s="2" customFormat="1" ht="33" customHeight="1">
      <c r="A263" s="36"/>
      <c r="B263" s="180"/>
      <c r="C263" s="181" t="s">
        <v>488</v>
      </c>
      <c r="D263" s="181" t="s">
        <v>134</v>
      </c>
      <c r="E263" s="182" t="s">
        <v>489</v>
      </c>
      <c r="F263" s="183" t="s">
        <v>490</v>
      </c>
      <c r="G263" s="184" t="s">
        <v>137</v>
      </c>
      <c r="H263" s="185">
        <v>1.236</v>
      </c>
      <c r="I263" s="186"/>
      <c r="J263" s="187">
        <f>ROUND(I263*H263,2)</f>
        <v>0</v>
      </c>
      <c r="K263" s="183" t="s">
        <v>138</v>
      </c>
      <c r="L263" s="37"/>
      <c r="M263" s="188" t="s">
        <v>1</v>
      </c>
      <c r="N263" s="189" t="s">
        <v>43</v>
      </c>
      <c r="O263" s="75"/>
      <c r="P263" s="190">
        <f>O263*H263</f>
        <v>0</v>
      </c>
      <c r="Q263" s="190">
        <v>0.00025999999999999998</v>
      </c>
      <c r="R263" s="190">
        <f>Q263*H263</f>
        <v>0.00032135999999999997</v>
      </c>
      <c r="S263" s="190">
        <v>0</v>
      </c>
      <c r="T263" s="191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92" t="s">
        <v>204</v>
      </c>
      <c r="AT263" s="192" t="s">
        <v>134</v>
      </c>
      <c r="AU263" s="192" t="s">
        <v>85</v>
      </c>
      <c r="AY263" s="17" t="s">
        <v>132</v>
      </c>
      <c r="BE263" s="193">
        <f>IF(N263="základní",J263,0)</f>
        <v>0</v>
      </c>
      <c r="BF263" s="193">
        <f>IF(N263="snížená",J263,0)</f>
        <v>0</v>
      </c>
      <c r="BG263" s="193">
        <f>IF(N263="zákl. přenesená",J263,0)</f>
        <v>0</v>
      </c>
      <c r="BH263" s="193">
        <f>IF(N263="sníž. přenesená",J263,0)</f>
        <v>0</v>
      </c>
      <c r="BI263" s="193">
        <f>IF(N263="nulová",J263,0)</f>
        <v>0</v>
      </c>
      <c r="BJ263" s="17" t="s">
        <v>83</v>
      </c>
      <c r="BK263" s="193">
        <f>ROUND(I263*H263,2)</f>
        <v>0</v>
      </c>
      <c r="BL263" s="17" t="s">
        <v>204</v>
      </c>
      <c r="BM263" s="192" t="s">
        <v>491</v>
      </c>
    </row>
    <row r="264" s="13" customFormat="1">
      <c r="A264" s="13"/>
      <c r="B264" s="194"/>
      <c r="C264" s="13"/>
      <c r="D264" s="195" t="s">
        <v>145</v>
      </c>
      <c r="E264" s="196" t="s">
        <v>1</v>
      </c>
      <c r="F264" s="197" t="s">
        <v>492</v>
      </c>
      <c r="G264" s="13"/>
      <c r="H264" s="198">
        <v>1.236</v>
      </c>
      <c r="I264" s="199"/>
      <c r="J264" s="13"/>
      <c r="K264" s="13"/>
      <c r="L264" s="194"/>
      <c r="M264" s="200"/>
      <c r="N264" s="201"/>
      <c r="O264" s="201"/>
      <c r="P264" s="201"/>
      <c r="Q264" s="201"/>
      <c r="R264" s="201"/>
      <c r="S264" s="201"/>
      <c r="T264" s="20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96" t="s">
        <v>145</v>
      </c>
      <c r="AU264" s="196" t="s">
        <v>85</v>
      </c>
      <c r="AV264" s="13" t="s">
        <v>85</v>
      </c>
      <c r="AW264" s="13" t="s">
        <v>34</v>
      </c>
      <c r="AX264" s="13" t="s">
        <v>83</v>
      </c>
      <c r="AY264" s="196" t="s">
        <v>132</v>
      </c>
    </row>
    <row r="265" s="2" customFormat="1" ht="21.75" customHeight="1">
      <c r="A265" s="36"/>
      <c r="B265" s="180"/>
      <c r="C265" s="203" t="s">
        <v>493</v>
      </c>
      <c r="D265" s="203" t="s">
        <v>196</v>
      </c>
      <c r="E265" s="204" t="s">
        <v>494</v>
      </c>
      <c r="F265" s="205" t="s">
        <v>495</v>
      </c>
      <c r="G265" s="206" t="s">
        <v>137</v>
      </c>
      <c r="H265" s="207">
        <v>1.236</v>
      </c>
      <c r="I265" s="208"/>
      <c r="J265" s="209">
        <f>ROUND(I265*H265,2)</f>
        <v>0</v>
      </c>
      <c r="K265" s="205" t="s">
        <v>1</v>
      </c>
      <c r="L265" s="210"/>
      <c r="M265" s="211" t="s">
        <v>1</v>
      </c>
      <c r="N265" s="212" t="s">
        <v>43</v>
      </c>
      <c r="O265" s="75"/>
      <c r="P265" s="190">
        <f>O265*H265</f>
        <v>0</v>
      </c>
      <c r="Q265" s="190">
        <v>0.034720000000000001</v>
      </c>
      <c r="R265" s="190">
        <f>Q265*H265</f>
        <v>0.042913920000000001</v>
      </c>
      <c r="S265" s="190">
        <v>0</v>
      </c>
      <c r="T265" s="191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92" t="s">
        <v>278</v>
      </c>
      <c r="AT265" s="192" t="s">
        <v>196</v>
      </c>
      <c r="AU265" s="192" t="s">
        <v>85</v>
      </c>
      <c r="AY265" s="17" t="s">
        <v>132</v>
      </c>
      <c r="BE265" s="193">
        <f>IF(N265="základní",J265,0)</f>
        <v>0</v>
      </c>
      <c r="BF265" s="193">
        <f>IF(N265="snížená",J265,0)</f>
        <v>0</v>
      </c>
      <c r="BG265" s="193">
        <f>IF(N265="zákl. přenesená",J265,0)</f>
        <v>0</v>
      </c>
      <c r="BH265" s="193">
        <f>IF(N265="sníž. přenesená",J265,0)</f>
        <v>0</v>
      </c>
      <c r="BI265" s="193">
        <f>IF(N265="nulová",J265,0)</f>
        <v>0</v>
      </c>
      <c r="BJ265" s="17" t="s">
        <v>83</v>
      </c>
      <c r="BK265" s="193">
        <f>ROUND(I265*H265,2)</f>
        <v>0</v>
      </c>
      <c r="BL265" s="17" t="s">
        <v>204</v>
      </c>
      <c r="BM265" s="192" t="s">
        <v>496</v>
      </c>
    </row>
    <row r="266" s="2" customFormat="1" ht="33" customHeight="1">
      <c r="A266" s="36"/>
      <c r="B266" s="180"/>
      <c r="C266" s="181" t="s">
        <v>497</v>
      </c>
      <c r="D266" s="181" t="s">
        <v>134</v>
      </c>
      <c r="E266" s="182" t="s">
        <v>498</v>
      </c>
      <c r="F266" s="183" t="s">
        <v>499</v>
      </c>
      <c r="G266" s="184" t="s">
        <v>226</v>
      </c>
      <c r="H266" s="185">
        <v>1</v>
      </c>
      <c r="I266" s="186"/>
      <c r="J266" s="187">
        <f>ROUND(I266*H266,2)</f>
        <v>0</v>
      </c>
      <c r="K266" s="183" t="s">
        <v>138</v>
      </c>
      <c r="L266" s="37"/>
      <c r="M266" s="188" t="s">
        <v>1</v>
      </c>
      <c r="N266" s="189" t="s">
        <v>43</v>
      </c>
      <c r="O266" s="75"/>
      <c r="P266" s="190">
        <f>O266*H266</f>
        <v>0</v>
      </c>
      <c r="Q266" s="190">
        <v>0.00089999999999999998</v>
      </c>
      <c r="R266" s="190">
        <f>Q266*H266</f>
        <v>0.00089999999999999998</v>
      </c>
      <c r="S266" s="190">
        <v>0</v>
      </c>
      <c r="T266" s="191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92" t="s">
        <v>204</v>
      </c>
      <c r="AT266" s="192" t="s">
        <v>134</v>
      </c>
      <c r="AU266" s="192" t="s">
        <v>85</v>
      </c>
      <c r="AY266" s="17" t="s">
        <v>132</v>
      </c>
      <c r="BE266" s="193">
        <f>IF(N266="základní",J266,0)</f>
        <v>0</v>
      </c>
      <c r="BF266" s="193">
        <f>IF(N266="snížená",J266,0)</f>
        <v>0</v>
      </c>
      <c r="BG266" s="193">
        <f>IF(N266="zákl. přenesená",J266,0)</f>
        <v>0</v>
      </c>
      <c r="BH266" s="193">
        <f>IF(N266="sníž. přenesená",J266,0)</f>
        <v>0</v>
      </c>
      <c r="BI266" s="193">
        <f>IF(N266="nulová",J266,0)</f>
        <v>0</v>
      </c>
      <c r="BJ266" s="17" t="s">
        <v>83</v>
      </c>
      <c r="BK266" s="193">
        <f>ROUND(I266*H266,2)</f>
        <v>0</v>
      </c>
      <c r="BL266" s="17" t="s">
        <v>204</v>
      </c>
      <c r="BM266" s="192" t="s">
        <v>500</v>
      </c>
    </row>
    <row r="267" s="2" customFormat="1" ht="16.5" customHeight="1">
      <c r="A267" s="36"/>
      <c r="B267" s="180"/>
      <c r="C267" s="203" t="s">
        <v>501</v>
      </c>
      <c r="D267" s="203" t="s">
        <v>196</v>
      </c>
      <c r="E267" s="204" t="s">
        <v>502</v>
      </c>
      <c r="F267" s="205" t="s">
        <v>503</v>
      </c>
      <c r="G267" s="206" t="s">
        <v>226</v>
      </c>
      <c r="H267" s="207">
        <v>1</v>
      </c>
      <c r="I267" s="208"/>
      <c r="J267" s="209">
        <f>ROUND(I267*H267,2)</f>
        <v>0</v>
      </c>
      <c r="K267" s="205" t="s">
        <v>1</v>
      </c>
      <c r="L267" s="210"/>
      <c r="M267" s="211" t="s">
        <v>1</v>
      </c>
      <c r="N267" s="212" t="s">
        <v>43</v>
      </c>
      <c r="O267" s="75"/>
      <c r="P267" s="190">
        <f>O267*H267</f>
        <v>0</v>
      </c>
      <c r="Q267" s="190">
        <v>0.019</v>
      </c>
      <c r="R267" s="190">
        <f>Q267*H267</f>
        <v>0.019</v>
      </c>
      <c r="S267" s="190">
        <v>0</v>
      </c>
      <c r="T267" s="191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92" t="s">
        <v>278</v>
      </c>
      <c r="AT267" s="192" t="s">
        <v>196</v>
      </c>
      <c r="AU267" s="192" t="s">
        <v>85</v>
      </c>
      <c r="AY267" s="17" t="s">
        <v>132</v>
      </c>
      <c r="BE267" s="193">
        <f>IF(N267="základní",J267,0)</f>
        <v>0</v>
      </c>
      <c r="BF267" s="193">
        <f>IF(N267="snížená",J267,0)</f>
        <v>0</v>
      </c>
      <c r="BG267" s="193">
        <f>IF(N267="zákl. přenesená",J267,0)</f>
        <v>0</v>
      </c>
      <c r="BH267" s="193">
        <f>IF(N267="sníž. přenesená",J267,0)</f>
        <v>0</v>
      </c>
      <c r="BI267" s="193">
        <f>IF(N267="nulová",J267,0)</f>
        <v>0</v>
      </c>
      <c r="BJ267" s="17" t="s">
        <v>83</v>
      </c>
      <c r="BK267" s="193">
        <f>ROUND(I267*H267,2)</f>
        <v>0</v>
      </c>
      <c r="BL267" s="17" t="s">
        <v>204</v>
      </c>
      <c r="BM267" s="192" t="s">
        <v>504</v>
      </c>
    </row>
    <row r="268" s="12" customFormat="1" ht="22.8" customHeight="1">
      <c r="A268" s="12"/>
      <c r="B268" s="167"/>
      <c r="C268" s="12"/>
      <c r="D268" s="168" t="s">
        <v>77</v>
      </c>
      <c r="E268" s="178" t="s">
        <v>505</v>
      </c>
      <c r="F268" s="178" t="s">
        <v>506</v>
      </c>
      <c r="G268" s="12"/>
      <c r="H268" s="12"/>
      <c r="I268" s="170"/>
      <c r="J268" s="179">
        <f>BK268</f>
        <v>0</v>
      </c>
      <c r="K268" s="12"/>
      <c r="L268" s="167"/>
      <c r="M268" s="172"/>
      <c r="N268" s="173"/>
      <c r="O268" s="173"/>
      <c r="P268" s="174">
        <f>SUM(P269:P270)</f>
        <v>0</v>
      </c>
      <c r="Q268" s="173"/>
      <c r="R268" s="174">
        <f>SUM(R269:R270)</f>
        <v>0.029725000000000001</v>
      </c>
      <c r="S268" s="173"/>
      <c r="T268" s="175">
        <f>SUM(T269:T270)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168" t="s">
        <v>85</v>
      </c>
      <c r="AT268" s="176" t="s">
        <v>77</v>
      </c>
      <c r="AU268" s="176" t="s">
        <v>83</v>
      </c>
      <c r="AY268" s="168" t="s">
        <v>132</v>
      </c>
      <c r="BK268" s="177">
        <f>SUM(BK269:BK270)</f>
        <v>0</v>
      </c>
    </row>
    <row r="269" s="2" customFormat="1" ht="21.75" customHeight="1">
      <c r="A269" s="36"/>
      <c r="B269" s="180"/>
      <c r="C269" s="181" t="s">
        <v>507</v>
      </c>
      <c r="D269" s="181" t="s">
        <v>134</v>
      </c>
      <c r="E269" s="182" t="s">
        <v>508</v>
      </c>
      <c r="F269" s="183" t="s">
        <v>509</v>
      </c>
      <c r="G269" s="184" t="s">
        <v>137</v>
      </c>
      <c r="H269" s="185">
        <v>102.5</v>
      </c>
      <c r="I269" s="186"/>
      <c r="J269" s="187">
        <f>ROUND(I269*H269,2)</f>
        <v>0</v>
      </c>
      <c r="K269" s="183" t="s">
        <v>138</v>
      </c>
      <c r="L269" s="37"/>
      <c r="M269" s="188" t="s">
        <v>1</v>
      </c>
      <c r="N269" s="189" t="s">
        <v>43</v>
      </c>
      <c r="O269" s="75"/>
      <c r="P269" s="190">
        <f>O269*H269</f>
        <v>0</v>
      </c>
      <c r="Q269" s="190">
        <v>0.00029</v>
      </c>
      <c r="R269" s="190">
        <f>Q269*H269</f>
        <v>0.029725000000000001</v>
      </c>
      <c r="S269" s="190">
        <v>0</v>
      </c>
      <c r="T269" s="191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92" t="s">
        <v>204</v>
      </c>
      <c r="AT269" s="192" t="s">
        <v>134</v>
      </c>
      <c r="AU269" s="192" t="s">
        <v>85</v>
      </c>
      <c r="AY269" s="17" t="s">
        <v>132</v>
      </c>
      <c r="BE269" s="193">
        <f>IF(N269="základní",J269,0)</f>
        <v>0</v>
      </c>
      <c r="BF269" s="193">
        <f>IF(N269="snížená",J269,0)</f>
        <v>0</v>
      </c>
      <c r="BG269" s="193">
        <f>IF(N269="zákl. přenesená",J269,0)</f>
        <v>0</v>
      </c>
      <c r="BH269" s="193">
        <f>IF(N269="sníž. přenesená",J269,0)</f>
        <v>0</v>
      </c>
      <c r="BI269" s="193">
        <f>IF(N269="nulová",J269,0)</f>
        <v>0</v>
      </c>
      <c r="BJ269" s="17" t="s">
        <v>83</v>
      </c>
      <c r="BK269" s="193">
        <f>ROUND(I269*H269,2)</f>
        <v>0</v>
      </c>
      <c r="BL269" s="17" t="s">
        <v>204</v>
      </c>
      <c r="BM269" s="192" t="s">
        <v>510</v>
      </c>
    </row>
    <row r="270" s="13" customFormat="1">
      <c r="A270" s="13"/>
      <c r="B270" s="194"/>
      <c r="C270" s="13"/>
      <c r="D270" s="195" t="s">
        <v>145</v>
      </c>
      <c r="E270" s="196" t="s">
        <v>1</v>
      </c>
      <c r="F270" s="197" t="s">
        <v>511</v>
      </c>
      <c r="G270" s="13"/>
      <c r="H270" s="198">
        <v>102.5</v>
      </c>
      <c r="I270" s="199"/>
      <c r="J270" s="13"/>
      <c r="K270" s="13"/>
      <c r="L270" s="194"/>
      <c r="M270" s="200"/>
      <c r="N270" s="201"/>
      <c r="O270" s="201"/>
      <c r="P270" s="201"/>
      <c r="Q270" s="201"/>
      <c r="R270" s="201"/>
      <c r="S270" s="201"/>
      <c r="T270" s="20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96" t="s">
        <v>145</v>
      </c>
      <c r="AU270" s="196" t="s">
        <v>85</v>
      </c>
      <c r="AV270" s="13" t="s">
        <v>85</v>
      </c>
      <c r="AW270" s="13" t="s">
        <v>34</v>
      </c>
      <c r="AX270" s="13" t="s">
        <v>83</v>
      </c>
      <c r="AY270" s="196" t="s">
        <v>132</v>
      </c>
    </row>
    <row r="271" s="12" customFormat="1" ht="25.92" customHeight="1">
      <c r="A271" s="12"/>
      <c r="B271" s="167"/>
      <c r="C271" s="12"/>
      <c r="D271" s="168" t="s">
        <v>77</v>
      </c>
      <c r="E271" s="169" t="s">
        <v>196</v>
      </c>
      <c r="F271" s="169" t="s">
        <v>512</v>
      </c>
      <c r="G271" s="12"/>
      <c r="H271" s="12"/>
      <c r="I271" s="170"/>
      <c r="J271" s="171">
        <f>BK271</f>
        <v>0</v>
      </c>
      <c r="K271" s="12"/>
      <c r="L271" s="167"/>
      <c r="M271" s="172"/>
      <c r="N271" s="173"/>
      <c r="O271" s="173"/>
      <c r="P271" s="174">
        <f>P272</f>
        <v>0</v>
      </c>
      <c r="Q271" s="173"/>
      <c r="R271" s="174">
        <f>R272</f>
        <v>0.0099000000000000008</v>
      </c>
      <c r="S271" s="173"/>
      <c r="T271" s="175">
        <f>T272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168" t="s">
        <v>147</v>
      </c>
      <c r="AT271" s="176" t="s">
        <v>77</v>
      </c>
      <c r="AU271" s="176" t="s">
        <v>78</v>
      </c>
      <c r="AY271" s="168" t="s">
        <v>132</v>
      </c>
      <c r="BK271" s="177">
        <f>BK272</f>
        <v>0</v>
      </c>
    </row>
    <row r="272" s="12" customFormat="1" ht="22.8" customHeight="1">
      <c r="A272" s="12"/>
      <c r="B272" s="167"/>
      <c r="C272" s="12"/>
      <c r="D272" s="168" t="s">
        <v>77</v>
      </c>
      <c r="E272" s="178" t="s">
        <v>513</v>
      </c>
      <c r="F272" s="178" t="s">
        <v>514</v>
      </c>
      <c r="G272" s="12"/>
      <c r="H272" s="12"/>
      <c r="I272" s="170"/>
      <c r="J272" s="179">
        <f>BK272</f>
        <v>0</v>
      </c>
      <c r="K272" s="12"/>
      <c r="L272" s="167"/>
      <c r="M272" s="172"/>
      <c r="N272" s="173"/>
      <c r="O272" s="173"/>
      <c r="P272" s="174">
        <f>P273</f>
        <v>0</v>
      </c>
      <c r="Q272" s="173"/>
      <c r="R272" s="174">
        <f>R273</f>
        <v>0.0099000000000000008</v>
      </c>
      <c r="S272" s="173"/>
      <c r="T272" s="175">
        <f>T273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168" t="s">
        <v>147</v>
      </c>
      <c r="AT272" s="176" t="s">
        <v>77</v>
      </c>
      <c r="AU272" s="176" t="s">
        <v>83</v>
      </c>
      <c r="AY272" s="168" t="s">
        <v>132</v>
      </c>
      <c r="BK272" s="177">
        <f>BK273</f>
        <v>0</v>
      </c>
    </row>
    <row r="273" s="2" customFormat="1" ht="16.5" customHeight="1">
      <c r="A273" s="36"/>
      <c r="B273" s="180"/>
      <c r="C273" s="181" t="s">
        <v>515</v>
      </c>
      <c r="D273" s="181" t="s">
        <v>134</v>
      </c>
      <c r="E273" s="182" t="s">
        <v>516</v>
      </c>
      <c r="F273" s="183" t="s">
        <v>517</v>
      </c>
      <c r="G273" s="184" t="s">
        <v>365</v>
      </c>
      <c r="H273" s="185">
        <v>1</v>
      </c>
      <c r="I273" s="186"/>
      <c r="J273" s="187">
        <f>ROUND(I273*H273,2)</f>
        <v>0</v>
      </c>
      <c r="K273" s="183" t="s">
        <v>1</v>
      </c>
      <c r="L273" s="37"/>
      <c r="M273" s="188" t="s">
        <v>1</v>
      </c>
      <c r="N273" s="189" t="s">
        <v>43</v>
      </c>
      <c r="O273" s="75"/>
      <c r="P273" s="190">
        <f>O273*H273</f>
        <v>0</v>
      </c>
      <c r="Q273" s="190">
        <v>0.0099000000000000008</v>
      </c>
      <c r="R273" s="190">
        <f>Q273*H273</f>
        <v>0.0099000000000000008</v>
      </c>
      <c r="S273" s="190">
        <v>0</v>
      </c>
      <c r="T273" s="191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92" t="s">
        <v>421</v>
      </c>
      <c r="AT273" s="192" t="s">
        <v>134</v>
      </c>
      <c r="AU273" s="192" t="s">
        <v>85</v>
      </c>
      <c r="AY273" s="17" t="s">
        <v>132</v>
      </c>
      <c r="BE273" s="193">
        <f>IF(N273="základní",J273,0)</f>
        <v>0</v>
      </c>
      <c r="BF273" s="193">
        <f>IF(N273="snížená",J273,0)</f>
        <v>0</v>
      </c>
      <c r="BG273" s="193">
        <f>IF(N273="zákl. přenesená",J273,0)</f>
        <v>0</v>
      </c>
      <c r="BH273" s="193">
        <f>IF(N273="sníž. přenesená",J273,0)</f>
        <v>0</v>
      </c>
      <c r="BI273" s="193">
        <f>IF(N273="nulová",J273,0)</f>
        <v>0</v>
      </c>
      <c r="BJ273" s="17" t="s">
        <v>83</v>
      </c>
      <c r="BK273" s="193">
        <f>ROUND(I273*H273,2)</f>
        <v>0</v>
      </c>
      <c r="BL273" s="17" t="s">
        <v>421</v>
      </c>
      <c r="BM273" s="192" t="s">
        <v>518</v>
      </c>
    </row>
    <row r="274" s="12" customFormat="1" ht="25.92" customHeight="1">
      <c r="A274" s="12"/>
      <c r="B274" s="167"/>
      <c r="C274" s="12"/>
      <c r="D274" s="168" t="s">
        <v>77</v>
      </c>
      <c r="E274" s="169" t="s">
        <v>519</v>
      </c>
      <c r="F274" s="169" t="s">
        <v>520</v>
      </c>
      <c r="G274" s="12"/>
      <c r="H274" s="12"/>
      <c r="I274" s="170"/>
      <c r="J274" s="171">
        <f>BK274</f>
        <v>0</v>
      </c>
      <c r="K274" s="12"/>
      <c r="L274" s="167"/>
      <c r="M274" s="172"/>
      <c r="N274" s="173"/>
      <c r="O274" s="173"/>
      <c r="P274" s="174">
        <f>P275+P277+P280+P282</f>
        <v>0</v>
      </c>
      <c r="Q274" s="173"/>
      <c r="R274" s="174">
        <f>R275+R277+R280+R282</f>
        <v>0</v>
      </c>
      <c r="S274" s="173"/>
      <c r="T274" s="175">
        <f>T275+T277+T280+T282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168" t="s">
        <v>155</v>
      </c>
      <c r="AT274" s="176" t="s">
        <v>77</v>
      </c>
      <c r="AU274" s="176" t="s">
        <v>78</v>
      </c>
      <c r="AY274" s="168" t="s">
        <v>132</v>
      </c>
      <c r="BK274" s="177">
        <f>BK275+BK277+BK280+BK282</f>
        <v>0</v>
      </c>
    </row>
    <row r="275" s="12" customFormat="1" ht="22.8" customHeight="1">
      <c r="A275" s="12"/>
      <c r="B275" s="167"/>
      <c r="C275" s="12"/>
      <c r="D275" s="168" t="s">
        <v>77</v>
      </c>
      <c r="E275" s="178" t="s">
        <v>521</v>
      </c>
      <c r="F275" s="178" t="s">
        <v>522</v>
      </c>
      <c r="G275" s="12"/>
      <c r="H275" s="12"/>
      <c r="I275" s="170"/>
      <c r="J275" s="179">
        <f>BK275</f>
        <v>0</v>
      </c>
      <c r="K275" s="12"/>
      <c r="L275" s="167"/>
      <c r="M275" s="172"/>
      <c r="N275" s="173"/>
      <c r="O275" s="173"/>
      <c r="P275" s="174">
        <f>P276</f>
        <v>0</v>
      </c>
      <c r="Q275" s="173"/>
      <c r="R275" s="174">
        <f>R276</f>
        <v>0</v>
      </c>
      <c r="S275" s="173"/>
      <c r="T275" s="175">
        <f>T276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168" t="s">
        <v>155</v>
      </c>
      <c r="AT275" s="176" t="s">
        <v>77</v>
      </c>
      <c r="AU275" s="176" t="s">
        <v>83</v>
      </c>
      <c r="AY275" s="168" t="s">
        <v>132</v>
      </c>
      <c r="BK275" s="177">
        <f>BK276</f>
        <v>0</v>
      </c>
    </row>
    <row r="276" s="2" customFormat="1" ht="16.5" customHeight="1">
      <c r="A276" s="36"/>
      <c r="B276" s="180"/>
      <c r="C276" s="181" t="s">
        <v>523</v>
      </c>
      <c r="D276" s="181" t="s">
        <v>134</v>
      </c>
      <c r="E276" s="182" t="s">
        <v>524</v>
      </c>
      <c r="F276" s="183" t="s">
        <v>525</v>
      </c>
      <c r="G276" s="184" t="s">
        <v>365</v>
      </c>
      <c r="H276" s="185">
        <v>1</v>
      </c>
      <c r="I276" s="186"/>
      <c r="J276" s="187">
        <f>ROUND(I276*H276,2)</f>
        <v>0</v>
      </c>
      <c r="K276" s="183" t="s">
        <v>138</v>
      </c>
      <c r="L276" s="37"/>
      <c r="M276" s="188" t="s">
        <v>1</v>
      </c>
      <c r="N276" s="189" t="s">
        <v>43</v>
      </c>
      <c r="O276" s="75"/>
      <c r="P276" s="190">
        <f>O276*H276</f>
        <v>0</v>
      </c>
      <c r="Q276" s="190">
        <v>0</v>
      </c>
      <c r="R276" s="190">
        <f>Q276*H276</f>
        <v>0</v>
      </c>
      <c r="S276" s="190">
        <v>0</v>
      </c>
      <c r="T276" s="191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92" t="s">
        <v>526</v>
      </c>
      <c r="AT276" s="192" t="s">
        <v>134</v>
      </c>
      <c r="AU276" s="192" t="s">
        <v>85</v>
      </c>
      <c r="AY276" s="17" t="s">
        <v>132</v>
      </c>
      <c r="BE276" s="193">
        <f>IF(N276="základní",J276,0)</f>
        <v>0</v>
      </c>
      <c r="BF276" s="193">
        <f>IF(N276="snížená",J276,0)</f>
        <v>0</v>
      </c>
      <c r="BG276" s="193">
        <f>IF(N276="zákl. přenesená",J276,0)</f>
        <v>0</v>
      </c>
      <c r="BH276" s="193">
        <f>IF(N276="sníž. přenesená",J276,0)</f>
        <v>0</v>
      </c>
      <c r="BI276" s="193">
        <f>IF(N276="nulová",J276,0)</f>
        <v>0</v>
      </c>
      <c r="BJ276" s="17" t="s">
        <v>83</v>
      </c>
      <c r="BK276" s="193">
        <f>ROUND(I276*H276,2)</f>
        <v>0</v>
      </c>
      <c r="BL276" s="17" t="s">
        <v>526</v>
      </c>
      <c r="BM276" s="192" t="s">
        <v>527</v>
      </c>
    </row>
    <row r="277" s="12" customFormat="1" ht="22.8" customHeight="1">
      <c r="A277" s="12"/>
      <c r="B277" s="167"/>
      <c r="C277" s="12"/>
      <c r="D277" s="168" t="s">
        <v>77</v>
      </c>
      <c r="E277" s="178" t="s">
        <v>528</v>
      </c>
      <c r="F277" s="178" t="s">
        <v>529</v>
      </c>
      <c r="G277" s="12"/>
      <c r="H277" s="12"/>
      <c r="I277" s="170"/>
      <c r="J277" s="179">
        <f>BK277</f>
        <v>0</v>
      </c>
      <c r="K277" s="12"/>
      <c r="L277" s="167"/>
      <c r="M277" s="172"/>
      <c r="N277" s="173"/>
      <c r="O277" s="173"/>
      <c r="P277" s="174">
        <f>SUM(P278:P279)</f>
        <v>0</v>
      </c>
      <c r="Q277" s="173"/>
      <c r="R277" s="174">
        <f>SUM(R278:R279)</f>
        <v>0</v>
      </c>
      <c r="S277" s="173"/>
      <c r="T277" s="175">
        <f>SUM(T278:T279)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168" t="s">
        <v>155</v>
      </c>
      <c r="AT277" s="176" t="s">
        <v>77</v>
      </c>
      <c r="AU277" s="176" t="s">
        <v>83</v>
      </c>
      <c r="AY277" s="168" t="s">
        <v>132</v>
      </c>
      <c r="BK277" s="177">
        <f>SUM(BK278:BK279)</f>
        <v>0</v>
      </c>
    </row>
    <row r="278" s="2" customFormat="1" ht="16.5" customHeight="1">
      <c r="A278" s="36"/>
      <c r="B278" s="180"/>
      <c r="C278" s="181" t="s">
        <v>530</v>
      </c>
      <c r="D278" s="181" t="s">
        <v>134</v>
      </c>
      <c r="E278" s="182" t="s">
        <v>531</v>
      </c>
      <c r="F278" s="183" t="s">
        <v>529</v>
      </c>
      <c r="G278" s="184" t="s">
        <v>365</v>
      </c>
      <c r="H278" s="185">
        <v>1</v>
      </c>
      <c r="I278" s="186"/>
      <c r="J278" s="187">
        <f>ROUND(I278*H278,2)</f>
        <v>0</v>
      </c>
      <c r="K278" s="183" t="s">
        <v>138</v>
      </c>
      <c r="L278" s="37"/>
      <c r="M278" s="188" t="s">
        <v>1</v>
      </c>
      <c r="N278" s="189" t="s">
        <v>43</v>
      </c>
      <c r="O278" s="75"/>
      <c r="P278" s="190">
        <f>O278*H278</f>
        <v>0</v>
      </c>
      <c r="Q278" s="190">
        <v>0</v>
      </c>
      <c r="R278" s="190">
        <f>Q278*H278</f>
        <v>0</v>
      </c>
      <c r="S278" s="190">
        <v>0</v>
      </c>
      <c r="T278" s="191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92" t="s">
        <v>526</v>
      </c>
      <c r="AT278" s="192" t="s">
        <v>134</v>
      </c>
      <c r="AU278" s="192" t="s">
        <v>85</v>
      </c>
      <c r="AY278" s="17" t="s">
        <v>132</v>
      </c>
      <c r="BE278" s="193">
        <f>IF(N278="základní",J278,0)</f>
        <v>0</v>
      </c>
      <c r="BF278" s="193">
        <f>IF(N278="snížená",J278,0)</f>
        <v>0</v>
      </c>
      <c r="BG278" s="193">
        <f>IF(N278="zákl. přenesená",J278,0)</f>
        <v>0</v>
      </c>
      <c r="BH278" s="193">
        <f>IF(N278="sníž. přenesená",J278,0)</f>
        <v>0</v>
      </c>
      <c r="BI278" s="193">
        <f>IF(N278="nulová",J278,0)</f>
        <v>0</v>
      </c>
      <c r="BJ278" s="17" t="s">
        <v>83</v>
      </c>
      <c r="BK278" s="193">
        <f>ROUND(I278*H278,2)</f>
        <v>0</v>
      </c>
      <c r="BL278" s="17" t="s">
        <v>526</v>
      </c>
      <c r="BM278" s="192" t="s">
        <v>532</v>
      </c>
    </row>
    <row r="279" s="2" customFormat="1" ht="16.5" customHeight="1">
      <c r="A279" s="36"/>
      <c r="B279" s="180"/>
      <c r="C279" s="181" t="s">
        <v>533</v>
      </c>
      <c r="D279" s="181" t="s">
        <v>134</v>
      </c>
      <c r="E279" s="182" t="s">
        <v>534</v>
      </c>
      <c r="F279" s="183" t="s">
        <v>535</v>
      </c>
      <c r="G279" s="184" t="s">
        <v>365</v>
      </c>
      <c r="H279" s="185">
        <v>1</v>
      </c>
      <c r="I279" s="186"/>
      <c r="J279" s="187">
        <f>ROUND(I279*H279,2)</f>
        <v>0</v>
      </c>
      <c r="K279" s="183" t="s">
        <v>138</v>
      </c>
      <c r="L279" s="37"/>
      <c r="M279" s="188" t="s">
        <v>1</v>
      </c>
      <c r="N279" s="189" t="s">
        <v>43</v>
      </c>
      <c r="O279" s="75"/>
      <c r="P279" s="190">
        <f>O279*H279</f>
        <v>0</v>
      </c>
      <c r="Q279" s="190">
        <v>0</v>
      </c>
      <c r="R279" s="190">
        <f>Q279*H279</f>
        <v>0</v>
      </c>
      <c r="S279" s="190">
        <v>0</v>
      </c>
      <c r="T279" s="191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92" t="s">
        <v>526</v>
      </c>
      <c r="AT279" s="192" t="s">
        <v>134</v>
      </c>
      <c r="AU279" s="192" t="s">
        <v>85</v>
      </c>
      <c r="AY279" s="17" t="s">
        <v>132</v>
      </c>
      <c r="BE279" s="193">
        <f>IF(N279="základní",J279,0)</f>
        <v>0</v>
      </c>
      <c r="BF279" s="193">
        <f>IF(N279="snížená",J279,0)</f>
        <v>0</v>
      </c>
      <c r="BG279" s="193">
        <f>IF(N279="zákl. přenesená",J279,0)</f>
        <v>0</v>
      </c>
      <c r="BH279" s="193">
        <f>IF(N279="sníž. přenesená",J279,0)</f>
        <v>0</v>
      </c>
      <c r="BI279" s="193">
        <f>IF(N279="nulová",J279,0)</f>
        <v>0</v>
      </c>
      <c r="BJ279" s="17" t="s">
        <v>83</v>
      </c>
      <c r="BK279" s="193">
        <f>ROUND(I279*H279,2)</f>
        <v>0</v>
      </c>
      <c r="BL279" s="17" t="s">
        <v>526</v>
      </c>
      <c r="BM279" s="192" t="s">
        <v>536</v>
      </c>
    </row>
    <row r="280" s="12" customFormat="1" ht="22.8" customHeight="1">
      <c r="A280" s="12"/>
      <c r="B280" s="167"/>
      <c r="C280" s="12"/>
      <c r="D280" s="168" t="s">
        <v>77</v>
      </c>
      <c r="E280" s="178" t="s">
        <v>537</v>
      </c>
      <c r="F280" s="178" t="s">
        <v>538</v>
      </c>
      <c r="G280" s="12"/>
      <c r="H280" s="12"/>
      <c r="I280" s="170"/>
      <c r="J280" s="179">
        <f>BK280</f>
        <v>0</v>
      </c>
      <c r="K280" s="12"/>
      <c r="L280" s="167"/>
      <c r="M280" s="172"/>
      <c r="N280" s="173"/>
      <c r="O280" s="173"/>
      <c r="P280" s="174">
        <f>P281</f>
        <v>0</v>
      </c>
      <c r="Q280" s="173"/>
      <c r="R280" s="174">
        <f>R281</f>
        <v>0</v>
      </c>
      <c r="S280" s="173"/>
      <c r="T280" s="175">
        <f>T281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168" t="s">
        <v>155</v>
      </c>
      <c r="AT280" s="176" t="s">
        <v>77</v>
      </c>
      <c r="AU280" s="176" t="s">
        <v>83</v>
      </c>
      <c r="AY280" s="168" t="s">
        <v>132</v>
      </c>
      <c r="BK280" s="177">
        <f>BK281</f>
        <v>0</v>
      </c>
    </row>
    <row r="281" s="2" customFormat="1" ht="16.5" customHeight="1">
      <c r="A281" s="36"/>
      <c r="B281" s="180"/>
      <c r="C281" s="181" t="s">
        <v>539</v>
      </c>
      <c r="D281" s="181" t="s">
        <v>134</v>
      </c>
      <c r="E281" s="182" t="s">
        <v>540</v>
      </c>
      <c r="F281" s="183" t="s">
        <v>541</v>
      </c>
      <c r="G281" s="184" t="s">
        <v>365</v>
      </c>
      <c r="H281" s="185">
        <v>1</v>
      </c>
      <c r="I281" s="186"/>
      <c r="J281" s="187">
        <f>ROUND(I281*H281,2)</f>
        <v>0</v>
      </c>
      <c r="K281" s="183" t="s">
        <v>138</v>
      </c>
      <c r="L281" s="37"/>
      <c r="M281" s="188" t="s">
        <v>1</v>
      </c>
      <c r="N281" s="189" t="s">
        <v>43</v>
      </c>
      <c r="O281" s="75"/>
      <c r="P281" s="190">
        <f>O281*H281</f>
        <v>0</v>
      </c>
      <c r="Q281" s="190">
        <v>0</v>
      </c>
      <c r="R281" s="190">
        <f>Q281*H281</f>
        <v>0</v>
      </c>
      <c r="S281" s="190">
        <v>0</v>
      </c>
      <c r="T281" s="191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92" t="s">
        <v>526</v>
      </c>
      <c r="AT281" s="192" t="s">
        <v>134</v>
      </c>
      <c r="AU281" s="192" t="s">
        <v>85</v>
      </c>
      <c r="AY281" s="17" t="s">
        <v>132</v>
      </c>
      <c r="BE281" s="193">
        <f>IF(N281="základní",J281,0)</f>
        <v>0</v>
      </c>
      <c r="BF281" s="193">
        <f>IF(N281="snížená",J281,0)</f>
        <v>0</v>
      </c>
      <c r="BG281" s="193">
        <f>IF(N281="zákl. přenesená",J281,0)</f>
        <v>0</v>
      </c>
      <c r="BH281" s="193">
        <f>IF(N281="sníž. přenesená",J281,0)</f>
        <v>0</v>
      </c>
      <c r="BI281" s="193">
        <f>IF(N281="nulová",J281,0)</f>
        <v>0</v>
      </c>
      <c r="BJ281" s="17" t="s">
        <v>83</v>
      </c>
      <c r="BK281" s="193">
        <f>ROUND(I281*H281,2)</f>
        <v>0</v>
      </c>
      <c r="BL281" s="17" t="s">
        <v>526</v>
      </c>
      <c r="BM281" s="192" t="s">
        <v>542</v>
      </c>
    </row>
    <row r="282" s="12" customFormat="1" ht="22.8" customHeight="1">
      <c r="A282" s="12"/>
      <c r="B282" s="167"/>
      <c r="C282" s="12"/>
      <c r="D282" s="168" t="s">
        <v>77</v>
      </c>
      <c r="E282" s="178" t="s">
        <v>543</v>
      </c>
      <c r="F282" s="178" t="s">
        <v>544</v>
      </c>
      <c r="G282" s="12"/>
      <c r="H282" s="12"/>
      <c r="I282" s="170"/>
      <c r="J282" s="179">
        <f>BK282</f>
        <v>0</v>
      </c>
      <c r="K282" s="12"/>
      <c r="L282" s="167"/>
      <c r="M282" s="172"/>
      <c r="N282" s="173"/>
      <c r="O282" s="173"/>
      <c r="P282" s="174">
        <f>P283</f>
        <v>0</v>
      </c>
      <c r="Q282" s="173"/>
      <c r="R282" s="174">
        <f>R283</f>
        <v>0</v>
      </c>
      <c r="S282" s="173"/>
      <c r="T282" s="175">
        <f>T283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168" t="s">
        <v>155</v>
      </c>
      <c r="AT282" s="176" t="s">
        <v>77</v>
      </c>
      <c r="AU282" s="176" t="s">
        <v>83</v>
      </c>
      <c r="AY282" s="168" t="s">
        <v>132</v>
      </c>
      <c r="BK282" s="177">
        <f>BK283</f>
        <v>0</v>
      </c>
    </row>
    <row r="283" s="2" customFormat="1" ht="16.5" customHeight="1">
      <c r="A283" s="36"/>
      <c r="B283" s="180"/>
      <c r="C283" s="181" t="s">
        <v>545</v>
      </c>
      <c r="D283" s="181" t="s">
        <v>134</v>
      </c>
      <c r="E283" s="182" t="s">
        <v>546</v>
      </c>
      <c r="F283" s="183" t="s">
        <v>547</v>
      </c>
      <c r="G283" s="184" t="s">
        <v>365</v>
      </c>
      <c r="H283" s="185">
        <v>1</v>
      </c>
      <c r="I283" s="186"/>
      <c r="J283" s="187">
        <f>ROUND(I283*H283,2)</f>
        <v>0</v>
      </c>
      <c r="K283" s="183" t="s">
        <v>138</v>
      </c>
      <c r="L283" s="37"/>
      <c r="M283" s="221" t="s">
        <v>1</v>
      </c>
      <c r="N283" s="222" t="s">
        <v>43</v>
      </c>
      <c r="O283" s="223"/>
      <c r="P283" s="224">
        <f>O283*H283</f>
        <v>0</v>
      </c>
      <c r="Q283" s="224">
        <v>0</v>
      </c>
      <c r="R283" s="224">
        <f>Q283*H283</f>
        <v>0</v>
      </c>
      <c r="S283" s="224">
        <v>0</v>
      </c>
      <c r="T283" s="225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92" t="s">
        <v>526</v>
      </c>
      <c r="AT283" s="192" t="s">
        <v>134</v>
      </c>
      <c r="AU283" s="192" t="s">
        <v>85</v>
      </c>
      <c r="AY283" s="17" t="s">
        <v>132</v>
      </c>
      <c r="BE283" s="193">
        <f>IF(N283="základní",J283,0)</f>
        <v>0</v>
      </c>
      <c r="BF283" s="193">
        <f>IF(N283="snížená",J283,0)</f>
        <v>0</v>
      </c>
      <c r="BG283" s="193">
        <f>IF(N283="zákl. přenesená",J283,0)</f>
        <v>0</v>
      </c>
      <c r="BH283" s="193">
        <f>IF(N283="sníž. přenesená",J283,0)</f>
        <v>0</v>
      </c>
      <c r="BI283" s="193">
        <f>IF(N283="nulová",J283,0)</f>
        <v>0</v>
      </c>
      <c r="BJ283" s="17" t="s">
        <v>83</v>
      </c>
      <c r="BK283" s="193">
        <f>ROUND(I283*H283,2)</f>
        <v>0</v>
      </c>
      <c r="BL283" s="17" t="s">
        <v>526</v>
      </c>
      <c r="BM283" s="192" t="s">
        <v>548</v>
      </c>
    </row>
    <row r="284" s="2" customFormat="1" ht="6.96" customHeight="1">
      <c r="A284" s="36"/>
      <c r="B284" s="58"/>
      <c r="C284" s="59"/>
      <c r="D284" s="59"/>
      <c r="E284" s="59"/>
      <c r="F284" s="59"/>
      <c r="G284" s="59"/>
      <c r="H284" s="59"/>
      <c r="I284" s="140"/>
      <c r="J284" s="59"/>
      <c r="K284" s="59"/>
      <c r="L284" s="37"/>
      <c r="M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</row>
  </sheetData>
  <autoFilter ref="C136:K283"/>
  <mergeCells count="6">
    <mergeCell ref="E7:H7"/>
    <mergeCell ref="E16:H16"/>
    <mergeCell ref="E25:H25"/>
    <mergeCell ref="E85:H85"/>
    <mergeCell ref="E129:H12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Brych Petr</dc:creator>
  <cp:lastModifiedBy>Brych Petr</cp:lastModifiedBy>
  <dcterms:created xsi:type="dcterms:W3CDTF">2020-06-08T13:34:04Z</dcterms:created>
  <dcterms:modified xsi:type="dcterms:W3CDTF">2020-06-08T13:34:08Z</dcterms:modified>
</cp:coreProperties>
</file>