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40" windowWidth="18855" windowHeight="11190" activeTab="0"/>
  </bookViews>
  <sheets>
    <sheet name="Rekapitulace stavby" sheetId="1" r:id="rId1"/>
    <sheet name="01 - Stavební část" sheetId="2" r:id="rId2"/>
    <sheet name="03 - Elektroinstalace" sheetId="3" r:id="rId3"/>
  </sheets>
  <definedNames>
    <definedName name="_xlnm._FilterDatabase" localSheetId="1" hidden="1">'01 - Stavební část'!$C$137:$K$395</definedName>
    <definedName name="_xlnm._FilterDatabase" localSheetId="2" hidden="1">'03 - Elektroinstalace'!$C$117:$K$124</definedName>
    <definedName name="_xlnm.Print_Area" localSheetId="1">'01 - Stavební část'!$C$4:$J$76,'01 - Stavební část'!$C$82:$J$119,'01 - Stavební část'!$C$125:$K$395</definedName>
    <definedName name="_xlnm.Print_Area" localSheetId="2">'03 - Elektroinstalace'!$C$4:$J$76,'03 - Elektroinstalace'!$C$82:$J$99,'03 - Elektroinstalace'!$C$105:$K$124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Stavební část'!$137:$137</definedName>
    <definedName name="_xlnm.Print_Titles" localSheetId="2">'03 - Elektroinstalace'!$117:$117</definedName>
  </definedNames>
  <calcPr calcId="125725"/>
</workbook>
</file>

<file path=xl/sharedStrings.xml><?xml version="1.0" encoding="utf-8"?>
<sst xmlns="http://schemas.openxmlformats.org/spreadsheetml/2006/main" count="3090" uniqueCount="474">
  <si>
    <t>Export Komplet</t>
  </si>
  <si>
    <t/>
  </si>
  <si>
    <t>2.0</t>
  </si>
  <si>
    <t>ZAMOK</t>
  </si>
  <si>
    <t>False</t>
  </si>
  <si>
    <t>{7e392985-55d6-4dd6-9b73-80ef72ff90d7}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</si>
  <si>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</si>
  <si>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</si>
  <si>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</si>
  <si>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</si>
  <si>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</si>
  <si>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</si>
  <si>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</si>
  <si>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SONA6179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</si>
  <si>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</si>
  <si>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</si>
  <si>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Generála Janouška</t>
  </si>
  <si>
    <t>KSO:</t>
  </si>
  <si>
    <t>CC-CZ:</t>
  </si>
  <si>
    <t>Místo:</t>
  </si>
  <si>
    <t xml:space="preserve"> </t>
  </si>
  <si>
    <t>Datum:</t>
  </si>
  <si>
    <t>31. 8. 2017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</si>
  <si>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</si>
  <si>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</si>
  <si>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</si>
  <si>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</si>
  <si>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</si>
  <si>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</si>
  <si>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</si>
  <si>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</si>
  <si>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</si>
  <si>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</si>
  <si>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</si>
  <si>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</si>
  <si>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</si>
  <si>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</si>
  <si>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</si>
  <si>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</si>
  <si>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</si>
  <si>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</si>
  <si>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</si>
  <si>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</si>
  <si>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</si>
  <si>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</si>
  <si>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</si>
  <si>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</si>
  <si>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</si>
  <si>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</si>
  <si>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</si>
  <si>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</si>
  <si>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</si>
  <si>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</si>
  <si>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</si>
  <si>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</si>
  <si>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</si>
  <si>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</si>
  <si>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</si>
  <si>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</si>
  <si>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</si>
  <si>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</si>
  <si>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</si>
  <si>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</si>
  <si>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</si>
  <si>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</si>
  <si>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</si>
  <si>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</si>
  <si>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</si>
  <si>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</si>
  <si>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</si>
  <si>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</si>
  <si>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</si>
  <si>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</si>
  <si>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</si>
  <si>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</si>
  <si>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</si>
  <si>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</si>
  <si>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</si>
  <si>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</si>
  <si>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</si>
  <si>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</si>
  <si>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{989786b4-e832-4c11-9f54-0b9bc9f136be}</t>
  </si>
  <si>
    <t>2</t>
  </si>
  <si>
    <t>03</t>
  </si>
  <si>
    <t>Elektroinstalace</t>
  </si>
  <si>
    <t>{6652ee2d-c90b-4b26-a0ab-4478ce837efb}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</si>
  <si>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</si>
  <si>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</si>
  <si>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</si>
  <si>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</si>
  <si>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</si>
  <si>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</si>
  <si>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</si>
  <si>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</si>
  <si>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</si>
  <si>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</si>
  <si>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</si>
  <si>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</si>
  <si>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</si>
  <si>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</si>
  <si>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97 - Prorážení otvorů a ostatní bourací práce</t>
  </si>
  <si>
    <t xml:space="preserve">    99 - Přesun hmot a manipulace se sutí</t>
  </si>
  <si>
    <t>PSV - Práce a dodávky PSV</t>
  </si>
  <si>
    <t xml:space="preserve">    725 - Zdravotechnika - zařizovací předměty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</si>
  <si>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</si>
  <si>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</si>
  <si>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</si>
  <si>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</si>
  <si>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</si>
  <si>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</si>
  <si>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DEM - Demontáže</t>
  </si>
  <si>
    <t xml:space="preserve">    OTV - Výplně otvorů</t>
  </si>
  <si>
    <t xml:space="preserve">    ZTI - Zdravotní instalace</t>
  </si>
  <si>
    <t>M - Práce a dodávky M</t>
  </si>
  <si>
    <t xml:space="preserve">    VZT - Vzduchotechnika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</si>
  <si>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</si>
  <si>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</si>
  <si>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</si>
  <si>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</si>
  <si>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</si>
  <si>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</si>
  <si>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</si>
  <si>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</si>
  <si>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</si>
  <si>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</si>
  <si>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</si>
  <si>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</si>
  <si>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</si>
  <si>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</si>
  <si>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</si>
  <si>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</si>
  <si>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</si>
  <si>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</si>
  <si>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</si>
  <si>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</si>
  <si>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310000001</t>
  </si>
  <si>
    <t xml:space="preserve">Zednické vypomoci pro nové instalace </t>
  </si>
  <si>
    <t>kč</t>
  </si>
  <si>
    <t>4</t>
  </si>
  <si>
    <t>-177613299</t>
  </si>
  <si>
    <t>342272523</t>
  </si>
  <si>
    <t>Příčky tl 150 mm z pórobetonových přesných hladkých příčkovek objemové hmotnosti 500 kg/m3</t>
  </si>
  <si>
    <t>m2</t>
  </si>
  <si>
    <t>228305684</t>
  </si>
  <si>
    <t>VV</t>
  </si>
  <si>
    <t>školní dílna I.stupeň</t>
  </si>
  <si>
    <t>340239211</t>
  </si>
  <si>
    <t>Zazdívka otvorů pl do 4 m2 v příčkách nebo stěnách z cihel tl do 100 mm</t>
  </si>
  <si>
    <t>-930678983</t>
  </si>
  <si>
    <t>školní dílna II.stupeň</t>
  </si>
  <si>
    <t>zazdění po vybourání zárubně</t>
  </si>
  <si>
    <t>1,0*2,0</t>
  </si>
  <si>
    <t>6</t>
  </si>
  <si>
    <t>Úpravy povrchů, podlahy a osazování výplní</t>
  </si>
  <si>
    <t>611325402</t>
  </si>
  <si>
    <t>Oprava vnitřní vápenocementové hrubé omítky stropů v rozsahu plochy do 30%</t>
  </si>
  <si>
    <t>-14974371</t>
  </si>
  <si>
    <t>oprava jádra omítky stropu</t>
  </si>
  <si>
    <t>146</t>
  </si>
  <si>
    <t>151</t>
  </si>
  <si>
    <t>Součet</t>
  </si>
  <si>
    <t>5</t>
  </si>
  <si>
    <t>611311131</t>
  </si>
  <si>
    <t>Potažení vnitřních rovných stropů vápenným štukem tloušťky do 3 mm</t>
  </si>
  <si>
    <t>-105804654</t>
  </si>
  <si>
    <t>612325402</t>
  </si>
  <si>
    <t>Oprava vnitřní vápenocementové hrubé omítky stěn v rozsahu plochy do 30%</t>
  </si>
  <si>
    <t>1316990523</t>
  </si>
  <si>
    <t>oprava jádra omítky stěn</t>
  </si>
  <si>
    <t>223</t>
  </si>
  <si>
    <t>240</t>
  </si>
  <si>
    <t>7</t>
  </si>
  <si>
    <t>612311131</t>
  </si>
  <si>
    <t>Potažení vnitřních stěn vápenným štukem tloušťky do 3 mm</t>
  </si>
  <si>
    <t>-1467518101</t>
  </si>
  <si>
    <t>oprava omítky stěn</t>
  </si>
  <si>
    <t>8</t>
  </si>
  <si>
    <t>612321141</t>
  </si>
  <si>
    <t>Vápenocementová omítka štuková dvouvrstvá vnitřních stěn nanášená ručně</t>
  </si>
  <si>
    <t>1244042157</t>
  </si>
  <si>
    <t>na nové příčce</t>
  </si>
  <si>
    <t>21*2</t>
  </si>
  <si>
    <t>9</t>
  </si>
  <si>
    <t>612325225</t>
  </si>
  <si>
    <t>Vápenocementová štuková omítka malých ploch do 4,0 m2 na stěnách</t>
  </si>
  <si>
    <t>kus</t>
  </si>
  <si>
    <t>562901366</t>
  </si>
  <si>
    <t>po zazděném otvoru</t>
  </si>
  <si>
    <t>1+1</t>
  </si>
  <si>
    <t>10</t>
  </si>
  <si>
    <t>642945111</t>
  </si>
  <si>
    <t>Osazování protipožárních zárubní dveří jednokřídlových do 2,5 m2</t>
  </si>
  <si>
    <t>1166024589</t>
  </si>
  <si>
    <t>11</t>
  </si>
  <si>
    <t>M</t>
  </si>
  <si>
    <t>553000001</t>
  </si>
  <si>
    <t>Dodávka protipožární ocelové zárubně</t>
  </si>
  <si>
    <t>-974697917</t>
  </si>
  <si>
    <t>94</t>
  </si>
  <si>
    <t>Lešení a stavební výtahy</t>
  </si>
  <si>
    <t>12</t>
  </si>
  <si>
    <t>949101111</t>
  </si>
  <si>
    <t>Lešení pomocné pro objekty pozemních staveb s lešeňovou podlahou v do 1,9 m zatížení do 150 kg/m2</t>
  </si>
  <si>
    <t>-1688103576</t>
  </si>
  <si>
    <t>pro opravu stropu</t>
  </si>
  <si>
    <t>95</t>
  </si>
  <si>
    <t>Různé dokončovací konstrukce a práce pozemních staveb</t>
  </si>
  <si>
    <t>13</t>
  </si>
  <si>
    <t>952901111</t>
  </si>
  <si>
    <t>Vyčištění budov bytové a občanské výstavby při výšce podlaží do 4 m</t>
  </si>
  <si>
    <t>602083206</t>
  </si>
  <si>
    <t>96</t>
  </si>
  <si>
    <t>Bourání konstrukcí</t>
  </si>
  <si>
    <t>14</t>
  </si>
  <si>
    <t>962031132</t>
  </si>
  <si>
    <t>Bourání příček z cihel pálených na MVC tl do 100 mm</t>
  </si>
  <si>
    <t>1083830996</t>
  </si>
  <si>
    <t>7*3</t>
  </si>
  <si>
    <t>968072455</t>
  </si>
  <si>
    <t>Vybourání kovových dveřních zárubní pl do 2 m2</t>
  </si>
  <si>
    <t>-255895272</t>
  </si>
  <si>
    <t>1*2</t>
  </si>
  <si>
    <t>16</t>
  </si>
  <si>
    <t>965046111</t>
  </si>
  <si>
    <t>Broušení stávajících betonových podlah</t>
  </si>
  <si>
    <t>-616065620</t>
  </si>
  <si>
    <t>97</t>
  </si>
  <si>
    <t>Prorážení otvorů a ostatní bourací práce</t>
  </si>
  <si>
    <t>17</t>
  </si>
  <si>
    <t>9700000R1</t>
  </si>
  <si>
    <t>Bourací práce pro nové instalace - rýhy, niky...</t>
  </si>
  <si>
    <t>kpl</t>
  </si>
  <si>
    <t>-1104899975</t>
  </si>
  <si>
    <t>18</t>
  </si>
  <si>
    <t>971033641</t>
  </si>
  <si>
    <t>Vybourání otvorů ve zdivu cihelném pl do 4 m2 na MVC nebo MV tl do 300 mm</t>
  </si>
  <si>
    <t>m3</t>
  </si>
  <si>
    <t>601583462</t>
  </si>
  <si>
    <t>školní dílna I.stupeň pro posuvní dveře</t>
  </si>
  <si>
    <t>2,4</t>
  </si>
  <si>
    <t>19</t>
  </si>
  <si>
    <t>973031813</t>
  </si>
  <si>
    <t>Vysekání kapes ve zdivu cihelném na MV nebo MVC pro zavázání příček tl do 150 mm</t>
  </si>
  <si>
    <t>m</t>
  </si>
  <si>
    <t>865982919</t>
  </si>
  <si>
    <t>3*2</t>
  </si>
  <si>
    <t>99</t>
  </si>
  <si>
    <t>Přesun hmot a manipulace se sutí</t>
  </si>
  <si>
    <t>20</t>
  </si>
  <si>
    <t>9970110R1</t>
  </si>
  <si>
    <t>Odvoz suti na placenou skládku vč.poplatku</t>
  </si>
  <si>
    <t>2044659764</t>
  </si>
  <si>
    <t>998017002</t>
  </si>
  <si>
    <t>Přesun hmot s omezením mechanizace pro budovy v do 12 m</t>
  </si>
  <si>
    <t>t</t>
  </si>
  <si>
    <t>944477306</t>
  </si>
  <si>
    <t>PSV</t>
  </si>
  <si>
    <t>Práce a dodávky PSV</t>
  </si>
  <si>
    <t>725</t>
  </si>
  <si>
    <t>Zdravotechnika - zařizovací předměty</t>
  </si>
  <si>
    <t>22</t>
  </si>
  <si>
    <t>7258200R1</t>
  </si>
  <si>
    <t>Mycí koryto</t>
  </si>
  <si>
    <t>624476489</t>
  </si>
  <si>
    <t>23</t>
  </si>
  <si>
    <t>725822612</t>
  </si>
  <si>
    <t xml:space="preserve">Baterie </t>
  </si>
  <si>
    <t>soubor</t>
  </si>
  <si>
    <t>-629088438</t>
  </si>
  <si>
    <t>24</t>
  </si>
  <si>
    <t>7252100R1</t>
  </si>
  <si>
    <t xml:space="preserve">Nerezové umyvadlo vč.doplňků viz popis v PD </t>
  </si>
  <si>
    <t>-1016584679</t>
  </si>
  <si>
    <t>25</t>
  </si>
  <si>
    <t>7252100R2</t>
  </si>
  <si>
    <t xml:space="preserve">Umyvadlo </t>
  </si>
  <si>
    <t>232082771</t>
  </si>
  <si>
    <t>školní dílna I. a II.st.</t>
  </si>
  <si>
    <t>766</t>
  </si>
  <si>
    <t>Konstrukce truhlářské</t>
  </si>
  <si>
    <t>26</t>
  </si>
  <si>
    <t>7660000R1</t>
  </si>
  <si>
    <t xml:space="preserve">Vyspravení stávajících dřevěných parapetů vč.povrchové úpravy </t>
  </si>
  <si>
    <t>-628505355</t>
  </si>
  <si>
    <t>767</t>
  </si>
  <si>
    <t>Konstrukce zámečnické</t>
  </si>
  <si>
    <t>27</t>
  </si>
  <si>
    <t>7670000R1</t>
  </si>
  <si>
    <t>Demontáže a montáže stávajících  kovových komponentů pro provedení nátěrů</t>
  </si>
  <si>
    <t>-2098032972</t>
  </si>
  <si>
    <t>školní dílna I. + II.stupeň</t>
  </si>
  <si>
    <t>776</t>
  </si>
  <si>
    <t>Podlahy povlakové</t>
  </si>
  <si>
    <t>28</t>
  </si>
  <si>
    <t>776111311</t>
  </si>
  <si>
    <t>Vysátí podkladu povlakových podlah</t>
  </si>
  <si>
    <t>317274318</t>
  </si>
  <si>
    <t>29</t>
  </si>
  <si>
    <t>776121111</t>
  </si>
  <si>
    <t xml:space="preserve">Penetrace podkladu povlakových podlah </t>
  </si>
  <si>
    <t>947777184</t>
  </si>
  <si>
    <t>30</t>
  </si>
  <si>
    <t>776141111</t>
  </si>
  <si>
    <t>Vyrovnání podkladu povlakových podlah samonivelační stěrkou</t>
  </si>
  <si>
    <t>1143966019</t>
  </si>
  <si>
    <t>31</t>
  </si>
  <si>
    <t>776221111</t>
  </si>
  <si>
    <t>Lepení pásů z PVC standardním lepidlem</t>
  </si>
  <si>
    <t>342268381</t>
  </si>
  <si>
    <t>32</t>
  </si>
  <si>
    <t>776223112</t>
  </si>
  <si>
    <t>Spoj povlakových podlahovin z PVC svařováním za studena</t>
  </si>
  <si>
    <t>-1518626212</t>
  </si>
  <si>
    <t>33</t>
  </si>
  <si>
    <t>284122850</t>
  </si>
  <si>
    <t>krytina podlahová PVC</t>
  </si>
  <si>
    <t>528297127</t>
  </si>
  <si>
    <t>školní dílny st.I + II</t>
  </si>
  <si>
    <t>297*1,10</t>
  </si>
  <si>
    <t>ztratné 10%</t>
  </si>
  <si>
    <t>34</t>
  </si>
  <si>
    <t>776411112</t>
  </si>
  <si>
    <t>Montáž obvodových soklíků výšky  do 100 mm</t>
  </si>
  <si>
    <t>-855111668</t>
  </si>
  <si>
    <t>70</t>
  </si>
  <si>
    <t>45</t>
  </si>
  <si>
    <t>35</t>
  </si>
  <si>
    <t>284110100</t>
  </si>
  <si>
    <t>lišta speciální soklová PVC</t>
  </si>
  <si>
    <t>1441787978</t>
  </si>
  <si>
    <t>115*1,10</t>
  </si>
  <si>
    <t>36</t>
  </si>
  <si>
    <t>998776103</t>
  </si>
  <si>
    <t xml:space="preserve">Přesun hmot tonážní pro podlahy povlakové </t>
  </si>
  <si>
    <t>278007564</t>
  </si>
  <si>
    <t>781</t>
  </si>
  <si>
    <t>Dokončovací práce - obklady</t>
  </si>
  <si>
    <t>37</t>
  </si>
  <si>
    <t>7810000R1</t>
  </si>
  <si>
    <t>Keramický obklad</t>
  </si>
  <si>
    <t>846552506</t>
  </si>
  <si>
    <t>za umyvadlem</t>
  </si>
  <si>
    <t>783</t>
  </si>
  <si>
    <t>Dokončovací práce - nátěry</t>
  </si>
  <si>
    <t>38</t>
  </si>
  <si>
    <t>7830000R1</t>
  </si>
  <si>
    <t>Nátěr kovových zárubní, otopných těles, ocelových konstrukcí</t>
  </si>
  <si>
    <t>1006812563</t>
  </si>
  <si>
    <t>39</t>
  </si>
  <si>
    <t>7830000R3</t>
  </si>
  <si>
    <t xml:space="preserve">Omyvatelný nátěr vnitřních stěn vysoce odolnou barvou </t>
  </si>
  <si>
    <t>-1328678791</t>
  </si>
  <si>
    <t>75</t>
  </si>
  <si>
    <t>784</t>
  </si>
  <si>
    <t>Dokončovací práce - malby a tapety</t>
  </si>
  <si>
    <t>40</t>
  </si>
  <si>
    <t>784121001</t>
  </si>
  <si>
    <t>Oškrabání malby v místnostech výšky do 3,80 m</t>
  </si>
  <si>
    <t>578359971</t>
  </si>
  <si>
    <t>146+223</t>
  </si>
  <si>
    <t>151+240</t>
  </si>
  <si>
    <t>41</t>
  </si>
  <si>
    <t>784181121</t>
  </si>
  <si>
    <t>Jednonásobná penetrace podkladu v místnostech výšky do 3,80 m</t>
  </si>
  <si>
    <t>-154085583</t>
  </si>
  <si>
    <t>na nově vyzděné příčce</t>
  </si>
  <si>
    <t>42</t>
  </si>
  <si>
    <t>784211101</t>
  </si>
  <si>
    <t>Dvojnásobné bílé malby ze směsí za mokra výborně otěruvzdorných v místnostech výšky do 3,80 m</t>
  </si>
  <si>
    <t>1925595917</t>
  </si>
  <si>
    <t>DEM</t>
  </si>
  <si>
    <t>Demontáže</t>
  </si>
  <si>
    <t>43</t>
  </si>
  <si>
    <t>776201812</t>
  </si>
  <si>
    <t>Demontáž lepených povlakových podlah</t>
  </si>
  <si>
    <t>-1791231234</t>
  </si>
  <si>
    <t>44</t>
  </si>
  <si>
    <t>7600000R1</t>
  </si>
  <si>
    <t>Demontáž a likvidace stávajícího podhledu</t>
  </si>
  <si>
    <t>-589611361</t>
  </si>
  <si>
    <t>88</t>
  </si>
  <si>
    <t>OTV</t>
  </si>
  <si>
    <t>Výplně otvorů</t>
  </si>
  <si>
    <t>766660021</t>
  </si>
  <si>
    <t>Montáž dveřních křídel otvíravých 1křídlových požárních do ocelové zárubně</t>
  </si>
  <si>
    <t>-561830475</t>
  </si>
  <si>
    <t>46</t>
  </si>
  <si>
    <t>611656160</t>
  </si>
  <si>
    <t xml:space="preserve">dveře vnitřní protipožární dřevěné odolnost EI (EW) 30 DP3, 1křídlové </t>
  </si>
  <si>
    <t>-1848040889</t>
  </si>
  <si>
    <t>47</t>
  </si>
  <si>
    <t>767646510</t>
  </si>
  <si>
    <t>Montáž dveří protipožárních jednokřídlových</t>
  </si>
  <si>
    <t>-1883267007</t>
  </si>
  <si>
    <t>48</t>
  </si>
  <si>
    <t>553411680</t>
  </si>
  <si>
    <t xml:space="preserve">dveře ocelové protipožární EI 45 jednokřídlé </t>
  </si>
  <si>
    <t>-848572863</t>
  </si>
  <si>
    <t>49</t>
  </si>
  <si>
    <t>7676400R3</t>
  </si>
  <si>
    <t>Dveře posuvné do pouzdra JAP š.1000mm</t>
  </si>
  <si>
    <t>401607084</t>
  </si>
  <si>
    <t>50</t>
  </si>
  <si>
    <t>767649191</t>
  </si>
  <si>
    <t xml:space="preserve">Montáž dveří - samozavírače </t>
  </si>
  <si>
    <t>-1849880034</t>
  </si>
  <si>
    <t>51</t>
  </si>
  <si>
    <t>549172660</t>
  </si>
  <si>
    <t xml:space="preserve">samozavírač dveří s kluznou kolejnicí </t>
  </si>
  <si>
    <t>1831045615</t>
  </si>
  <si>
    <t>52</t>
  </si>
  <si>
    <t>7860000R1</t>
  </si>
  <si>
    <t>Roleta  řetízková  - montáž a dodávka vč.dopravy</t>
  </si>
  <si>
    <t>-1497143447</t>
  </si>
  <si>
    <t>53</t>
  </si>
  <si>
    <t>7670000R2</t>
  </si>
  <si>
    <t>Paniková hrazda  - montáž a dodávka</t>
  </si>
  <si>
    <t>-1879626303</t>
  </si>
  <si>
    <t>ZTI</t>
  </si>
  <si>
    <t>Zdravotní instalace</t>
  </si>
  <si>
    <t>54</t>
  </si>
  <si>
    <t>7250000R1</t>
  </si>
  <si>
    <t>Posuny rozvodů zařizovacích předmětů, napojení a dopojení stávajících rozvodů do nové pozice, zpětná instalace zařizovacích předmětů</t>
  </si>
  <si>
    <t>-1272793172</t>
  </si>
  <si>
    <t>55</t>
  </si>
  <si>
    <t>7250000R2</t>
  </si>
  <si>
    <t>1484953532</t>
  </si>
  <si>
    <t>Práce a dodávky M</t>
  </si>
  <si>
    <t>VZT</t>
  </si>
  <si>
    <t>Vzduchotechnika</t>
  </si>
  <si>
    <t>56</t>
  </si>
  <si>
    <t>2400000R1</t>
  </si>
  <si>
    <t>Zafixování stávajícího rozvodu VZT a mřížek</t>
  </si>
  <si>
    <t>64</t>
  </si>
  <si>
    <t>-895838493</t>
  </si>
  <si>
    <t>školní dílny I.+II.stupeň</t>
  </si>
  <si>
    <t>VRN</t>
  </si>
  <si>
    <t>Vedlejší rozpočtové náklady</t>
  </si>
  <si>
    <t>57</t>
  </si>
  <si>
    <t>013244000</t>
  </si>
  <si>
    <t>Dokumentace pro provádění stavby</t>
  </si>
  <si>
    <t>1024</t>
  </si>
  <si>
    <t>538274425</t>
  </si>
  <si>
    <t>58</t>
  </si>
  <si>
    <t>013254000</t>
  </si>
  <si>
    <t>Dokumentace skutečného provedení stavby</t>
  </si>
  <si>
    <t>-1489181730</t>
  </si>
  <si>
    <t>59</t>
  </si>
  <si>
    <t>030001000</t>
  </si>
  <si>
    <t>Zařízení staveniště - vybavení, připojení na inženýrské sítě, zrušení</t>
  </si>
  <si>
    <t>-943750464</t>
  </si>
  <si>
    <t>60</t>
  </si>
  <si>
    <t>045002000</t>
  </si>
  <si>
    <t>Kompletační a koordinační činnost</t>
  </si>
  <si>
    <t>-207509331</t>
  </si>
  <si>
    <t>61</t>
  </si>
  <si>
    <t>051002000</t>
  </si>
  <si>
    <t>Pojištění stavby</t>
  </si>
  <si>
    <t>736900014</t>
  </si>
  <si>
    <t>03 - Elektroinstalace</t>
  </si>
  <si>
    <t xml:space="preserve">    ELE - Elektroinstalace</t>
  </si>
  <si>
    <t>ELE</t>
  </si>
  <si>
    <t>Přenos 01</t>
  </si>
  <si>
    <t>Dílny 1 viz samostatný rozpočet a výkaz výměr</t>
  </si>
  <si>
    <t>931294580</t>
  </si>
  <si>
    <t>Přenos 02</t>
  </si>
  <si>
    <t>Dílny 2 viz samostatný rozpočet a výkaz výměr</t>
  </si>
  <si>
    <t>-390796063</t>
  </si>
  <si>
    <t>Přenos 03</t>
  </si>
  <si>
    <t>elektro SLB jazyky viz samostatný rozpočet a výkaz výměr</t>
  </si>
  <si>
    <t>-253815272</t>
  </si>
  <si>
    <t>Přenos 04</t>
  </si>
  <si>
    <t>elektro  jazyky ESI viz samostatný rozpočet a výkaz výměr</t>
  </si>
  <si>
    <t>149084056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</si>
</sst>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68" t="s">
        <v>13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2"/>
      <c r="AQ5" s="22"/>
      <c r="AR5" s="20"/>
      <c r="BE5" s="265" t="s">
        <v>14</v>
      </c>
      <c r="BS5" s="17" t="s">
        <v>6</v>
      </c>
    </row>
    <row r="6" spans="2:71" s="1" customFormat="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270" t="s">
        <v>16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2"/>
      <c r="AQ6" s="22"/>
      <c r="AR6" s="20"/>
      <c r="BE6" s="266"/>
      <c r="BS6" s="17" t="s">
        <v>6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66"/>
      <c r="BS7" s="17" t="s">
        <v>6</v>
      </c>
    </row>
    <row r="8" spans="2:71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30" t="s">
        <v>22</v>
      </c>
      <c r="AO8" s="22"/>
      <c r="AP8" s="22"/>
      <c r="AQ8" s="22"/>
      <c r="AR8" s="20"/>
      <c r="BE8" s="26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6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66"/>
      <c r="BS10" s="17" t="s">
        <v>6</v>
      </c>
    </row>
    <row r="11" spans="2:71" s="1" customFormat="1" ht="18.4" customHeight="1">
      <c r="B11" s="21"/>
      <c r="C11" s="22"/>
      <c r="D11" s="22"/>
      <c r="E11" s="27" t="s">
        <v>20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6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6"/>
      <c r="BS12" s="17" t="s">
        <v>6</v>
      </c>
    </row>
    <row r="13" spans="2:71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27</v>
      </c>
      <c r="AO13" s="22"/>
      <c r="AP13" s="22"/>
      <c r="AQ13" s="22"/>
      <c r="AR13" s="20"/>
      <c r="BE13" s="266"/>
      <c r="BS13" s="17" t="s">
        <v>6</v>
      </c>
    </row>
    <row r="14" spans="2:71" ht="12.75">
      <c r="B14" s="21"/>
      <c r="C14" s="22"/>
      <c r="D14" s="22"/>
      <c r="E14" s="271" t="s">
        <v>27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9" t="s">
        <v>25</v>
      </c>
      <c r="AL14" s="22"/>
      <c r="AM14" s="22"/>
      <c r="AN14" s="31" t="s">
        <v>27</v>
      </c>
      <c r="AO14" s="22"/>
      <c r="AP14" s="22"/>
      <c r="AQ14" s="22"/>
      <c r="AR14" s="20"/>
      <c r="BE14" s="26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6"/>
      <c r="BS15" s="17" t="s">
        <v>4</v>
      </c>
    </row>
    <row r="16" spans="2:71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66"/>
      <c r="BS16" s="17" t="s">
        <v>4</v>
      </c>
    </row>
    <row r="17" spans="2:71" s="1" customFormat="1" ht="18.4" customHeight="1">
      <c r="B17" s="21"/>
      <c r="C17" s="22"/>
      <c r="D17" s="22"/>
      <c r="E17" s="27" t="s">
        <v>20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66"/>
      <c r="BS17" s="17" t="s">
        <v>29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6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66"/>
      <c r="BS19" s="17" t="s">
        <v>6</v>
      </c>
    </row>
    <row r="20" spans="2:71" s="1" customFormat="1" ht="18.4" customHeight="1">
      <c r="B20" s="21"/>
      <c r="C20" s="22"/>
      <c r="D20" s="22"/>
      <c r="E20" s="27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66"/>
      <c r="BS20" s="17" t="s">
        <v>29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6"/>
    </row>
    <row r="22" spans="2:57" s="1" customFormat="1" ht="12" customHeight="1">
      <c r="B22" s="21"/>
      <c r="C22" s="22"/>
      <c r="D22" s="29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6"/>
    </row>
    <row r="23" spans="2:57" s="1" customFormat="1" ht="16.5" customHeight="1">
      <c r="B23" s="21"/>
      <c r="C23" s="22"/>
      <c r="D23" s="22"/>
      <c r="E23" s="273" t="s">
        <v>1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2"/>
      <c r="AP23" s="22"/>
      <c r="AQ23" s="22"/>
      <c r="AR23" s="20"/>
      <c r="BE23" s="26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6"/>
    </row>
    <row r="26" spans="1:57" s="2" customFormat="1" ht="25.9" customHeight="1">
      <c r="A26" s="34"/>
      <c r="B26" s="35"/>
      <c r="C26" s="36"/>
      <c r="D26" s="37" t="s">
        <v>32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4">
        <f>ROUND(AG94,2)</f>
        <v>0</v>
      </c>
      <c r="AL26" s="275"/>
      <c r="AM26" s="275"/>
      <c r="AN26" s="275"/>
      <c r="AO26" s="275"/>
      <c r="AP26" s="36"/>
      <c r="AQ26" s="36"/>
      <c r="AR26" s="39"/>
      <c r="BE26" s="26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6" t="s">
        <v>33</v>
      </c>
      <c r="M28" s="276"/>
      <c r="N28" s="276"/>
      <c r="O28" s="276"/>
      <c r="P28" s="276"/>
      <c r="Q28" s="36"/>
      <c r="R28" s="36"/>
      <c r="S28" s="36"/>
      <c r="T28" s="36"/>
      <c r="U28" s="36"/>
      <c r="V28" s="36"/>
      <c r="W28" s="276" t="s">
        <v>34</v>
      </c>
      <c r="X28" s="276"/>
      <c r="Y28" s="276"/>
      <c r="Z28" s="276"/>
      <c r="AA28" s="276"/>
      <c r="AB28" s="276"/>
      <c r="AC28" s="276"/>
      <c r="AD28" s="276"/>
      <c r="AE28" s="276"/>
      <c r="AF28" s="36"/>
      <c r="AG28" s="36"/>
      <c r="AH28" s="36"/>
      <c r="AI28" s="36"/>
      <c r="AJ28" s="36"/>
      <c r="AK28" s="276" t="s">
        <v>35</v>
      </c>
      <c r="AL28" s="276"/>
      <c r="AM28" s="276"/>
      <c r="AN28" s="276"/>
      <c r="AO28" s="276"/>
      <c r="AP28" s="36"/>
      <c r="AQ28" s="36"/>
      <c r="AR28" s="39"/>
      <c r="BE28" s="266"/>
    </row>
    <row r="29" spans="2:57" s="3" customFormat="1" ht="14.45" customHeight="1">
      <c r="B29" s="40"/>
      <c r="C29" s="41"/>
      <c r="D29" s="29" t="s">
        <v>36</v>
      </c>
      <c r="E29" s="41"/>
      <c r="F29" s="29" t="s">
        <v>37</v>
      </c>
      <c r="G29" s="41"/>
      <c r="H29" s="41"/>
      <c r="I29" s="41"/>
      <c r="J29" s="41"/>
      <c r="K29" s="41"/>
      <c r="L29" s="279">
        <v>0.21</v>
      </c>
      <c r="M29" s="278"/>
      <c r="N29" s="278"/>
      <c r="O29" s="278"/>
      <c r="P29" s="278"/>
      <c r="Q29" s="41"/>
      <c r="R29" s="41"/>
      <c r="S29" s="41"/>
      <c r="T29" s="41"/>
      <c r="U29" s="41"/>
      <c r="V29" s="41"/>
      <c r="W29" s="277">
        <f>ROUND(AZ94,2)</f>
        <v>0</v>
      </c>
      <c r="X29" s="278"/>
      <c r="Y29" s="278"/>
      <c r="Z29" s="278"/>
      <c r="AA29" s="278"/>
      <c r="AB29" s="278"/>
      <c r="AC29" s="278"/>
      <c r="AD29" s="278"/>
      <c r="AE29" s="278"/>
      <c r="AF29" s="41"/>
      <c r="AG29" s="41"/>
      <c r="AH29" s="41"/>
      <c r="AI29" s="41"/>
      <c r="AJ29" s="41"/>
      <c r="AK29" s="277">
        <f>ROUND(AV94,2)</f>
        <v>0</v>
      </c>
      <c r="AL29" s="278"/>
      <c r="AM29" s="278"/>
      <c r="AN29" s="278"/>
      <c r="AO29" s="278"/>
      <c r="AP29" s="41"/>
      <c r="AQ29" s="41"/>
      <c r="AR29" s="42"/>
      <c r="BE29" s="267"/>
    </row>
    <row r="30" spans="2:57" s="3" customFormat="1" ht="14.45" customHeight="1">
      <c r="B30" s="40"/>
      <c r="C30" s="41"/>
      <c r="D30" s="41"/>
      <c r="E30" s="41"/>
      <c r="F30" s="29" t="s">
        <v>38</v>
      </c>
      <c r="G30" s="41"/>
      <c r="H30" s="41"/>
      <c r="I30" s="41"/>
      <c r="J30" s="41"/>
      <c r="K30" s="41"/>
      <c r="L30" s="279">
        <v>0.15</v>
      </c>
      <c r="M30" s="278"/>
      <c r="N30" s="278"/>
      <c r="O30" s="278"/>
      <c r="P30" s="278"/>
      <c r="Q30" s="41"/>
      <c r="R30" s="41"/>
      <c r="S30" s="41"/>
      <c r="T30" s="41"/>
      <c r="U30" s="41"/>
      <c r="V30" s="41"/>
      <c r="W30" s="277">
        <f>ROUND(BA94,2)</f>
        <v>0</v>
      </c>
      <c r="X30" s="278"/>
      <c r="Y30" s="278"/>
      <c r="Z30" s="278"/>
      <c r="AA30" s="278"/>
      <c r="AB30" s="278"/>
      <c r="AC30" s="278"/>
      <c r="AD30" s="278"/>
      <c r="AE30" s="278"/>
      <c r="AF30" s="41"/>
      <c r="AG30" s="41"/>
      <c r="AH30" s="41"/>
      <c r="AI30" s="41"/>
      <c r="AJ30" s="41"/>
      <c r="AK30" s="277">
        <f>ROUND(AW94,2)</f>
        <v>0</v>
      </c>
      <c r="AL30" s="278"/>
      <c r="AM30" s="278"/>
      <c r="AN30" s="278"/>
      <c r="AO30" s="278"/>
      <c r="AP30" s="41"/>
      <c r="AQ30" s="41"/>
      <c r="AR30" s="42"/>
      <c r="BE30" s="267"/>
    </row>
    <row r="31" spans="2:57" s="3" customFormat="1" ht="14.45" customHeight="1" hidden="1">
      <c r="B31" s="40"/>
      <c r="C31" s="41"/>
      <c r="D31" s="41"/>
      <c r="E31" s="41"/>
      <c r="F31" s="29" t="s">
        <v>39</v>
      </c>
      <c r="G31" s="41"/>
      <c r="H31" s="41"/>
      <c r="I31" s="41"/>
      <c r="J31" s="41"/>
      <c r="K31" s="41"/>
      <c r="L31" s="279">
        <v>0.21</v>
      </c>
      <c r="M31" s="278"/>
      <c r="N31" s="278"/>
      <c r="O31" s="278"/>
      <c r="P31" s="278"/>
      <c r="Q31" s="41"/>
      <c r="R31" s="41"/>
      <c r="S31" s="41"/>
      <c r="T31" s="41"/>
      <c r="U31" s="41"/>
      <c r="V31" s="41"/>
      <c r="W31" s="277">
        <f>ROUND(BB94,2)</f>
        <v>0</v>
      </c>
      <c r="X31" s="278"/>
      <c r="Y31" s="278"/>
      <c r="Z31" s="278"/>
      <c r="AA31" s="278"/>
      <c r="AB31" s="278"/>
      <c r="AC31" s="278"/>
      <c r="AD31" s="278"/>
      <c r="AE31" s="278"/>
      <c r="AF31" s="41"/>
      <c r="AG31" s="41"/>
      <c r="AH31" s="41"/>
      <c r="AI31" s="41"/>
      <c r="AJ31" s="41"/>
      <c r="AK31" s="277">
        <v>0</v>
      </c>
      <c r="AL31" s="278"/>
      <c r="AM31" s="278"/>
      <c r="AN31" s="278"/>
      <c r="AO31" s="278"/>
      <c r="AP31" s="41"/>
      <c r="AQ31" s="41"/>
      <c r="AR31" s="42"/>
      <c r="BE31" s="267"/>
    </row>
    <row r="32" spans="2:57" s="3" customFormat="1" ht="14.45" customHeight="1" hidden="1">
      <c r="B32" s="40"/>
      <c r="C32" s="41"/>
      <c r="D32" s="41"/>
      <c r="E32" s="41"/>
      <c r="F32" s="29" t="s">
        <v>40</v>
      </c>
      <c r="G32" s="41"/>
      <c r="H32" s="41"/>
      <c r="I32" s="41"/>
      <c r="J32" s="41"/>
      <c r="K32" s="41"/>
      <c r="L32" s="279">
        <v>0.15</v>
      </c>
      <c r="M32" s="278"/>
      <c r="N32" s="278"/>
      <c r="O32" s="278"/>
      <c r="P32" s="278"/>
      <c r="Q32" s="41"/>
      <c r="R32" s="41"/>
      <c r="S32" s="41"/>
      <c r="T32" s="41"/>
      <c r="U32" s="41"/>
      <c r="V32" s="41"/>
      <c r="W32" s="277">
        <f>ROUND(BC94,2)</f>
        <v>0</v>
      </c>
      <c r="X32" s="278"/>
      <c r="Y32" s="278"/>
      <c r="Z32" s="278"/>
      <c r="AA32" s="278"/>
      <c r="AB32" s="278"/>
      <c r="AC32" s="278"/>
      <c r="AD32" s="278"/>
      <c r="AE32" s="278"/>
      <c r="AF32" s="41"/>
      <c r="AG32" s="41"/>
      <c r="AH32" s="41"/>
      <c r="AI32" s="41"/>
      <c r="AJ32" s="41"/>
      <c r="AK32" s="277">
        <v>0</v>
      </c>
      <c r="AL32" s="278"/>
      <c r="AM32" s="278"/>
      <c r="AN32" s="278"/>
      <c r="AO32" s="278"/>
      <c r="AP32" s="41"/>
      <c r="AQ32" s="41"/>
      <c r="AR32" s="42"/>
      <c r="BE32" s="267"/>
    </row>
    <row r="33" spans="2:57" s="3" customFormat="1" ht="14.45" customHeight="1" hidden="1">
      <c r="B33" s="40"/>
      <c r="C33" s="41"/>
      <c r="D33" s="41"/>
      <c r="E33" s="41"/>
      <c r="F33" s="29" t="s">
        <v>41</v>
      </c>
      <c r="G33" s="41"/>
      <c r="H33" s="41"/>
      <c r="I33" s="41"/>
      <c r="J33" s="41"/>
      <c r="K33" s="41"/>
      <c r="L33" s="279">
        <v>0</v>
      </c>
      <c r="M33" s="278"/>
      <c r="N33" s="278"/>
      <c r="O33" s="278"/>
      <c r="P33" s="278"/>
      <c r="Q33" s="41"/>
      <c r="R33" s="41"/>
      <c r="S33" s="41"/>
      <c r="T33" s="41"/>
      <c r="U33" s="41"/>
      <c r="V33" s="41"/>
      <c r="W33" s="277">
        <f>ROUND(BD94,2)</f>
        <v>0</v>
      </c>
      <c r="X33" s="278"/>
      <c r="Y33" s="278"/>
      <c r="Z33" s="278"/>
      <c r="AA33" s="278"/>
      <c r="AB33" s="278"/>
      <c r="AC33" s="278"/>
      <c r="AD33" s="278"/>
      <c r="AE33" s="278"/>
      <c r="AF33" s="41"/>
      <c r="AG33" s="41"/>
      <c r="AH33" s="41"/>
      <c r="AI33" s="41"/>
      <c r="AJ33" s="41"/>
      <c r="AK33" s="277">
        <v>0</v>
      </c>
      <c r="AL33" s="278"/>
      <c r="AM33" s="278"/>
      <c r="AN33" s="278"/>
      <c r="AO33" s="278"/>
      <c r="AP33" s="41"/>
      <c r="AQ33" s="41"/>
      <c r="AR33" s="42"/>
      <c r="BE33" s="26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6"/>
    </row>
    <row r="35" spans="1:57" s="2" customFormat="1" ht="25.9" customHeight="1">
      <c r="A35" s="34"/>
      <c r="B35" s="35"/>
      <c r="C35" s="43"/>
      <c r="D35" s="44" t="s">
        <v>42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43</v>
      </c>
      <c r="U35" s="45"/>
      <c r="V35" s="45"/>
      <c r="W35" s="45"/>
      <c r="X35" s="280" t="s">
        <v>44</v>
      </c>
      <c r="Y35" s="281"/>
      <c r="Z35" s="281"/>
      <c r="AA35" s="281"/>
      <c r="AB35" s="281"/>
      <c r="AC35" s="45"/>
      <c r="AD35" s="45"/>
      <c r="AE35" s="45"/>
      <c r="AF35" s="45"/>
      <c r="AG35" s="45"/>
      <c r="AH35" s="45"/>
      <c r="AI35" s="45"/>
      <c r="AJ35" s="45"/>
      <c r="AK35" s="282">
        <f>SUM(AK26:AK33)</f>
        <v>0</v>
      </c>
      <c r="AL35" s="281"/>
      <c r="AM35" s="281"/>
      <c r="AN35" s="281"/>
      <c r="AO35" s="28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46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47</v>
      </c>
      <c r="AI60" s="38"/>
      <c r="AJ60" s="38"/>
      <c r="AK60" s="38"/>
      <c r="AL60" s="38"/>
      <c r="AM60" s="52" t="s">
        <v>48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49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50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47</v>
      </c>
      <c r="AI75" s="38"/>
      <c r="AJ75" s="38"/>
      <c r="AK75" s="38"/>
      <c r="AL75" s="38"/>
      <c r="AM75" s="52" t="s">
        <v>48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12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SONA6179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15</v>
      </c>
      <c r="D85" s="63"/>
      <c r="E85" s="63"/>
      <c r="F85" s="63"/>
      <c r="G85" s="63"/>
      <c r="H85" s="63"/>
      <c r="I85" s="63"/>
      <c r="J85" s="63"/>
      <c r="K85" s="63"/>
      <c r="L85" s="284" t="str">
        <f>K6</f>
        <v>ZŠ Generála Janouška</v>
      </c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86" t="str">
        <f>IF(AN8="","",AN8)</f>
        <v>31. 8. 2017</v>
      </c>
      <c r="AN87" s="286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28</v>
      </c>
      <c r="AJ89" s="36"/>
      <c r="AK89" s="36"/>
      <c r="AL89" s="36"/>
      <c r="AM89" s="287" t="str">
        <f>IF(E17="","",E17)</f>
        <v xml:space="preserve"> </v>
      </c>
      <c r="AN89" s="288"/>
      <c r="AO89" s="288"/>
      <c r="AP89" s="288"/>
      <c r="AQ89" s="36"/>
      <c r="AR89" s="39"/>
      <c r="AS89" s="289" t="s">
        <v>52</v>
      </c>
      <c r="AT89" s="29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87" t="str">
        <f>IF(E20="","",E20)</f>
        <v xml:space="preserve"> </v>
      </c>
      <c r="AN90" s="288"/>
      <c r="AO90" s="288"/>
      <c r="AP90" s="288"/>
      <c r="AQ90" s="36"/>
      <c r="AR90" s="39"/>
      <c r="AS90" s="291"/>
      <c r="AT90" s="29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3"/>
      <c r="AT91" s="29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95" t="s">
        <v>53</v>
      </c>
      <c r="D92" s="296"/>
      <c r="E92" s="296"/>
      <c r="F92" s="296"/>
      <c r="G92" s="296"/>
      <c r="H92" s="73"/>
      <c r="I92" s="297" t="s">
        <v>54</v>
      </c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8" t="s">
        <v>55</v>
      </c>
      <c r="AH92" s="296"/>
      <c r="AI92" s="296"/>
      <c r="AJ92" s="296"/>
      <c r="AK92" s="296"/>
      <c r="AL92" s="296"/>
      <c r="AM92" s="296"/>
      <c r="AN92" s="297" t="s">
        <v>56</v>
      </c>
      <c r="AO92" s="296"/>
      <c r="AP92" s="299"/>
      <c r="AQ92" s="74" t="s">
        <v>57</v>
      </c>
      <c r="AR92" s="39"/>
      <c r="AS92" s="75" t="s">
        <v>58</v>
      </c>
      <c r="AT92" s="76" t="s">
        <v>59</v>
      </c>
      <c r="AU92" s="76" t="s">
        <v>60</v>
      </c>
      <c r="AV92" s="76" t="s">
        <v>61</v>
      </c>
      <c r="AW92" s="76" t="s">
        <v>62</v>
      </c>
      <c r="AX92" s="76" t="s">
        <v>63</v>
      </c>
      <c r="AY92" s="76" t="s">
        <v>64</v>
      </c>
      <c r="AZ92" s="76" t="s">
        <v>65</v>
      </c>
      <c r="BA92" s="76" t="s">
        <v>66</v>
      </c>
      <c r="BB92" s="76" t="s">
        <v>67</v>
      </c>
      <c r="BC92" s="76" t="s">
        <v>68</v>
      </c>
      <c r="BD92" s="77" t="s">
        <v>69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3">
        <f>ROUND(SUM(AG95:AG96),2)</f>
        <v>0</v>
      </c>
      <c r="AH94" s="303"/>
      <c r="AI94" s="303"/>
      <c r="AJ94" s="303"/>
      <c r="AK94" s="303"/>
      <c r="AL94" s="303"/>
      <c r="AM94" s="303"/>
      <c r="AN94" s="304">
        <f>SUM(AG94,AT94)</f>
        <v>0</v>
      </c>
      <c r="AO94" s="304"/>
      <c r="AP94" s="304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71</v>
      </c>
      <c r="BT94" s="91" t="s">
        <v>72</v>
      </c>
      <c r="BU94" s="92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1" s="7" customFormat="1" ht="16.5" customHeight="1">
      <c r="A95" s="93" t="s">
        <v>76</v>
      </c>
      <c r="B95" s="94"/>
      <c r="C95" s="95"/>
      <c r="D95" s="302" t="s">
        <v>77</v>
      </c>
      <c r="E95" s="302"/>
      <c r="F95" s="302"/>
      <c r="G95" s="302"/>
      <c r="H95" s="302"/>
      <c r="I95" s="96"/>
      <c r="J95" s="302" t="s">
        <v>78</v>
      </c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0">
        <f>'01 - Stavební část'!J30</f>
        <v>0</v>
      </c>
      <c r="AH95" s="301"/>
      <c r="AI95" s="301"/>
      <c r="AJ95" s="301"/>
      <c r="AK95" s="301"/>
      <c r="AL95" s="301"/>
      <c r="AM95" s="301"/>
      <c r="AN95" s="300">
        <f>SUM(AG95,AT95)</f>
        <v>0</v>
      </c>
      <c r="AO95" s="301"/>
      <c r="AP95" s="301"/>
      <c r="AQ95" s="97" t="s">
        <v>79</v>
      </c>
      <c r="AR95" s="98"/>
      <c r="AS95" s="99">
        <v>0</v>
      </c>
      <c r="AT95" s="100">
        <f>ROUND(SUM(AV95:AW95),2)</f>
        <v>0</v>
      </c>
      <c r="AU95" s="101">
        <f>'01 - Stavební část'!P138</f>
        <v>0</v>
      </c>
      <c r="AV95" s="100">
        <f>'01 - Stavební část'!J33</f>
        <v>0</v>
      </c>
      <c r="AW95" s="100">
        <f>'01 - Stavební část'!J34</f>
        <v>0</v>
      </c>
      <c r="AX95" s="100">
        <f>'01 - Stavební část'!J35</f>
        <v>0</v>
      </c>
      <c r="AY95" s="100">
        <f>'01 - Stavební část'!J36</f>
        <v>0</v>
      </c>
      <c r="AZ95" s="100">
        <f>'01 - Stavební část'!F33</f>
        <v>0</v>
      </c>
      <c r="BA95" s="100">
        <f>'01 - Stavební část'!F34</f>
        <v>0</v>
      </c>
      <c r="BB95" s="100">
        <f>'01 - Stavební část'!F35</f>
        <v>0</v>
      </c>
      <c r="BC95" s="100">
        <f>'01 - Stavební část'!F36</f>
        <v>0</v>
      </c>
      <c r="BD95" s="102">
        <f>'01 - Stavební část'!F37</f>
        <v>0</v>
      </c>
      <c r="BT95" s="103" t="s">
        <v>80</v>
      </c>
      <c r="BV95" s="103" t="s">
        <v>74</v>
      </c>
      <c r="BW95" s="103" t="s">
        <v>81</v>
      </c>
      <c r="BX95" s="103" t="s">
        <v>5</v>
      </c>
      <c r="CL95" s="103" t="s">
        <v>1</v>
      </c>
      <c r="CM95" s="103" t="s">
        <v>82</v>
      </c>
    </row>
    <row r="96" spans="1:91" s="7" customFormat="1" ht="16.5" customHeight="1">
      <c r="A96" s="93" t="s">
        <v>76</v>
      </c>
      <c r="B96" s="94"/>
      <c r="C96" s="95"/>
      <c r="D96" s="302" t="s">
        <v>83</v>
      </c>
      <c r="E96" s="302"/>
      <c r="F96" s="302"/>
      <c r="G96" s="302"/>
      <c r="H96" s="302"/>
      <c r="I96" s="96"/>
      <c r="J96" s="302" t="s">
        <v>84</v>
      </c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0">
        <f>'03 - Elektroinstalace'!J30</f>
        <v>0</v>
      </c>
      <c r="AH96" s="301"/>
      <c r="AI96" s="301"/>
      <c r="AJ96" s="301"/>
      <c r="AK96" s="301"/>
      <c r="AL96" s="301"/>
      <c r="AM96" s="301"/>
      <c r="AN96" s="300">
        <f>SUM(AG96,AT96)</f>
        <v>0</v>
      </c>
      <c r="AO96" s="301"/>
      <c r="AP96" s="301"/>
      <c r="AQ96" s="97" t="s">
        <v>79</v>
      </c>
      <c r="AR96" s="98"/>
      <c r="AS96" s="104">
        <v>0</v>
      </c>
      <c r="AT96" s="105">
        <f>ROUND(SUM(AV96:AW96),2)</f>
        <v>0</v>
      </c>
      <c r="AU96" s="106">
        <f>'03 - Elektroinstalace'!P118</f>
        <v>0</v>
      </c>
      <c r="AV96" s="105">
        <f>'03 - Elektroinstalace'!J33</f>
        <v>0</v>
      </c>
      <c r="AW96" s="105">
        <f>'03 - Elektroinstalace'!J34</f>
        <v>0</v>
      </c>
      <c r="AX96" s="105">
        <f>'03 - Elektroinstalace'!J35</f>
        <v>0</v>
      </c>
      <c r="AY96" s="105">
        <f>'03 - Elektroinstalace'!J36</f>
        <v>0</v>
      </c>
      <c r="AZ96" s="105">
        <f>'03 - Elektroinstalace'!F33</f>
        <v>0</v>
      </c>
      <c r="BA96" s="105">
        <f>'03 - Elektroinstalace'!F34</f>
        <v>0</v>
      </c>
      <c r="BB96" s="105">
        <f>'03 - Elektroinstalace'!F35</f>
        <v>0</v>
      </c>
      <c r="BC96" s="105">
        <f>'03 - Elektroinstalace'!F36</f>
        <v>0</v>
      </c>
      <c r="BD96" s="107">
        <f>'03 - Elektroinstalace'!F37</f>
        <v>0</v>
      </c>
      <c r="BT96" s="103" t="s">
        <v>80</v>
      </c>
      <c r="BV96" s="103" t="s">
        <v>74</v>
      </c>
      <c r="BW96" s="103" t="s">
        <v>85</v>
      </c>
      <c r="BX96" s="103" t="s">
        <v>5</v>
      </c>
      <c r="CL96" s="103" t="s">
        <v>1</v>
      </c>
      <c r="CM96" s="103" t="s">
        <v>82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Y7tnb/UfpaoYtgZXPfdiXpTRXqOK0EQh2YzWcJyICvw5JanJyeIVWXp+3zUg5/7zf5aIooMuma8MPyAHtHOUww==" saltValue="DLx5rflkBeJzYBsP0el9puKluWTOMNeM3JKPohzhCqlTKHUF13w2//bZN7mQYJojgyjDYVrAckX0zFqtC4rwU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tavební část'!C2" display="/"/>
    <hyperlink ref="A96" location="'03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7" t="s">
        <v>81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82</v>
      </c>
    </row>
    <row r="4" spans="2:46" s="1" customFormat="1" ht="24.95" customHeight="1">
      <c r="B4" s="20"/>
      <c r="D4" s="112" t="s">
        <v>86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15</v>
      </c>
      <c r="I6" s="108"/>
      <c r="L6" s="20"/>
    </row>
    <row r="7" spans="2:12" s="1" customFormat="1" ht="16.5" customHeight="1">
      <c r="B7" s="20"/>
      <c r="E7" s="306" t="str">
        <f>'Rekapitulace stavby'!K6</f>
        <v>ZŠ Generála Janouška</v>
      </c>
      <c r="F7" s="307"/>
      <c r="G7" s="307"/>
      <c r="H7" s="307"/>
      <c r="I7" s="108"/>
      <c r="L7" s="20"/>
    </row>
    <row r="8" spans="1:31" s="2" customFormat="1" ht="12" customHeight="1">
      <c r="A8" s="34"/>
      <c r="B8" s="39"/>
      <c r="C8" s="34"/>
      <c r="D8" s="114" t="s">
        <v>87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8" t="s">
        <v>88</v>
      </c>
      <c r="F9" s="309"/>
      <c r="G9" s="309"/>
      <c r="H9" s="309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17</v>
      </c>
      <c r="E11" s="34"/>
      <c r="F11" s="116" t="s">
        <v>1</v>
      </c>
      <c r="G11" s="34"/>
      <c r="H11" s="34"/>
      <c r="I11" s="117" t="s">
        <v>18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19</v>
      </c>
      <c r="E12" s="34"/>
      <c r="F12" s="116" t="s">
        <v>20</v>
      </c>
      <c r="G12" s="34"/>
      <c r="H12" s="34"/>
      <c r="I12" s="117" t="s">
        <v>21</v>
      </c>
      <c r="J12" s="118" t="str">
        <f>'Rekapitulace stavby'!AN8</f>
        <v>31. 8. 2017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23</v>
      </c>
      <c r="E14" s="34"/>
      <c r="F14" s="34"/>
      <c r="G14" s="34"/>
      <c r="H14" s="34"/>
      <c r="I14" s="117" t="s">
        <v>24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25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26</v>
      </c>
      <c r="E17" s="34"/>
      <c r="F17" s="34"/>
      <c r="G17" s="34"/>
      <c r="H17" s="34"/>
      <c r="I17" s="117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0" t="str">
        <f>'Rekapitulace stavby'!E14</f>
        <v>Vyplň údaj</v>
      </c>
      <c r="F18" s="311"/>
      <c r="G18" s="311"/>
      <c r="H18" s="311"/>
      <c r="I18" s="117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28</v>
      </c>
      <c r="E20" s="34"/>
      <c r="F20" s="34"/>
      <c r="G20" s="34"/>
      <c r="H20" s="34"/>
      <c r="I20" s="117" t="s">
        <v>24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25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30</v>
      </c>
      <c r="E23" s="34"/>
      <c r="F23" s="34"/>
      <c r="G23" s="34"/>
      <c r="H23" s="34"/>
      <c r="I23" s="117" t="s">
        <v>24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25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31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2" t="s">
        <v>1</v>
      </c>
      <c r="F27" s="312"/>
      <c r="G27" s="312"/>
      <c r="H27" s="312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115"/>
      <c r="J30" s="126">
        <f>ROUND(J138,2)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8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36</v>
      </c>
      <c r="E33" s="114" t="s">
        <v>37</v>
      </c>
      <c r="F33" s="130">
        <f>ROUND((SUM(BE138:BE395)),2)</f>
        <v>0</v>
      </c>
      <c r="G33" s="34"/>
      <c r="H33" s="34"/>
      <c r="I33" s="131">
        <v>0.21</v>
      </c>
      <c r="J33" s="130">
        <f>ROUND(((SUM(BE138:BE395))*I33),2)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38</v>
      </c>
      <c r="F34" s="130">
        <f>ROUND((SUM(BF138:BF395)),2)</f>
        <v>0</v>
      </c>
      <c r="G34" s="34"/>
      <c r="H34" s="34"/>
      <c r="I34" s="131">
        <v>0.15</v>
      </c>
      <c r="J34" s="130">
        <f>ROUND(((SUM(BF138:BF395))*I34),2)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39</v>
      </c>
      <c r="F35" s="130">
        <f>ROUND((SUM(BG138:BG395)),2)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40</v>
      </c>
      <c r="F36" s="130">
        <f>ROUND((SUM(BH138:BH395)),2)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41</v>
      </c>
      <c r="F37" s="130">
        <f>ROUND((SUM(BI138:BI395)),2)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42</v>
      </c>
      <c r="E39" s="134"/>
      <c r="F39" s="134"/>
      <c r="G39" s="135" t="s">
        <v>43</v>
      </c>
      <c r="H39" s="136" t="s">
        <v>44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45</v>
      </c>
      <c r="E50" s="141"/>
      <c r="F50" s="141"/>
      <c r="G50" s="140" t="s">
        <v>46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47</v>
      </c>
      <c r="E61" s="144"/>
      <c r="F61" s="145" t="s">
        <v>48</v>
      </c>
      <c r="G61" s="143" t="s">
        <v>47</v>
      </c>
      <c r="H61" s="144"/>
      <c r="I61" s="146"/>
      <c r="J61" s="147" t="s">
        <v>48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49</v>
      </c>
      <c r="E65" s="148"/>
      <c r="F65" s="148"/>
      <c r="G65" s="140" t="s">
        <v>50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47</v>
      </c>
      <c r="E76" s="144"/>
      <c r="F76" s="145" t="s">
        <v>48</v>
      </c>
      <c r="G76" s="143" t="s">
        <v>47</v>
      </c>
      <c r="H76" s="144"/>
      <c r="I76" s="146"/>
      <c r="J76" s="147" t="s">
        <v>48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89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3" t="str">
        <f>E7</f>
        <v>ZŠ Generála Janouška</v>
      </c>
      <c r="F85" s="314"/>
      <c r="G85" s="314"/>
      <c r="H85" s="314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87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4" t="str">
        <f>E9</f>
        <v>01 - Stavební část</v>
      </c>
      <c r="F87" s="315"/>
      <c r="G87" s="315"/>
      <c r="H87" s="315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117" t="s">
        <v>21</v>
      </c>
      <c r="J89" s="66" t="str">
        <f>IF(J12="","",J12)</f>
        <v>31. 8. 2017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117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117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90</v>
      </c>
      <c r="D94" s="157"/>
      <c r="E94" s="157"/>
      <c r="F94" s="157"/>
      <c r="G94" s="157"/>
      <c r="H94" s="157"/>
      <c r="I94" s="158"/>
      <c r="J94" s="159" t="s">
        <v>91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92</v>
      </c>
      <c r="D96" s="36"/>
      <c r="E96" s="36"/>
      <c r="F96" s="36"/>
      <c r="G96" s="36"/>
      <c r="H96" s="36"/>
      <c r="I96" s="115"/>
      <c r="J96" s="84">
        <f>J138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93</v>
      </c>
    </row>
    <row r="97" spans="2:12" s="9" customFormat="1" ht="24.95" customHeight="1">
      <c r="B97" s="161"/>
      <c r="C97" s="162"/>
      <c r="D97" s="163" t="s">
        <v>94</v>
      </c>
      <c r="E97" s="164"/>
      <c r="F97" s="164"/>
      <c r="G97" s="164"/>
      <c r="H97" s="164"/>
      <c r="I97" s="165"/>
      <c r="J97" s="166">
        <f>J139</f>
        <v>0</v>
      </c>
      <c r="K97" s="162"/>
      <c r="L97" s="167"/>
    </row>
    <row r="98" spans="2:12" s="10" customFormat="1" ht="19.9" customHeight="1">
      <c r="B98" s="168"/>
      <c r="C98" s="169"/>
      <c r="D98" s="170" t="s">
        <v>95</v>
      </c>
      <c r="E98" s="171"/>
      <c r="F98" s="171"/>
      <c r="G98" s="171"/>
      <c r="H98" s="171"/>
      <c r="I98" s="172"/>
      <c r="J98" s="173">
        <f>J140</f>
        <v>0</v>
      </c>
      <c r="K98" s="169"/>
      <c r="L98" s="174"/>
    </row>
    <row r="99" spans="2:12" s="10" customFormat="1" ht="19.9" customHeight="1">
      <c r="B99" s="168"/>
      <c r="C99" s="169"/>
      <c r="D99" s="170" t="s">
        <v>96</v>
      </c>
      <c r="E99" s="171"/>
      <c r="F99" s="171"/>
      <c r="G99" s="171"/>
      <c r="H99" s="171"/>
      <c r="I99" s="172"/>
      <c r="J99" s="173">
        <f>J149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97</v>
      </c>
      <c r="E100" s="171"/>
      <c r="F100" s="171"/>
      <c r="G100" s="171"/>
      <c r="H100" s="171"/>
      <c r="I100" s="172"/>
      <c r="J100" s="173">
        <f>J191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98</v>
      </c>
      <c r="E101" s="171"/>
      <c r="F101" s="171"/>
      <c r="G101" s="171"/>
      <c r="H101" s="171"/>
      <c r="I101" s="172"/>
      <c r="J101" s="173">
        <f>J199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99</v>
      </c>
      <c r="E102" s="171"/>
      <c r="F102" s="171"/>
      <c r="G102" s="171"/>
      <c r="H102" s="171"/>
      <c r="I102" s="172"/>
      <c r="J102" s="173">
        <f>J206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100</v>
      </c>
      <c r="E103" s="171"/>
      <c r="F103" s="171"/>
      <c r="G103" s="171"/>
      <c r="H103" s="171"/>
      <c r="I103" s="172"/>
      <c r="J103" s="173">
        <f>J222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101</v>
      </c>
      <c r="E104" s="171"/>
      <c r="F104" s="171"/>
      <c r="G104" s="171"/>
      <c r="H104" s="171"/>
      <c r="I104" s="172"/>
      <c r="J104" s="173">
        <f>J230</f>
        <v>0</v>
      </c>
      <c r="K104" s="169"/>
      <c r="L104" s="174"/>
    </row>
    <row r="105" spans="2:12" s="9" customFormat="1" ht="24.95" customHeight="1">
      <c r="B105" s="161"/>
      <c r="C105" s="162"/>
      <c r="D105" s="163" t="s">
        <v>102</v>
      </c>
      <c r="E105" s="164"/>
      <c r="F105" s="164"/>
      <c r="G105" s="164"/>
      <c r="H105" s="164"/>
      <c r="I105" s="165"/>
      <c r="J105" s="166">
        <f>J233</f>
        <v>0</v>
      </c>
      <c r="K105" s="162"/>
      <c r="L105" s="167"/>
    </row>
    <row r="106" spans="2:12" s="10" customFormat="1" ht="19.9" customHeight="1">
      <c r="B106" s="168"/>
      <c r="C106" s="169"/>
      <c r="D106" s="170" t="s">
        <v>103</v>
      </c>
      <c r="E106" s="171"/>
      <c r="F106" s="171"/>
      <c r="G106" s="171"/>
      <c r="H106" s="171"/>
      <c r="I106" s="172"/>
      <c r="J106" s="173">
        <f>J234</f>
        <v>0</v>
      </c>
      <c r="K106" s="169"/>
      <c r="L106" s="174"/>
    </row>
    <row r="107" spans="2:12" s="10" customFormat="1" ht="19.9" customHeight="1">
      <c r="B107" s="168"/>
      <c r="C107" s="169"/>
      <c r="D107" s="170" t="s">
        <v>104</v>
      </c>
      <c r="E107" s="171"/>
      <c r="F107" s="171"/>
      <c r="G107" s="171"/>
      <c r="H107" s="171"/>
      <c r="I107" s="172"/>
      <c r="J107" s="173">
        <f>J253</f>
        <v>0</v>
      </c>
      <c r="K107" s="169"/>
      <c r="L107" s="174"/>
    </row>
    <row r="108" spans="2:12" s="10" customFormat="1" ht="19.9" customHeight="1">
      <c r="B108" s="168"/>
      <c r="C108" s="169"/>
      <c r="D108" s="170" t="s">
        <v>105</v>
      </c>
      <c r="E108" s="171"/>
      <c r="F108" s="171"/>
      <c r="G108" s="171"/>
      <c r="H108" s="171"/>
      <c r="I108" s="172"/>
      <c r="J108" s="173">
        <f>J255</f>
        <v>0</v>
      </c>
      <c r="K108" s="169"/>
      <c r="L108" s="174"/>
    </row>
    <row r="109" spans="2:12" s="10" customFormat="1" ht="19.9" customHeight="1">
      <c r="B109" s="168"/>
      <c r="C109" s="169"/>
      <c r="D109" s="170" t="s">
        <v>106</v>
      </c>
      <c r="E109" s="171"/>
      <c r="F109" s="171"/>
      <c r="G109" s="171"/>
      <c r="H109" s="171"/>
      <c r="I109" s="172"/>
      <c r="J109" s="173">
        <f>J259</f>
        <v>0</v>
      </c>
      <c r="K109" s="169"/>
      <c r="L109" s="174"/>
    </row>
    <row r="110" spans="2:12" s="10" customFormat="1" ht="19.9" customHeight="1">
      <c r="B110" s="168"/>
      <c r="C110" s="169"/>
      <c r="D110" s="170" t="s">
        <v>107</v>
      </c>
      <c r="E110" s="171"/>
      <c r="F110" s="171"/>
      <c r="G110" s="171"/>
      <c r="H110" s="171"/>
      <c r="I110" s="172"/>
      <c r="J110" s="173">
        <f>J298</f>
        <v>0</v>
      </c>
      <c r="K110" s="169"/>
      <c r="L110" s="174"/>
    </row>
    <row r="111" spans="2:12" s="10" customFormat="1" ht="19.9" customHeight="1">
      <c r="B111" s="168"/>
      <c r="C111" s="169"/>
      <c r="D111" s="170" t="s">
        <v>108</v>
      </c>
      <c r="E111" s="171"/>
      <c r="F111" s="171"/>
      <c r="G111" s="171"/>
      <c r="H111" s="171"/>
      <c r="I111" s="172"/>
      <c r="J111" s="173">
        <f>J303</f>
        <v>0</v>
      </c>
      <c r="K111" s="169"/>
      <c r="L111" s="174"/>
    </row>
    <row r="112" spans="2:12" s="10" customFormat="1" ht="19.9" customHeight="1">
      <c r="B112" s="168"/>
      <c r="C112" s="169"/>
      <c r="D112" s="170" t="s">
        <v>109</v>
      </c>
      <c r="E112" s="171"/>
      <c r="F112" s="171"/>
      <c r="G112" s="171"/>
      <c r="H112" s="171"/>
      <c r="I112" s="172"/>
      <c r="J112" s="173">
        <f>J311</f>
        <v>0</v>
      </c>
      <c r="K112" s="169"/>
      <c r="L112" s="174"/>
    </row>
    <row r="113" spans="2:12" s="10" customFormat="1" ht="19.9" customHeight="1">
      <c r="B113" s="168"/>
      <c r="C113" s="169"/>
      <c r="D113" s="170" t="s">
        <v>110</v>
      </c>
      <c r="E113" s="171"/>
      <c r="F113" s="171"/>
      <c r="G113" s="171"/>
      <c r="H113" s="171"/>
      <c r="I113" s="172"/>
      <c r="J113" s="173">
        <f>J334</f>
        <v>0</v>
      </c>
      <c r="K113" s="169"/>
      <c r="L113" s="174"/>
    </row>
    <row r="114" spans="2:12" s="10" customFormat="1" ht="19.9" customHeight="1">
      <c r="B114" s="168"/>
      <c r="C114" s="169"/>
      <c r="D114" s="170" t="s">
        <v>111</v>
      </c>
      <c r="E114" s="171"/>
      <c r="F114" s="171"/>
      <c r="G114" s="171"/>
      <c r="H114" s="171"/>
      <c r="I114" s="172"/>
      <c r="J114" s="173">
        <f>J344</f>
        <v>0</v>
      </c>
      <c r="K114" s="169"/>
      <c r="L114" s="174"/>
    </row>
    <row r="115" spans="2:12" s="10" customFormat="1" ht="19.9" customHeight="1">
      <c r="B115" s="168"/>
      <c r="C115" s="169"/>
      <c r="D115" s="170" t="s">
        <v>112</v>
      </c>
      <c r="E115" s="171"/>
      <c r="F115" s="171"/>
      <c r="G115" s="171"/>
      <c r="H115" s="171"/>
      <c r="I115" s="172"/>
      <c r="J115" s="173">
        <f>J378</f>
        <v>0</v>
      </c>
      <c r="K115" s="169"/>
      <c r="L115" s="174"/>
    </row>
    <row r="116" spans="2:12" s="9" customFormat="1" ht="24.95" customHeight="1">
      <c r="B116" s="161"/>
      <c r="C116" s="162"/>
      <c r="D116" s="163" t="s">
        <v>113</v>
      </c>
      <c r="E116" s="164"/>
      <c r="F116" s="164"/>
      <c r="G116" s="164"/>
      <c r="H116" s="164"/>
      <c r="I116" s="165"/>
      <c r="J116" s="166">
        <f>J385</f>
        <v>0</v>
      </c>
      <c r="K116" s="162"/>
      <c r="L116" s="167"/>
    </row>
    <row r="117" spans="2:12" s="10" customFormat="1" ht="19.9" customHeight="1">
      <c r="B117" s="168"/>
      <c r="C117" s="169"/>
      <c r="D117" s="170" t="s">
        <v>114</v>
      </c>
      <c r="E117" s="171"/>
      <c r="F117" s="171"/>
      <c r="G117" s="171"/>
      <c r="H117" s="171"/>
      <c r="I117" s="172"/>
      <c r="J117" s="173">
        <f>J386</f>
        <v>0</v>
      </c>
      <c r="K117" s="169"/>
      <c r="L117" s="174"/>
    </row>
    <row r="118" spans="2:12" s="9" customFormat="1" ht="24.95" customHeight="1">
      <c r="B118" s="161"/>
      <c r="C118" s="162"/>
      <c r="D118" s="163" t="s">
        <v>115</v>
      </c>
      <c r="E118" s="164"/>
      <c r="F118" s="164"/>
      <c r="G118" s="164"/>
      <c r="H118" s="164"/>
      <c r="I118" s="165"/>
      <c r="J118" s="166">
        <f>J390</f>
        <v>0</v>
      </c>
      <c r="K118" s="162"/>
      <c r="L118" s="167"/>
    </row>
    <row r="119" spans="1:31" s="2" customFormat="1" ht="21.7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54"/>
      <c r="C120" s="55"/>
      <c r="D120" s="55"/>
      <c r="E120" s="55"/>
      <c r="F120" s="55"/>
      <c r="G120" s="55"/>
      <c r="H120" s="55"/>
      <c r="I120" s="152"/>
      <c r="J120" s="55"/>
      <c r="K120" s="55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4" spans="1:31" s="2" customFormat="1" ht="6.95" customHeight="1">
      <c r="A124" s="34"/>
      <c r="B124" s="56"/>
      <c r="C124" s="57"/>
      <c r="D124" s="57"/>
      <c r="E124" s="57"/>
      <c r="F124" s="57"/>
      <c r="G124" s="57"/>
      <c r="H124" s="57"/>
      <c r="I124" s="155"/>
      <c r="J124" s="57"/>
      <c r="K124" s="57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4.95" customHeight="1">
      <c r="A125" s="34"/>
      <c r="B125" s="35"/>
      <c r="C125" s="23" t="s">
        <v>116</v>
      </c>
      <c r="D125" s="36"/>
      <c r="E125" s="36"/>
      <c r="F125" s="36"/>
      <c r="G125" s="36"/>
      <c r="H125" s="36"/>
      <c r="I125" s="115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115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15</v>
      </c>
      <c r="D127" s="36"/>
      <c r="E127" s="36"/>
      <c r="F127" s="36"/>
      <c r="G127" s="36"/>
      <c r="H127" s="36"/>
      <c r="I127" s="115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313" t="str">
        <f>E7</f>
        <v>ZŠ Generála Janouška</v>
      </c>
      <c r="F128" s="314"/>
      <c r="G128" s="314"/>
      <c r="H128" s="314"/>
      <c r="I128" s="115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87</v>
      </c>
      <c r="D129" s="36"/>
      <c r="E129" s="36"/>
      <c r="F129" s="36"/>
      <c r="G129" s="36"/>
      <c r="H129" s="36"/>
      <c r="I129" s="115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6.5" customHeight="1">
      <c r="A130" s="34"/>
      <c r="B130" s="35"/>
      <c r="C130" s="36"/>
      <c r="D130" s="36"/>
      <c r="E130" s="284" t="str">
        <f>E9</f>
        <v>01 - Stavební část</v>
      </c>
      <c r="F130" s="315"/>
      <c r="G130" s="315"/>
      <c r="H130" s="315"/>
      <c r="I130" s="115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5" customHeight="1">
      <c r="A131" s="34"/>
      <c r="B131" s="35"/>
      <c r="C131" s="36"/>
      <c r="D131" s="36"/>
      <c r="E131" s="36"/>
      <c r="F131" s="36"/>
      <c r="G131" s="36"/>
      <c r="H131" s="36"/>
      <c r="I131" s="115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2" customHeight="1">
      <c r="A132" s="34"/>
      <c r="B132" s="35"/>
      <c r="C132" s="29" t="s">
        <v>19</v>
      </c>
      <c r="D132" s="36"/>
      <c r="E132" s="36"/>
      <c r="F132" s="27" t="str">
        <f>F12</f>
        <v xml:space="preserve"> </v>
      </c>
      <c r="G132" s="36"/>
      <c r="H132" s="36"/>
      <c r="I132" s="117" t="s">
        <v>21</v>
      </c>
      <c r="J132" s="66" t="str">
        <f>IF(J12="","",J12)</f>
        <v>31. 8. 2017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6.95" customHeight="1">
      <c r="A133" s="34"/>
      <c r="B133" s="35"/>
      <c r="C133" s="36"/>
      <c r="D133" s="36"/>
      <c r="E133" s="36"/>
      <c r="F133" s="36"/>
      <c r="G133" s="36"/>
      <c r="H133" s="36"/>
      <c r="I133" s="115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2" customHeight="1">
      <c r="A134" s="34"/>
      <c r="B134" s="35"/>
      <c r="C134" s="29" t="s">
        <v>23</v>
      </c>
      <c r="D134" s="36"/>
      <c r="E134" s="36"/>
      <c r="F134" s="27" t="str">
        <f>E15</f>
        <v xml:space="preserve"> </v>
      </c>
      <c r="G134" s="36"/>
      <c r="H134" s="36"/>
      <c r="I134" s="117" t="s">
        <v>28</v>
      </c>
      <c r="J134" s="32" t="str">
        <f>E21</f>
        <v xml:space="preserve"> 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5.2" customHeight="1">
      <c r="A135" s="34"/>
      <c r="B135" s="35"/>
      <c r="C135" s="29" t="s">
        <v>26</v>
      </c>
      <c r="D135" s="36"/>
      <c r="E135" s="36"/>
      <c r="F135" s="27" t="str">
        <f>IF(E18="","",E18)</f>
        <v>Vyplň údaj</v>
      </c>
      <c r="G135" s="36"/>
      <c r="H135" s="36"/>
      <c r="I135" s="117" t="s">
        <v>30</v>
      </c>
      <c r="J135" s="32" t="str">
        <f>E24</f>
        <v xml:space="preserve"> 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0.35" customHeight="1">
      <c r="A136" s="34"/>
      <c r="B136" s="35"/>
      <c r="C136" s="36"/>
      <c r="D136" s="36"/>
      <c r="E136" s="36"/>
      <c r="F136" s="36"/>
      <c r="G136" s="36"/>
      <c r="H136" s="36"/>
      <c r="I136" s="115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11" customFormat="1" ht="29.25" customHeight="1">
      <c r="A137" s="175"/>
      <c r="B137" s="176"/>
      <c r="C137" s="177" t="s">
        <v>117</v>
      </c>
      <c r="D137" s="178" t="s">
        <v>57</v>
      </c>
      <c r="E137" s="178" t="s">
        <v>53</v>
      </c>
      <c r="F137" s="178" t="s">
        <v>54</v>
      </c>
      <c r="G137" s="178" t="s">
        <v>118</v>
      </c>
      <c r="H137" s="178" t="s">
        <v>119</v>
      </c>
      <c r="I137" s="179" t="s">
        <v>120</v>
      </c>
      <c r="J137" s="180" t="s">
        <v>91</v>
      </c>
      <c r="K137" s="181" t="s">
        <v>121</v>
      </c>
      <c r="L137" s="182"/>
      <c r="M137" s="75" t="s">
        <v>1</v>
      </c>
      <c r="N137" s="76" t="s">
        <v>36</v>
      </c>
      <c r="O137" s="76" t="s">
        <v>122</v>
      </c>
      <c r="P137" s="76" t="s">
        <v>123</v>
      </c>
      <c r="Q137" s="76" t="s">
        <v>124</v>
      </c>
      <c r="R137" s="76" t="s">
        <v>125</v>
      </c>
      <c r="S137" s="76" t="s">
        <v>126</v>
      </c>
      <c r="T137" s="77" t="s">
        <v>127</v>
      </c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</row>
    <row r="138" spans="1:63" s="2" customFormat="1" ht="22.9" customHeight="1">
      <c r="A138" s="34"/>
      <c r="B138" s="35"/>
      <c r="C138" s="82" t="s">
        <v>128</v>
      </c>
      <c r="D138" s="36"/>
      <c r="E138" s="36"/>
      <c r="F138" s="36"/>
      <c r="G138" s="36"/>
      <c r="H138" s="36"/>
      <c r="I138" s="115"/>
      <c r="J138" s="183">
        <f>BK138</f>
        <v>0</v>
      </c>
      <c r="K138" s="36"/>
      <c r="L138" s="39"/>
      <c r="M138" s="78"/>
      <c r="N138" s="184"/>
      <c r="O138" s="79"/>
      <c r="P138" s="185">
        <f>P139+P233+P385+P390</f>
        <v>0</v>
      </c>
      <c r="Q138" s="79"/>
      <c r="R138" s="185">
        <f>R139+R233+R385+R390</f>
        <v>22.205351</v>
      </c>
      <c r="S138" s="79"/>
      <c r="T138" s="186">
        <f>T139+T233+T385+T390</f>
        <v>8.5556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71</v>
      </c>
      <c r="AU138" s="17" t="s">
        <v>93</v>
      </c>
      <c r="BK138" s="187">
        <f>BK139+BK233+BK385+BK390</f>
        <v>0</v>
      </c>
    </row>
    <row r="139" spans="2:63" s="12" customFormat="1" ht="25.9" customHeight="1">
      <c r="B139" s="188"/>
      <c r="C139" s="189"/>
      <c r="D139" s="190" t="s">
        <v>71</v>
      </c>
      <c r="E139" s="191" t="s">
        <v>129</v>
      </c>
      <c r="F139" s="191" t="s">
        <v>130</v>
      </c>
      <c r="G139" s="189"/>
      <c r="H139" s="189"/>
      <c r="I139" s="192"/>
      <c r="J139" s="193">
        <f>BK139</f>
        <v>0</v>
      </c>
      <c r="K139" s="189"/>
      <c r="L139" s="194"/>
      <c r="M139" s="195"/>
      <c r="N139" s="196"/>
      <c r="O139" s="196"/>
      <c r="P139" s="197">
        <f>P140+P149+P191+P199+P206+P222+P230</f>
        <v>0</v>
      </c>
      <c r="Q139" s="196"/>
      <c r="R139" s="197">
        <f>R140+R149+R191+R199+R206+R222+R230</f>
        <v>18.22647</v>
      </c>
      <c r="S139" s="196"/>
      <c r="T139" s="198">
        <f>T140+T149+T191+T199+T206+T222+T230</f>
        <v>7.429</v>
      </c>
      <c r="AR139" s="199" t="s">
        <v>80</v>
      </c>
      <c r="AT139" s="200" t="s">
        <v>71</v>
      </c>
      <c r="AU139" s="200" t="s">
        <v>72</v>
      </c>
      <c r="AY139" s="199" t="s">
        <v>131</v>
      </c>
      <c r="BK139" s="201">
        <f>BK140+BK149+BK191+BK199+BK206+BK222+BK230</f>
        <v>0</v>
      </c>
    </row>
    <row r="140" spans="2:63" s="12" customFormat="1" ht="22.9" customHeight="1">
      <c r="B140" s="188"/>
      <c r="C140" s="189"/>
      <c r="D140" s="190" t="s">
        <v>71</v>
      </c>
      <c r="E140" s="202" t="s">
        <v>132</v>
      </c>
      <c r="F140" s="202" t="s">
        <v>133</v>
      </c>
      <c r="G140" s="189"/>
      <c r="H140" s="189"/>
      <c r="I140" s="192"/>
      <c r="J140" s="203">
        <f>BK140</f>
        <v>0</v>
      </c>
      <c r="K140" s="189"/>
      <c r="L140" s="194"/>
      <c r="M140" s="195"/>
      <c r="N140" s="196"/>
      <c r="O140" s="196"/>
      <c r="P140" s="197">
        <f>SUM(P141:P148)</f>
        <v>0</v>
      </c>
      <c r="Q140" s="196"/>
      <c r="R140" s="197">
        <f>SUM(R141:R148)</f>
        <v>2.43532</v>
      </c>
      <c r="S140" s="196"/>
      <c r="T140" s="198">
        <f>SUM(T141:T148)</f>
        <v>0</v>
      </c>
      <c r="AR140" s="199" t="s">
        <v>80</v>
      </c>
      <c r="AT140" s="200" t="s">
        <v>71</v>
      </c>
      <c r="AU140" s="200" t="s">
        <v>80</v>
      </c>
      <c r="AY140" s="199" t="s">
        <v>131</v>
      </c>
      <c r="BK140" s="201">
        <f>SUM(BK141:BK148)</f>
        <v>0</v>
      </c>
    </row>
    <row r="141" spans="1:65" s="2" customFormat="1" ht="16.5" customHeight="1">
      <c r="A141" s="34"/>
      <c r="B141" s="35"/>
      <c r="C141" s="204" t="s">
        <v>80</v>
      </c>
      <c r="D141" s="204" t="s">
        <v>134</v>
      </c>
      <c r="E141" s="205" t="s">
        <v>135</v>
      </c>
      <c r="F141" s="206" t="s">
        <v>136</v>
      </c>
      <c r="G141" s="207" t="s">
        <v>137</v>
      </c>
      <c r="H141" s="208">
        <v>1</v>
      </c>
      <c r="I141" s="209"/>
      <c r="J141" s="208">
        <f>ROUND(I141*H141,2)</f>
        <v>0</v>
      </c>
      <c r="K141" s="210"/>
      <c r="L141" s="39"/>
      <c r="M141" s="211" t="s">
        <v>1</v>
      </c>
      <c r="N141" s="212" t="s">
        <v>37</v>
      </c>
      <c r="O141" s="71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5" t="s">
        <v>138</v>
      </c>
      <c r="AT141" s="215" t="s">
        <v>134</v>
      </c>
      <c r="AU141" s="215" t="s">
        <v>82</v>
      </c>
      <c r="AY141" s="17" t="s">
        <v>131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80</v>
      </c>
      <c r="BK141" s="216">
        <f>ROUND(I141*H141,2)</f>
        <v>0</v>
      </c>
      <c r="BL141" s="17" t="s">
        <v>138</v>
      </c>
      <c r="BM141" s="215" t="s">
        <v>139</v>
      </c>
    </row>
    <row r="142" spans="1:65" s="2" customFormat="1" ht="21.75" customHeight="1">
      <c r="A142" s="34"/>
      <c r="B142" s="35"/>
      <c r="C142" s="204" t="s">
        <v>82</v>
      </c>
      <c r="D142" s="204" t="s">
        <v>134</v>
      </c>
      <c r="E142" s="205" t="s">
        <v>140</v>
      </c>
      <c r="F142" s="206" t="s">
        <v>141</v>
      </c>
      <c r="G142" s="207" t="s">
        <v>142</v>
      </c>
      <c r="H142" s="208">
        <v>21</v>
      </c>
      <c r="I142" s="209"/>
      <c r="J142" s="208">
        <f>ROUND(I142*H142,2)</f>
        <v>0</v>
      </c>
      <c r="K142" s="210"/>
      <c r="L142" s="39"/>
      <c r="M142" s="211" t="s">
        <v>1</v>
      </c>
      <c r="N142" s="212" t="s">
        <v>37</v>
      </c>
      <c r="O142" s="71"/>
      <c r="P142" s="213">
        <f>O142*H142</f>
        <v>0</v>
      </c>
      <c r="Q142" s="213">
        <v>0.10422</v>
      </c>
      <c r="R142" s="213">
        <f>Q142*H142</f>
        <v>2.18862</v>
      </c>
      <c r="S142" s="213">
        <v>0</v>
      </c>
      <c r="T142" s="21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5" t="s">
        <v>138</v>
      </c>
      <c r="AT142" s="215" t="s">
        <v>134</v>
      </c>
      <c r="AU142" s="215" t="s">
        <v>82</v>
      </c>
      <c r="AY142" s="17" t="s">
        <v>131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80</v>
      </c>
      <c r="BK142" s="216">
        <f>ROUND(I142*H142,2)</f>
        <v>0</v>
      </c>
      <c r="BL142" s="17" t="s">
        <v>138</v>
      </c>
      <c r="BM142" s="215" t="s">
        <v>143</v>
      </c>
    </row>
    <row r="143" spans="2:51" s="13" customFormat="1" ht="11.25">
      <c r="B143" s="217"/>
      <c r="C143" s="218"/>
      <c r="D143" s="219" t="s">
        <v>144</v>
      </c>
      <c r="E143" s="220" t="s">
        <v>1</v>
      </c>
      <c r="F143" s="221" t="s">
        <v>145</v>
      </c>
      <c r="G143" s="218"/>
      <c r="H143" s="220" t="s">
        <v>1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144</v>
      </c>
      <c r="AU143" s="227" t="s">
        <v>82</v>
      </c>
      <c r="AV143" s="13" t="s">
        <v>80</v>
      </c>
      <c r="AW143" s="13" t="s">
        <v>29</v>
      </c>
      <c r="AX143" s="13" t="s">
        <v>72</v>
      </c>
      <c r="AY143" s="227" t="s">
        <v>131</v>
      </c>
    </row>
    <row r="144" spans="2:51" s="14" customFormat="1" ht="11.25">
      <c r="B144" s="228"/>
      <c r="C144" s="229"/>
      <c r="D144" s="219" t="s">
        <v>144</v>
      </c>
      <c r="E144" s="230" t="s">
        <v>1</v>
      </c>
      <c r="F144" s="231" t="s">
        <v>7</v>
      </c>
      <c r="G144" s="229"/>
      <c r="H144" s="232">
        <v>21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144</v>
      </c>
      <c r="AU144" s="238" t="s">
        <v>82</v>
      </c>
      <c r="AV144" s="14" t="s">
        <v>82</v>
      </c>
      <c r="AW144" s="14" t="s">
        <v>29</v>
      </c>
      <c r="AX144" s="14" t="s">
        <v>80</v>
      </c>
      <c r="AY144" s="238" t="s">
        <v>131</v>
      </c>
    </row>
    <row r="145" spans="1:65" s="2" customFormat="1" ht="21.75" customHeight="1">
      <c r="A145" s="34"/>
      <c r="B145" s="35"/>
      <c r="C145" s="204" t="s">
        <v>132</v>
      </c>
      <c r="D145" s="204" t="s">
        <v>134</v>
      </c>
      <c r="E145" s="205" t="s">
        <v>146</v>
      </c>
      <c r="F145" s="206" t="s">
        <v>147</v>
      </c>
      <c r="G145" s="207" t="s">
        <v>142</v>
      </c>
      <c r="H145" s="208">
        <v>2</v>
      </c>
      <c r="I145" s="209"/>
      <c r="J145" s="208">
        <f>ROUND(I145*H145,2)</f>
        <v>0</v>
      </c>
      <c r="K145" s="210"/>
      <c r="L145" s="39"/>
      <c r="M145" s="211" t="s">
        <v>1</v>
      </c>
      <c r="N145" s="212" t="s">
        <v>37</v>
      </c>
      <c r="O145" s="71"/>
      <c r="P145" s="213">
        <f>O145*H145</f>
        <v>0</v>
      </c>
      <c r="Q145" s="213">
        <v>0.12335</v>
      </c>
      <c r="R145" s="213">
        <f>Q145*H145</f>
        <v>0.2467</v>
      </c>
      <c r="S145" s="213">
        <v>0</v>
      </c>
      <c r="T145" s="21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5" t="s">
        <v>138</v>
      </c>
      <c r="AT145" s="215" t="s">
        <v>134</v>
      </c>
      <c r="AU145" s="215" t="s">
        <v>82</v>
      </c>
      <c r="AY145" s="17" t="s">
        <v>131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80</v>
      </c>
      <c r="BK145" s="216">
        <f>ROUND(I145*H145,2)</f>
        <v>0</v>
      </c>
      <c r="BL145" s="17" t="s">
        <v>138</v>
      </c>
      <c r="BM145" s="215" t="s">
        <v>148</v>
      </c>
    </row>
    <row r="146" spans="2:51" s="13" customFormat="1" ht="11.25">
      <c r="B146" s="217"/>
      <c r="C146" s="218"/>
      <c r="D146" s="219" t="s">
        <v>144</v>
      </c>
      <c r="E146" s="220" t="s">
        <v>1</v>
      </c>
      <c r="F146" s="221" t="s">
        <v>149</v>
      </c>
      <c r="G146" s="218"/>
      <c r="H146" s="220" t="s">
        <v>1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144</v>
      </c>
      <c r="AU146" s="227" t="s">
        <v>82</v>
      </c>
      <c r="AV146" s="13" t="s">
        <v>80</v>
      </c>
      <c r="AW146" s="13" t="s">
        <v>29</v>
      </c>
      <c r="AX146" s="13" t="s">
        <v>72</v>
      </c>
      <c r="AY146" s="227" t="s">
        <v>131</v>
      </c>
    </row>
    <row r="147" spans="2:51" s="13" customFormat="1" ht="11.25">
      <c r="B147" s="217"/>
      <c r="C147" s="218"/>
      <c r="D147" s="219" t="s">
        <v>144</v>
      </c>
      <c r="E147" s="220" t="s">
        <v>1</v>
      </c>
      <c r="F147" s="221" t="s">
        <v>150</v>
      </c>
      <c r="G147" s="218"/>
      <c r="H147" s="220" t="s">
        <v>1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144</v>
      </c>
      <c r="AU147" s="227" t="s">
        <v>82</v>
      </c>
      <c r="AV147" s="13" t="s">
        <v>80</v>
      </c>
      <c r="AW147" s="13" t="s">
        <v>29</v>
      </c>
      <c r="AX147" s="13" t="s">
        <v>72</v>
      </c>
      <c r="AY147" s="227" t="s">
        <v>131</v>
      </c>
    </row>
    <row r="148" spans="2:51" s="14" customFormat="1" ht="11.25">
      <c r="B148" s="228"/>
      <c r="C148" s="229"/>
      <c r="D148" s="219" t="s">
        <v>144</v>
      </c>
      <c r="E148" s="230" t="s">
        <v>1</v>
      </c>
      <c r="F148" s="231" t="s">
        <v>151</v>
      </c>
      <c r="G148" s="229"/>
      <c r="H148" s="232">
        <v>2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144</v>
      </c>
      <c r="AU148" s="238" t="s">
        <v>82</v>
      </c>
      <c r="AV148" s="14" t="s">
        <v>82</v>
      </c>
      <c r="AW148" s="14" t="s">
        <v>29</v>
      </c>
      <c r="AX148" s="14" t="s">
        <v>80</v>
      </c>
      <c r="AY148" s="238" t="s">
        <v>131</v>
      </c>
    </row>
    <row r="149" spans="2:63" s="12" customFormat="1" ht="22.9" customHeight="1">
      <c r="B149" s="188"/>
      <c r="C149" s="189"/>
      <c r="D149" s="190" t="s">
        <v>71</v>
      </c>
      <c r="E149" s="202" t="s">
        <v>152</v>
      </c>
      <c r="F149" s="202" t="s">
        <v>153</v>
      </c>
      <c r="G149" s="189"/>
      <c r="H149" s="189"/>
      <c r="I149" s="192"/>
      <c r="J149" s="203">
        <f>BK149</f>
        <v>0</v>
      </c>
      <c r="K149" s="189"/>
      <c r="L149" s="194"/>
      <c r="M149" s="195"/>
      <c r="N149" s="196"/>
      <c r="O149" s="196"/>
      <c r="P149" s="197">
        <f>SUM(P150:P190)</f>
        <v>0</v>
      </c>
      <c r="Q149" s="196"/>
      <c r="R149" s="197">
        <f>SUM(R150:R190)</f>
        <v>15.740659999999998</v>
      </c>
      <c r="S149" s="196"/>
      <c r="T149" s="198">
        <f>SUM(T150:T190)</f>
        <v>0</v>
      </c>
      <c r="AR149" s="199" t="s">
        <v>80</v>
      </c>
      <c r="AT149" s="200" t="s">
        <v>71</v>
      </c>
      <c r="AU149" s="200" t="s">
        <v>80</v>
      </c>
      <c r="AY149" s="199" t="s">
        <v>131</v>
      </c>
      <c r="BK149" s="201">
        <f>SUM(BK150:BK190)</f>
        <v>0</v>
      </c>
    </row>
    <row r="150" spans="1:65" s="2" customFormat="1" ht="21.75" customHeight="1">
      <c r="A150" s="34"/>
      <c r="B150" s="35"/>
      <c r="C150" s="204" t="s">
        <v>138</v>
      </c>
      <c r="D150" s="204" t="s">
        <v>134</v>
      </c>
      <c r="E150" s="205" t="s">
        <v>154</v>
      </c>
      <c r="F150" s="206" t="s">
        <v>155</v>
      </c>
      <c r="G150" s="207" t="s">
        <v>142</v>
      </c>
      <c r="H150" s="208">
        <v>297</v>
      </c>
      <c r="I150" s="209"/>
      <c r="J150" s="208">
        <f>ROUND(I150*H150,2)</f>
        <v>0</v>
      </c>
      <c r="K150" s="210"/>
      <c r="L150" s="39"/>
      <c r="M150" s="211" t="s">
        <v>1</v>
      </c>
      <c r="N150" s="212" t="s">
        <v>37</v>
      </c>
      <c r="O150" s="71"/>
      <c r="P150" s="213">
        <f>O150*H150</f>
        <v>0</v>
      </c>
      <c r="Q150" s="213">
        <v>0.0157</v>
      </c>
      <c r="R150" s="213">
        <f>Q150*H150</f>
        <v>4.6629</v>
      </c>
      <c r="S150" s="213">
        <v>0</v>
      </c>
      <c r="T150" s="21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5" t="s">
        <v>138</v>
      </c>
      <c r="AT150" s="215" t="s">
        <v>134</v>
      </c>
      <c r="AU150" s="215" t="s">
        <v>82</v>
      </c>
      <c r="AY150" s="17" t="s">
        <v>131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80</v>
      </c>
      <c r="BK150" s="216">
        <f>ROUND(I150*H150,2)</f>
        <v>0</v>
      </c>
      <c r="BL150" s="17" t="s">
        <v>138</v>
      </c>
      <c r="BM150" s="215" t="s">
        <v>156</v>
      </c>
    </row>
    <row r="151" spans="2:51" s="13" customFormat="1" ht="11.25">
      <c r="B151" s="217"/>
      <c r="C151" s="218"/>
      <c r="D151" s="219" t="s">
        <v>144</v>
      </c>
      <c r="E151" s="220" t="s">
        <v>1</v>
      </c>
      <c r="F151" s="221" t="s">
        <v>157</v>
      </c>
      <c r="G151" s="218"/>
      <c r="H151" s="220" t="s">
        <v>1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144</v>
      </c>
      <c r="AU151" s="227" t="s">
        <v>82</v>
      </c>
      <c r="AV151" s="13" t="s">
        <v>80</v>
      </c>
      <c r="AW151" s="13" t="s">
        <v>29</v>
      </c>
      <c r="AX151" s="13" t="s">
        <v>72</v>
      </c>
      <c r="AY151" s="227" t="s">
        <v>131</v>
      </c>
    </row>
    <row r="152" spans="2:51" s="13" customFormat="1" ht="11.25">
      <c r="B152" s="217"/>
      <c r="C152" s="218"/>
      <c r="D152" s="219" t="s">
        <v>144</v>
      </c>
      <c r="E152" s="220" t="s">
        <v>1</v>
      </c>
      <c r="F152" s="221" t="s">
        <v>145</v>
      </c>
      <c r="G152" s="218"/>
      <c r="H152" s="220" t="s">
        <v>1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144</v>
      </c>
      <c r="AU152" s="227" t="s">
        <v>82</v>
      </c>
      <c r="AV152" s="13" t="s">
        <v>80</v>
      </c>
      <c r="AW152" s="13" t="s">
        <v>29</v>
      </c>
      <c r="AX152" s="13" t="s">
        <v>72</v>
      </c>
      <c r="AY152" s="227" t="s">
        <v>131</v>
      </c>
    </row>
    <row r="153" spans="2:51" s="14" customFormat="1" ht="11.25">
      <c r="B153" s="228"/>
      <c r="C153" s="229"/>
      <c r="D153" s="219" t="s">
        <v>144</v>
      </c>
      <c r="E153" s="230" t="s">
        <v>1</v>
      </c>
      <c r="F153" s="231" t="s">
        <v>158</v>
      </c>
      <c r="G153" s="229"/>
      <c r="H153" s="232">
        <v>146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144</v>
      </c>
      <c r="AU153" s="238" t="s">
        <v>82</v>
      </c>
      <c r="AV153" s="14" t="s">
        <v>82</v>
      </c>
      <c r="AW153" s="14" t="s">
        <v>29</v>
      </c>
      <c r="AX153" s="14" t="s">
        <v>72</v>
      </c>
      <c r="AY153" s="238" t="s">
        <v>131</v>
      </c>
    </row>
    <row r="154" spans="2:51" s="13" customFormat="1" ht="11.25">
      <c r="B154" s="217"/>
      <c r="C154" s="218"/>
      <c r="D154" s="219" t="s">
        <v>144</v>
      </c>
      <c r="E154" s="220" t="s">
        <v>1</v>
      </c>
      <c r="F154" s="221" t="s">
        <v>149</v>
      </c>
      <c r="G154" s="218"/>
      <c r="H154" s="220" t="s">
        <v>1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144</v>
      </c>
      <c r="AU154" s="227" t="s">
        <v>82</v>
      </c>
      <c r="AV154" s="13" t="s">
        <v>80</v>
      </c>
      <c r="AW154" s="13" t="s">
        <v>29</v>
      </c>
      <c r="AX154" s="13" t="s">
        <v>72</v>
      </c>
      <c r="AY154" s="227" t="s">
        <v>131</v>
      </c>
    </row>
    <row r="155" spans="2:51" s="14" customFormat="1" ht="11.25">
      <c r="B155" s="228"/>
      <c r="C155" s="229"/>
      <c r="D155" s="219" t="s">
        <v>144</v>
      </c>
      <c r="E155" s="230" t="s">
        <v>1</v>
      </c>
      <c r="F155" s="231" t="s">
        <v>159</v>
      </c>
      <c r="G155" s="229"/>
      <c r="H155" s="232">
        <v>151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144</v>
      </c>
      <c r="AU155" s="238" t="s">
        <v>82</v>
      </c>
      <c r="AV155" s="14" t="s">
        <v>82</v>
      </c>
      <c r="AW155" s="14" t="s">
        <v>29</v>
      </c>
      <c r="AX155" s="14" t="s">
        <v>72</v>
      </c>
      <c r="AY155" s="238" t="s">
        <v>131</v>
      </c>
    </row>
    <row r="156" spans="2:51" s="15" customFormat="1" ht="11.25">
      <c r="B156" s="239"/>
      <c r="C156" s="240"/>
      <c r="D156" s="219" t="s">
        <v>144</v>
      </c>
      <c r="E156" s="241" t="s">
        <v>1</v>
      </c>
      <c r="F156" s="242" t="s">
        <v>160</v>
      </c>
      <c r="G156" s="240"/>
      <c r="H156" s="243">
        <v>297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144</v>
      </c>
      <c r="AU156" s="249" t="s">
        <v>82</v>
      </c>
      <c r="AV156" s="15" t="s">
        <v>138</v>
      </c>
      <c r="AW156" s="15" t="s">
        <v>29</v>
      </c>
      <c r="AX156" s="15" t="s">
        <v>80</v>
      </c>
      <c r="AY156" s="249" t="s">
        <v>131</v>
      </c>
    </row>
    <row r="157" spans="1:65" s="2" customFormat="1" ht="21.75" customHeight="1">
      <c r="A157" s="34"/>
      <c r="B157" s="35"/>
      <c r="C157" s="204" t="s">
        <v>161</v>
      </c>
      <c r="D157" s="204" t="s">
        <v>134</v>
      </c>
      <c r="E157" s="205" t="s">
        <v>162</v>
      </c>
      <c r="F157" s="206" t="s">
        <v>163</v>
      </c>
      <c r="G157" s="207" t="s">
        <v>142</v>
      </c>
      <c r="H157" s="208">
        <v>297</v>
      </c>
      <c r="I157" s="209"/>
      <c r="J157" s="208">
        <f>ROUND(I157*H157,2)</f>
        <v>0</v>
      </c>
      <c r="K157" s="210"/>
      <c r="L157" s="39"/>
      <c r="M157" s="211" t="s">
        <v>1</v>
      </c>
      <c r="N157" s="212" t="s">
        <v>37</v>
      </c>
      <c r="O157" s="71"/>
      <c r="P157" s="213">
        <f>O157*H157</f>
        <v>0</v>
      </c>
      <c r="Q157" s="213">
        <v>0.003</v>
      </c>
      <c r="R157" s="213">
        <f>Q157*H157</f>
        <v>0.891</v>
      </c>
      <c r="S157" s="213">
        <v>0</v>
      </c>
      <c r="T157" s="21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5" t="s">
        <v>138</v>
      </c>
      <c r="AT157" s="215" t="s">
        <v>134</v>
      </c>
      <c r="AU157" s="215" t="s">
        <v>82</v>
      </c>
      <c r="AY157" s="17" t="s">
        <v>131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80</v>
      </c>
      <c r="BK157" s="216">
        <f>ROUND(I157*H157,2)</f>
        <v>0</v>
      </c>
      <c r="BL157" s="17" t="s">
        <v>138</v>
      </c>
      <c r="BM157" s="215" t="s">
        <v>164</v>
      </c>
    </row>
    <row r="158" spans="2:51" s="13" customFormat="1" ht="11.25">
      <c r="B158" s="217"/>
      <c r="C158" s="218"/>
      <c r="D158" s="219" t="s">
        <v>144</v>
      </c>
      <c r="E158" s="220" t="s">
        <v>1</v>
      </c>
      <c r="F158" s="221" t="s">
        <v>145</v>
      </c>
      <c r="G158" s="218"/>
      <c r="H158" s="220" t="s">
        <v>1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144</v>
      </c>
      <c r="AU158" s="227" t="s">
        <v>82</v>
      </c>
      <c r="AV158" s="13" t="s">
        <v>80</v>
      </c>
      <c r="AW158" s="13" t="s">
        <v>29</v>
      </c>
      <c r="AX158" s="13" t="s">
        <v>72</v>
      </c>
      <c r="AY158" s="227" t="s">
        <v>131</v>
      </c>
    </row>
    <row r="159" spans="2:51" s="14" customFormat="1" ht="11.25">
      <c r="B159" s="228"/>
      <c r="C159" s="229"/>
      <c r="D159" s="219" t="s">
        <v>144</v>
      </c>
      <c r="E159" s="230" t="s">
        <v>1</v>
      </c>
      <c r="F159" s="231" t="s">
        <v>158</v>
      </c>
      <c r="G159" s="229"/>
      <c r="H159" s="232">
        <v>146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144</v>
      </c>
      <c r="AU159" s="238" t="s">
        <v>82</v>
      </c>
      <c r="AV159" s="14" t="s">
        <v>82</v>
      </c>
      <c r="AW159" s="14" t="s">
        <v>29</v>
      </c>
      <c r="AX159" s="14" t="s">
        <v>72</v>
      </c>
      <c r="AY159" s="238" t="s">
        <v>131</v>
      </c>
    </row>
    <row r="160" spans="2:51" s="13" customFormat="1" ht="11.25">
      <c r="B160" s="217"/>
      <c r="C160" s="218"/>
      <c r="D160" s="219" t="s">
        <v>144</v>
      </c>
      <c r="E160" s="220" t="s">
        <v>1</v>
      </c>
      <c r="F160" s="221" t="s">
        <v>149</v>
      </c>
      <c r="G160" s="218"/>
      <c r="H160" s="220" t="s">
        <v>1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144</v>
      </c>
      <c r="AU160" s="227" t="s">
        <v>82</v>
      </c>
      <c r="AV160" s="13" t="s">
        <v>80</v>
      </c>
      <c r="AW160" s="13" t="s">
        <v>29</v>
      </c>
      <c r="AX160" s="13" t="s">
        <v>72</v>
      </c>
      <c r="AY160" s="227" t="s">
        <v>131</v>
      </c>
    </row>
    <row r="161" spans="2:51" s="14" customFormat="1" ht="11.25">
      <c r="B161" s="228"/>
      <c r="C161" s="229"/>
      <c r="D161" s="219" t="s">
        <v>144</v>
      </c>
      <c r="E161" s="230" t="s">
        <v>1</v>
      </c>
      <c r="F161" s="231" t="s">
        <v>159</v>
      </c>
      <c r="G161" s="229"/>
      <c r="H161" s="232">
        <v>151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144</v>
      </c>
      <c r="AU161" s="238" t="s">
        <v>82</v>
      </c>
      <c r="AV161" s="14" t="s">
        <v>82</v>
      </c>
      <c r="AW161" s="14" t="s">
        <v>29</v>
      </c>
      <c r="AX161" s="14" t="s">
        <v>72</v>
      </c>
      <c r="AY161" s="238" t="s">
        <v>131</v>
      </c>
    </row>
    <row r="162" spans="2:51" s="15" customFormat="1" ht="11.25">
      <c r="B162" s="239"/>
      <c r="C162" s="240"/>
      <c r="D162" s="219" t="s">
        <v>144</v>
      </c>
      <c r="E162" s="241" t="s">
        <v>1</v>
      </c>
      <c r="F162" s="242" t="s">
        <v>160</v>
      </c>
      <c r="G162" s="240"/>
      <c r="H162" s="243">
        <v>297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144</v>
      </c>
      <c r="AU162" s="249" t="s">
        <v>82</v>
      </c>
      <c r="AV162" s="15" t="s">
        <v>138</v>
      </c>
      <c r="AW162" s="15" t="s">
        <v>29</v>
      </c>
      <c r="AX162" s="15" t="s">
        <v>80</v>
      </c>
      <c r="AY162" s="249" t="s">
        <v>131</v>
      </c>
    </row>
    <row r="163" spans="1:65" s="2" customFormat="1" ht="21.75" customHeight="1">
      <c r="A163" s="34"/>
      <c r="B163" s="35"/>
      <c r="C163" s="204" t="s">
        <v>152</v>
      </c>
      <c r="D163" s="204" t="s">
        <v>134</v>
      </c>
      <c r="E163" s="205" t="s">
        <v>165</v>
      </c>
      <c r="F163" s="206" t="s">
        <v>166</v>
      </c>
      <c r="G163" s="207" t="s">
        <v>142</v>
      </c>
      <c r="H163" s="208">
        <v>463</v>
      </c>
      <c r="I163" s="209"/>
      <c r="J163" s="208">
        <f>ROUND(I163*H163,2)</f>
        <v>0</v>
      </c>
      <c r="K163" s="210"/>
      <c r="L163" s="39"/>
      <c r="M163" s="211" t="s">
        <v>1</v>
      </c>
      <c r="N163" s="212" t="s">
        <v>37</v>
      </c>
      <c r="O163" s="71"/>
      <c r="P163" s="213">
        <f>O163*H163</f>
        <v>0</v>
      </c>
      <c r="Q163" s="213">
        <v>0.0157</v>
      </c>
      <c r="R163" s="213">
        <f>Q163*H163</f>
        <v>7.269099999999999</v>
      </c>
      <c r="S163" s="213">
        <v>0</v>
      </c>
      <c r="T163" s="21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5" t="s">
        <v>138</v>
      </c>
      <c r="AT163" s="215" t="s">
        <v>134</v>
      </c>
      <c r="AU163" s="215" t="s">
        <v>82</v>
      </c>
      <c r="AY163" s="17" t="s">
        <v>131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80</v>
      </c>
      <c r="BK163" s="216">
        <f>ROUND(I163*H163,2)</f>
        <v>0</v>
      </c>
      <c r="BL163" s="17" t="s">
        <v>138</v>
      </c>
      <c r="BM163" s="215" t="s">
        <v>167</v>
      </c>
    </row>
    <row r="164" spans="2:51" s="13" customFormat="1" ht="11.25">
      <c r="B164" s="217"/>
      <c r="C164" s="218"/>
      <c r="D164" s="219" t="s">
        <v>144</v>
      </c>
      <c r="E164" s="220" t="s">
        <v>1</v>
      </c>
      <c r="F164" s="221" t="s">
        <v>168</v>
      </c>
      <c r="G164" s="218"/>
      <c r="H164" s="220" t="s">
        <v>1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144</v>
      </c>
      <c r="AU164" s="227" t="s">
        <v>82</v>
      </c>
      <c r="AV164" s="13" t="s">
        <v>80</v>
      </c>
      <c r="AW164" s="13" t="s">
        <v>29</v>
      </c>
      <c r="AX164" s="13" t="s">
        <v>72</v>
      </c>
      <c r="AY164" s="227" t="s">
        <v>131</v>
      </c>
    </row>
    <row r="165" spans="2:51" s="13" customFormat="1" ht="11.25">
      <c r="B165" s="217"/>
      <c r="C165" s="218"/>
      <c r="D165" s="219" t="s">
        <v>144</v>
      </c>
      <c r="E165" s="220" t="s">
        <v>1</v>
      </c>
      <c r="F165" s="221" t="s">
        <v>145</v>
      </c>
      <c r="G165" s="218"/>
      <c r="H165" s="220" t="s">
        <v>1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144</v>
      </c>
      <c r="AU165" s="227" t="s">
        <v>82</v>
      </c>
      <c r="AV165" s="13" t="s">
        <v>80</v>
      </c>
      <c r="AW165" s="13" t="s">
        <v>29</v>
      </c>
      <c r="AX165" s="13" t="s">
        <v>72</v>
      </c>
      <c r="AY165" s="227" t="s">
        <v>131</v>
      </c>
    </row>
    <row r="166" spans="2:51" s="14" customFormat="1" ht="11.25">
      <c r="B166" s="228"/>
      <c r="C166" s="229"/>
      <c r="D166" s="219" t="s">
        <v>144</v>
      </c>
      <c r="E166" s="230" t="s">
        <v>1</v>
      </c>
      <c r="F166" s="231" t="s">
        <v>169</v>
      </c>
      <c r="G166" s="229"/>
      <c r="H166" s="232">
        <v>223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144</v>
      </c>
      <c r="AU166" s="238" t="s">
        <v>82</v>
      </c>
      <c r="AV166" s="14" t="s">
        <v>82</v>
      </c>
      <c r="AW166" s="14" t="s">
        <v>29</v>
      </c>
      <c r="AX166" s="14" t="s">
        <v>72</v>
      </c>
      <c r="AY166" s="238" t="s">
        <v>131</v>
      </c>
    </row>
    <row r="167" spans="2:51" s="13" customFormat="1" ht="11.25">
      <c r="B167" s="217"/>
      <c r="C167" s="218"/>
      <c r="D167" s="219" t="s">
        <v>144</v>
      </c>
      <c r="E167" s="220" t="s">
        <v>1</v>
      </c>
      <c r="F167" s="221" t="s">
        <v>149</v>
      </c>
      <c r="G167" s="218"/>
      <c r="H167" s="220" t="s">
        <v>1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144</v>
      </c>
      <c r="AU167" s="227" t="s">
        <v>82</v>
      </c>
      <c r="AV167" s="13" t="s">
        <v>80</v>
      </c>
      <c r="AW167" s="13" t="s">
        <v>29</v>
      </c>
      <c r="AX167" s="13" t="s">
        <v>72</v>
      </c>
      <c r="AY167" s="227" t="s">
        <v>131</v>
      </c>
    </row>
    <row r="168" spans="2:51" s="14" customFormat="1" ht="11.25">
      <c r="B168" s="228"/>
      <c r="C168" s="229"/>
      <c r="D168" s="219" t="s">
        <v>144</v>
      </c>
      <c r="E168" s="230" t="s">
        <v>1</v>
      </c>
      <c r="F168" s="231" t="s">
        <v>170</v>
      </c>
      <c r="G168" s="229"/>
      <c r="H168" s="232">
        <v>240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144</v>
      </c>
      <c r="AU168" s="238" t="s">
        <v>82</v>
      </c>
      <c r="AV168" s="14" t="s">
        <v>82</v>
      </c>
      <c r="AW168" s="14" t="s">
        <v>29</v>
      </c>
      <c r="AX168" s="14" t="s">
        <v>72</v>
      </c>
      <c r="AY168" s="238" t="s">
        <v>131</v>
      </c>
    </row>
    <row r="169" spans="2:51" s="15" customFormat="1" ht="11.25">
      <c r="B169" s="239"/>
      <c r="C169" s="240"/>
      <c r="D169" s="219" t="s">
        <v>144</v>
      </c>
      <c r="E169" s="241" t="s">
        <v>1</v>
      </c>
      <c r="F169" s="242" t="s">
        <v>160</v>
      </c>
      <c r="G169" s="240"/>
      <c r="H169" s="243">
        <v>463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144</v>
      </c>
      <c r="AU169" s="249" t="s">
        <v>82</v>
      </c>
      <c r="AV169" s="15" t="s">
        <v>138</v>
      </c>
      <c r="AW169" s="15" t="s">
        <v>29</v>
      </c>
      <c r="AX169" s="15" t="s">
        <v>80</v>
      </c>
      <c r="AY169" s="249" t="s">
        <v>131</v>
      </c>
    </row>
    <row r="170" spans="1:65" s="2" customFormat="1" ht="21.75" customHeight="1">
      <c r="A170" s="34"/>
      <c r="B170" s="35"/>
      <c r="C170" s="204" t="s">
        <v>171</v>
      </c>
      <c r="D170" s="204" t="s">
        <v>134</v>
      </c>
      <c r="E170" s="205" t="s">
        <v>172</v>
      </c>
      <c r="F170" s="206" t="s">
        <v>173</v>
      </c>
      <c r="G170" s="207" t="s">
        <v>142</v>
      </c>
      <c r="H170" s="208">
        <v>463</v>
      </c>
      <c r="I170" s="209"/>
      <c r="J170" s="208">
        <f>ROUND(I170*H170,2)</f>
        <v>0</v>
      </c>
      <c r="K170" s="210"/>
      <c r="L170" s="39"/>
      <c r="M170" s="211" t="s">
        <v>1</v>
      </c>
      <c r="N170" s="212" t="s">
        <v>37</v>
      </c>
      <c r="O170" s="71"/>
      <c r="P170" s="213">
        <f>O170*H170</f>
        <v>0</v>
      </c>
      <c r="Q170" s="213">
        <v>0.003</v>
      </c>
      <c r="R170" s="213">
        <f>Q170*H170</f>
        <v>1.389</v>
      </c>
      <c r="S170" s="213">
        <v>0</v>
      </c>
      <c r="T170" s="21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5" t="s">
        <v>138</v>
      </c>
      <c r="AT170" s="215" t="s">
        <v>134</v>
      </c>
      <c r="AU170" s="215" t="s">
        <v>82</v>
      </c>
      <c r="AY170" s="17" t="s">
        <v>131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80</v>
      </c>
      <c r="BK170" s="216">
        <f>ROUND(I170*H170,2)</f>
        <v>0</v>
      </c>
      <c r="BL170" s="17" t="s">
        <v>138</v>
      </c>
      <c r="BM170" s="215" t="s">
        <v>174</v>
      </c>
    </row>
    <row r="171" spans="2:51" s="13" customFormat="1" ht="11.25">
      <c r="B171" s="217"/>
      <c r="C171" s="218"/>
      <c r="D171" s="219" t="s">
        <v>144</v>
      </c>
      <c r="E171" s="220" t="s">
        <v>1</v>
      </c>
      <c r="F171" s="221" t="s">
        <v>175</v>
      </c>
      <c r="G171" s="218"/>
      <c r="H171" s="220" t="s">
        <v>1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144</v>
      </c>
      <c r="AU171" s="227" t="s">
        <v>82</v>
      </c>
      <c r="AV171" s="13" t="s">
        <v>80</v>
      </c>
      <c r="AW171" s="13" t="s">
        <v>29</v>
      </c>
      <c r="AX171" s="13" t="s">
        <v>72</v>
      </c>
      <c r="AY171" s="227" t="s">
        <v>131</v>
      </c>
    </row>
    <row r="172" spans="2:51" s="13" customFormat="1" ht="11.25">
      <c r="B172" s="217"/>
      <c r="C172" s="218"/>
      <c r="D172" s="219" t="s">
        <v>144</v>
      </c>
      <c r="E172" s="220" t="s">
        <v>1</v>
      </c>
      <c r="F172" s="221" t="s">
        <v>145</v>
      </c>
      <c r="G172" s="218"/>
      <c r="H172" s="220" t="s">
        <v>1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144</v>
      </c>
      <c r="AU172" s="227" t="s">
        <v>82</v>
      </c>
      <c r="AV172" s="13" t="s">
        <v>80</v>
      </c>
      <c r="AW172" s="13" t="s">
        <v>29</v>
      </c>
      <c r="AX172" s="13" t="s">
        <v>72</v>
      </c>
      <c r="AY172" s="227" t="s">
        <v>131</v>
      </c>
    </row>
    <row r="173" spans="2:51" s="14" customFormat="1" ht="11.25">
      <c r="B173" s="228"/>
      <c r="C173" s="229"/>
      <c r="D173" s="219" t="s">
        <v>144</v>
      </c>
      <c r="E173" s="230" t="s">
        <v>1</v>
      </c>
      <c r="F173" s="231" t="s">
        <v>169</v>
      </c>
      <c r="G173" s="229"/>
      <c r="H173" s="232">
        <v>223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144</v>
      </c>
      <c r="AU173" s="238" t="s">
        <v>82</v>
      </c>
      <c r="AV173" s="14" t="s">
        <v>82</v>
      </c>
      <c r="AW173" s="14" t="s">
        <v>29</v>
      </c>
      <c r="AX173" s="14" t="s">
        <v>72</v>
      </c>
      <c r="AY173" s="238" t="s">
        <v>131</v>
      </c>
    </row>
    <row r="174" spans="2:51" s="13" customFormat="1" ht="11.25">
      <c r="B174" s="217"/>
      <c r="C174" s="218"/>
      <c r="D174" s="219" t="s">
        <v>144</v>
      </c>
      <c r="E174" s="220" t="s">
        <v>1</v>
      </c>
      <c r="F174" s="221" t="s">
        <v>149</v>
      </c>
      <c r="G174" s="218"/>
      <c r="H174" s="220" t="s">
        <v>1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144</v>
      </c>
      <c r="AU174" s="227" t="s">
        <v>82</v>
      </c>
      <c r="AV174" s="13" t="s">
        <v>80</v>
      </c>
      <c r="AW174" s="13" t="s">
        <v>29</v>
      </c>
      <c r="AX174" s="13" t="s">
        <v>72</v>
      </c>
      <c r="AY174" s="227" t="s">
        <v>131</v>
      </c>
    </row>
    <row r="175" spans="2:51" s="14" customFormat="1" ht="11.25">
      <c r="B175" s="228"/>
      <c r="C175" s="229"/>
      <c r="D175" s="219" t="s">
        <v>144</v>
      </c>
      <c r="E175" s="230" t="s">
        <v>1</v>
      </c>
      <c r="F175" s="231" t="s">
        <v>170</v>
      </c>
      <c r="G175" s="229"/>
      <c r="H175" s="232">
        <v>240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144</v>
      </c>
      <c r="AU175" s="238" t="s">
        <v>82</v>
      </c>
      <c r="AV175" s="14" t="s">
        <v>82</v>
      </c>
      <c r="AW175" s="14" t="s">
        <v>29</v>
      </c>
      <c r="AX175" s="14" t="s">
        <v>72</v>
      </c>
      <c r="AY175" s="238" t="s">
        <v>131</v>
      </c>
    </row>
    <row r="176" spans="2:51" s="15" customFormat="1" ht="11.25">
      <c r="B176" s="239"/>
      <c r="C176" s="240"/>
      <c r="D176" s="219" t="s">
        <v>144</v>
      </c>
      <c r="E176" s="241" t="s">
        <v>1</v>
      </c>
      <c r="F176" s="242" t="s">
        <v>160</v>
      </c>
      <c r="G176" s="240"/>
      <c r="H176" s="243">
        <v>463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144</v>
      </c>
      <c r="AU176" s="249" t="s">
        <v>82</v>
      </c>
      <c r="AV176" s="15" t="s">
        <v>138</v>
      </c>
      <c r="AW176" s="15" t="s">
        <v>29</v>
      </c>
      <c r="AX176" s="15" t="s">
        <v>80</v>
      </c>
      <c r="AY176" s="249" t="s">
        <v>131</v>
      </c>
    </row>
    <row r="177" spans="1:65" s="2" customFormat="1" ht="21.75" customHeight="1">
      <c r="A177" s="34"/>
      <c r="B177" s="35"/>
      <c r="C177" s="204" t="s">
        <v>176</v>
      </c>
      <c r="D177" s="204" t="s">
        <v>134</v>
      </c>
      <c r="E177" s="205" t="s">
        <v>177</v>
      </c>
      <c r="F177" s="206" t="s">
        <v>178</v>
      </c>
      <c r="G177" s="207" t="s">
        <v>142</v>
      </c>
      <c r="H177" s="208">
        <v>42</v>
      </c>
      <c r="I177" s="209"/>
      <c r="J177" s="208">
        <f>ROUND(I177*H177,2)</f>
        <v>0</v>
      </c>
      <c r="K177" s="210"/>
      <c r="L177" s="39"/>
      <c r="M177" s="211" t="s">
        <v>1</v>
      </c>
      <c r="N177" s="212" t="s">
        <v>37</v>
      </c>
      <c r="O177" s="71"/>
      <c r="P177" s="213">
        <f>O177*H177</f>
        <v>0</v>
      </c>
      <c r="Q177" s="213">
        <v>0.01838</v>
      </c>
      <c r="R177" s="213">
        <f>Q177*H177</f>
        <v>0.77196</v>
      </c>
      <c r="S177" s="213">
        <v>0</v>
      </c>
      <c r="T177" s="21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5" t="s">
        <v>138</v>
      </c>
      <c r="AT177" s="215" t="s">
        <v>134</v>
      </c>
      <c r="AU177" s="215" t="s">
        <v>82</v>
      </c>
      <c r="AY177" s="17" t="s">
        <v>131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80</v>
      </c>
      <c r="BK177" s="216">
        <f>ROUND(I177*H177,2)</f>
        <v>0</v>
      </c>
      <c r="BL177" s="17" t="s">
        <v>138</v>
      </c>
      <c r="BM177" s="215" t="s">
        <v>179</v>
      </c>
    </row>
    <row r="178" spans="2:51" s="13" customFormat="1" ht="11.25">
      <c r="B178" s="217"/>
      <c r="C178" s="218"/>
      <c r="D178" s="219" t="s">
        <v>144</v>
      </c>
      <c r="E178" s="220" t="s">
        <v>1</v>
      </c>
      <c r="F178" s="221" t="s">
        <v>145</v>
      </c>
      <c r="G178" s="218"/>
      <c r="H178" s="220" t="s">
        <v>1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144</v>
      </c>
      <c r="AU178" s="227" t="s">
        <v>82</v>
      </c>
      <c r="AV178" s="13" t="s">
        <v>80</v>
      </c>
      <c r="AW178" s="13" t="s">
        <v>29</v>
      </c>
      <c r="AX178" s="13" t="s">
        <v>72</v>
      </c>
      <c r="AY178" s="227" t="s">
        <v>131</v>
      </c>
    </row>
    <row r="179" spans="2:51" s="13" customFormat="1" ht="11.25">
      <c r="B179" s="217"/>
      <c r="C179" s="218"/>
      <c r="D179" s="219" t="s">
        <v>144</v>
      </c>
      <c r="E179" s="220" t="s">
        <v>1</v>
      </c>
      <c r="F179" s="221" t="s">
        <v>180</v>
      </c>
      <c r="G179" s="218"/>
      <c r="H179" s="220" t="s">
        <v>1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144</v>
      </c>
      <c r="AU179" s="227" t="s">
        <v>82</v>
      </c>
      <c r="AV179" s="13" t="s">
        <v>80</v>
      </c>
      <c r="AW179" s="13" t="s">
        <v>29</v>
      </c>
      <c r="AX179" s="13" t="s">
        <v>72</v>
      </c>
      <c r="AY179" s="227" t="s">
        <v>131</v>
      </c>
    </row>
    <row r="180" spans="2:51" s="14" customFormat="1" ht="11.25">
      <c r="B180" s="228"/>
      <c r="C180" s="229"/>
      <c r="D180" s="219" t="s">
        <v>144</v>
      </c>
      <c r="E180" s="230" t="s">
        <v>1</v>
      </c>
      <c r="F180" s="231" t="s">
        <v>181</v>
      </c>
      <c r="G180" s="229"/>
      <c r="H180" s="232">
        <v>42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144</v>
      </c>
      <c r="AU180" s="238" t="s">
        <v>82</v>
      </c>
      <c r="AV180" s="14" t="s">
        <v>82</v>
      </c>
      <c r="AW180" s="14" t="s">
        <v>29</v>
      </c>
      <c r="AX180" s="14" t="s">
        <v>80</v>
      </c>
      <c r="AY180" s="238" t="s">
        <v>131</v>
      </c>
    </row>
    <row r="181" spans="1:65" s="2" customFormat="1" ht="21.75" customHeight="1">
      <c r="A181" s="34"/>
      <c r="B181" s="35"/>
      <c r="C181" s="204" t="s">
        <v>182</v>
      </c>
      <c r="D181" s="204" t="s">
        <v>134</v>
      </c>
      <c r="E181" s="205" t="s">
        <v>183</v>
      </c>
      <c r="F181" s="206" t="s">
        <v>184</v>
      </c>
      <c r="G181" s="207" t="s">
        <v>185</v>
      </c>
      <c r="H181" s="208">
        <v>2</v>
      </c>
      <c r="I181" s="209"/>
      <c r="J181" s="208">
        <f>ROUND(I181*H181,2)</f>
        <v>0</v>
      </c>
      <c r="K181" s="210"/>
      <c r="L181" s="39"/>
      <c r="M181" s="211" t="s">
        <v>1</v>
      </c>
      <c r="N181" s="212" t="s">
        <v>37</v>
      </c>
      <c r="O181" s="71"/>
      <c r="P181" s="213">
        <f>O181*H181</f>
        <v>0</v>
      </c>
      <c r="Q181" s="213">
        <v>0.1575</v>
      </c>
      <c r="R181" s="213">
        <f>Q181*H181</f>
        <v>0.315</v>
      </c>
      <c r="S181" s="213">
        <v>0</v>
      </c>
      <c r="T181" s="21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5" t="s">
        <v>138</v>
      </c>
      <c r="AT181" s="215" t="s">
        <v>134</v>
      </c>
      <c r="AU181" s="215" t="s">
        <v>82</v>
      </c>
      <c r="AY181" s="17" t="s">
        <v>131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80</v>
      </c>
      <c r="BK181" s="216">
        <f>ROUND(I181*H181,2)</f>
        <v>0</v>
      </c>
      <c r="BL181" s="17" t="s">
        <v>138</v>
      </c>
      <c r="BM181" s="215" t="s">
        <v>186</v>
      </c>
    </row>
    <row r="182" spans="2:51" s="13" customFormat="1" ht="11.25">
      <c r="B182" s="217"/>
      <c r="C182" s="218"/>
      <c r="D182" s="219" t="s">
        <v>144</v>
      </c>
      <c r="E182" s="220" t="s">
        <v>1</v>
      </c>
      <c r="F182" s="221" t="s">
        <v>187</v>
      </c>
      <c r="G182" s="218"/>
      <c r="H182" s="220" t="s">
        <v>1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144</v>
      </c>
      <c r="AU182" s="227" t="s">
        <v>82</v>
      </c>
      <c r="AV182" s="13" t="s">
        <v>80</v>
      </c>
      <c r="AW182" s="13" t="s">
        <v>29</v>
      </c>
      <c r="AX182" s="13" t="s">
        <v>72</v>
      </c>
      <c r="AY182" s="227" t="s">
        <v>131</v>
      </c>
    </row>
    <row r="183" spans="2:51" s="13" customFormat="1" ht="11.25">
      <c r="B183" s="217"/>
      <c r="C183" s="218"/>
      <c r="D183" s="219" t="s">
        <v>144</v>
      </c>
      <c r="E183" s="220" t="s">
        <v>1</v>
      </c>
      <c r="F183" s="221" t="s">
        <v>149</v>
      </c>
      <c r="G183" s="218"/>
      <c r="H183" s="220" t="s">
        <v>1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144</v>
      </c>
      <c r="AU183" s="227" t="s">
        <v>82</v>
      </c>
      <c r="AV183" s="13" t="s">
        <v>80</v>
      </c>
      <c r="AW183" s="13" t="s">
        <v>29</v>
      </c>
      <c r="AX183" s="13" t="s">
        <v>72</v>
      </c>
      <c r="AY183" s="227" t="s">
        <v>131</v>
      </c>
    </row>
    <row r="184" spans="2:51" s="14" customFormat="1" ht="11.25">
      <c r="B184" s="228"/>
      <c r="C184" s="229"/>
      <c r="D184" s="219" t="s">
        <v>144</v>
      </c>
      <c r="E184" s="230" t="s">
        <v>1</v>
      </c>
      <c r="F184" s="231" t="s">
        <v>188</v>
      </c>
      <c r="G184" s="229"/>
      <c r="H184" s="232">
        <v>2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144</v>
      </c>
      <c r="AU184" s="238" t="s">
        <v>82</v>
      </c>
      <c r="AV184" s="14" t="s">
        <v>82</v>
      </c>
      <c r="AW184" s="14" t="s">
        <v>29</v>
      </c>
      <c r="AX184" s="14" t="s">
        <v>80</v>
      </c>
      <c r="AY184" s="238" t="s">
        <v>131</v>
      </c>
    </row>
    <row r="185" spans="1:65" s="2" customFormat="1" ht="21.75" customHeight="1">
      <c r="A185" s="34"/>
      <c r="B185" s="35"/>
      <c r="C185" s="204" t="s">
        <v>189</v>
      </c>
      <c r="D185" s="204" t="s">
        <v>134</v>
      </c>
      <c r="E185" s="205" t="s">
        <v>190</v>
      </c>
      <c r="F185" s="206" t="s">
        <v>191</v>
      </c>
      <c r="G185" s="207" t="s">
        <v>185</v>
      </c>
      <c r="H185" s="208">
        <v>1</v>
      </c>
      <c r="I185" s="209"/>
      <c r="J185" s="208">
        <f>ROUND(I185*H185,2)</f>
        <v>0</v>
      </c>
      <c r="K185" s="210"/>
      <c r="L185" s="39"/>
      <c r="M185" s="211" t="s">
        <v>1</v>
      </c>
      <c r="N185" s="212" t="s">
        <v>37</v>
      </c>
      <c r="O185" s="71"/>
      <c r="P185" s="213">
        <f>O185*H185</f>
        <v>0</v>
      </c>
      <c r="Q185" s="213">
        <v>0.4417</v>
      </c>
      <c r="R185" s="213">
        <f>Q185*H185</f>
        <v>0.4417</v>
      </c>
      <c r="S185" s="213">
        <v>0</v>
      </c>
      <c r="T185" s="21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5" t="s">
        <v>138</v>
      </c>
      <c r="AT185" s="215" t="s">
        <v>134</v>
      </c>
      <c r="AU185" s="215" t="s">
        <v>82</v>
      </c>
      <c r="AY185" s="17" t="s">
        <v>131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80</v>
      </c>
      <c r="BK185" s="216">
        <f>ROUND(I185*H185,2)</f>
        <v>0</v>
      </c>
      <c r="BL185" s="17" t="s">
        <v>138</v>
      </c>
      <c r="BM185" s="215" t="s">
        <v>192</v>
      </c>
    </row>
    <row r="186" spans="2:51" s="13" customFormat="1" ht="11.25">
      <c r="B186" s="217"/>
      <c r="C186" s="218"/>
      <c r="D186" s="219" t="s">
        <v>144</v>
      </c>
      <c r="E186" s="220" t="s">
        <v>1</v>
      </c>
      <c r="F186" s="221" t="s">
        <v>145</v>
      </c>
      <c r="G186" s="218"/>
      <c r="H186" s="220" t="s">
        <v>1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144</v>
      </c>
      <c r="AU186" s="227" t="s">
        <v>82</v>
      </c>
      <c r="AV186" s="13" t="s">
        <v>80</v>
      </c>
      <c r="AW186" s="13" t="s">
        <v>29</v>
      </c>
      <c r="AX186" s="13" t="s">
        <v>72</v>
      </c>
      <c r="AY186" s="227" t="s">
        <v>131</v>
      </c>
    </row>
    <row r="187" spans="2:51" s="14" customFormat="1" ht="11.25">
      <c r="B187" s="228"/>
      <c r="C187" s="229"/>
      <c r="D187" s="219" t="s">
        <v>144</v>
      </c>
      <c r="E187" s="230" t="s">
        <v>1</v>
      </c>
      <c r="F187" s="231" t="s">
        <v>80</v>
      </c>
      <c r="G187" s="229"/>
      <c r="H187" s="232">
        <v>1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144</v>
      </c>
      <c r="AU187" s="238" t="s">
        <v>82</v>
      </c>
      <c r="AV187" s="14" t="s">
        <v>82</v>
      </c>
      <c r="AW187" s="14" t="s">
        <v>29</v>
      </c>
      <c r="AX187" s="14" t="s">
        <v>80</v>
      </c>
      <c r="AY187" s="238" t="s">
        <v>131</v>
      </c>
    </row>
    <row r="188" spans="1:65" s="2" customFormat="1" ht="16.5" customHeight="1">
      <c r="A188" s="34"/>
      <c r="B188" s="35"/>
      <c r="C188" s="250" t="s">
        <v>193</v>
      </c>
      <c r="D188" s="250" t="s">
        <v>194</v>
      </c>
      <c r="E188" s="251" t="s">
        <v>195</v>
      </c>
      <c r="F188" s="252" t="s">
        <v>196</v>
      </c>
      <c r="G188" s="253" t="s">
        <v>185</v>
      </c>
      <c r="H188" s="254">
        <v>1</v>
      </c>
      <c r="I188" s="255"/>
      <c r="J188" s="254">
        <f>ROUND(I188*H188,2)</f>
        <v>0</v>
      </c>
      <c r="K188" s="256"/>
      <c r="L188" s="257"/>
      <c r="M188" s="258" t="s">
        <v>1</v>
      </c>
      <c r="N188" s="259" t="s">
        <v>37</v>
      </c>
      <c r="O188" s="71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5" t="s">
        <v>176</v>
      </c>
      <c r="AT188" s="215" t="s">
        <v>194</v>
      </c>
      <c r="AU188" s="215" t="s">
        <v>82</v>
      </c>
      <c r="AY188" s="17" t="s">
        <v>131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80</v>
      </c>
      <c r="BK188" s="216">
        <f>ROUND(I188*H188,2)</f>
        <v>0</v>
      </c>
      <c r="BL188" s="17" t="s">
        <v>138</v>
      </c>
      <c r="BM188" s="215" t="s">
        <v>197</v>
      </c>
    </row>
    <row r="189" spans="2:51" s="13" customFormat="1" ht="11.25">
      <c r="B189" s="217"/>
      <c r="C189" s="218"/>
      <c r="D189" s="219" t="s">
        <v>144</v>
      </c>
      <c r="E189" s="220" t="s">
        <v>1</v>
      </c>
      <c r="F189" s="221" t="s">
        <v>145</v>
      </c>
      <c r="G189" s="218"/>
      <c r="H189" s="220" t="s">
        <v>1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144</v>
      </c>
      <c r="AU189" s="227" t="s">
        <v>82</v>
      </c>
      <c r="AV189" s="13" t="s">
        <v>80</v>
      </c>
      <c r="AW189" s="13" t="s">
        <v>29</v>
      </c>
      <c r="AX189" s="13" t="s">
        <v>72</v>
      </c>
      <c r="AY189" s="227" t="s">
        <v>131</v>
      </c>
    </row>
    <row r="190" spans="2:51" s="14" customFormat="1" ht="11.25">
      <c r="B190" s="228"/>
      <c r="C190" s="229"/>
      <c r="D190" s="219" t="s">
        <v>144</v>
      </c>
      <c r="E190" s="230" t="s">
        <v>1</v>
      </c>
      <c r="F190" s="231" t="s">
        <v>80</v>
      </c>
      <c r="G190" s="229"/>
      <c r="H190" s="232">
        <v>1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144</v>
      </c>
      <c r="AU190" s="238" t="s">
        <v>82</v>
      </c>
      <c r="AV190" s="14" t="s">
        <v>82</v>
      </c>
      <c r="AW190" s="14" t="s">
        <v>29</v>
      </c>
      <c r="AX190" s="14" t="s">
        <v>80</v>
      </c>
      <c r="AY190" s="238" t="s">
        <v>131</v>
      </c>
    </row>
    <row r="191" spans="2:63" s="12" customFormat="1" ht="22.9" customHeight="1">
      <c r="B191" s="188"/>
      <c r="C191" s="189"/>
      <c r="D191" s="190" t="s">
        <v>71</v>
      </c>
      <c r="E191" s="202" t="s">
        <v>198</v>
      </c>
      <c r="F191" s="202" t="s">
        <v>199</v>
      </c>
      <c r="G191" s="189"/>
      <c r="H191" s="189"/>
      <c r="I191" s="192"/>
      <c r="J191" s="203">
        <f>BK191</f>
        <v>0</v>
      </c>
      <c r="K191" s="189"/>
      <c r="L191" s="194"/>
      <c r="M191" s="195"/>
      <c r="N191" s="196"/>
      <c r="O191" s="196"/>
      <c r="P191" s="197">
        <f>SUM(P192:P198)</f>
        <v>0</v>
      </c>
      <c r="Q191" s="196"/>
      <c r="R191" s="197">
        <f>SUM(R192:R198)</f>
        <v>0.03861</v>
      </c>
      <c r="S191" s="196"/>
      <c r="T191" s="198">
        <f>SUM(T192:T198)</f>
        <v>0</v>
      </c>
      <c r="AR191" s="199" t="s">
        <v>80</v>
      </c>
      <c r="AT191" s="200" t="s">
        <v>71</v>
      </c>
      <c r="AU191" s="200" t="s">
        <v>80</v>
      </c>
      <c r="AY191" s="199" t="s">
        <v>131</v>
      </c>
      <c r="BK191" s="201">
        <f>SUM(BK192:BK198)</f>
        <v>0</v>
      </c>
    </row>
    <row r="192" spans="1:65" s="2" customFormat="1" ht="21.75" customHeight="1">
      <c r="A192" s="34"/>
      <c r="B192" s="35"/>
      <c r="C192" s="204" t="s">
        <v>200</v>
      </c>
      <c r="D192" s="204" t="s">
        <v>134</v>
      </c>
      <c r="E192" s="205" t="s">
        <v>201</v>
      </c>
      <c r="F192" s="206" t="s">
        <v>202</v>
      </c>
      <c r="G192" s="207" t="s">
        <v>142</v>
      </c>
      <c r="H192" s="208">
        <v>297</v>
      </c>
      <c r="I192" s="209"/>
      <c r="J192" s="208">
        <f>ROUND(I192*H192,2)</f>
        <v>0</v>
      </c>
      <c r="K192" s="210"/>
      <c r="L192" s="39"/>
      <c r="M192" s="211" t="s">
        <v>1</v>
      </c>
      <c r="N192" s="212" t="s">
        <v>37</v>
      </c>
      <c r="O192" s="71"/>
      <c r="P192" s="213">
        <f>O192*H192</f>
        <v>0</v>
      </c>
      <c r="Q192" s="213">
        <v>0.00013</v>
      </c>
      <c r="R192" s="213">
        <f>Q192*H192</f>
        <v>0.03861</v>
      </c>
      <c r="S192" s="213">
        <v>0</v>
      </c>
      <c r="T192" s="21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5" t="s">
        <v>138</v>
      </c>
      <c r="AT192" s="215" t="s">
        <v>134</v>
      </c>
      <c r="AU192" s="215" t="s">
        <v>82</v>
      </c>
      <c r="AY192" s="17" t="s">
        <v>131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80</v>
      </c>
      <c r="BK192" s="216">
        <f>ROUND(I192*H192,2)</f>
        <v>0</v>
      </c>
      <c r="BL192" s="17" t="s">
        <v>138</v>
      </c>
      <c r="BM192" s="215" t="s">
        <v>203</v>
      </c>
    </row>
    <row r="193" spans="2:51" s="13" customFormat="1" ht="11.25">
      <c r="B193" s="217"/>
      <c r="C193" s="218"/>
      <c r="D193" s="219" t="s">
        <v>144</v>
      </c>
      <c r="E193" s="220" t="s">
        <v>1</v>
      </c>
      <c r="F193" s="221" t="s">
        <v>204</v>
      </c>
      <c r="G193" s="218"/>
      <c r="H193" s="220" t="s">
        <v>1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144</v>
      </c>
      <c r="AU193" s="227" t="s">
        <v>82</v>
      </c>
      <c r="AV193" s="13" t="s">
        <v>80</v>
      </c>
      <c r="AW193" s="13" t="s">
        <v>29</v>
      </c>
      <c r="AX193" s="13" t="s">
        <v>72</v>
      </c>
      <c r="AY193" s="227" t="s">
        <v>131</v>
      </c>
    </row>
    <row r="194" spans="2:51" s="13" customFormat="1" ht="11.25">
      <c r="B194" s="217"/>
      <c r="C194" s="218"/>
      <c r="D194" s="219" t="s">
        <v>144</v>
      </c>
      <c r="E194" s="220" t="s">
        <v>1</v>
      </c>
      <c r="F194" s="221" t="s">
        <v>145</v>
      </c>
      <c r="G194" s="218"/>
      <c r="H194" s="220" t="s">
        <v>1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144</v>
      </c>
      <c r="AU194" s="227" t="s">
        <v>82</v>
      </c>
      <c r="AV194" s="13" t="s">
        <v>80</v>
      </c>
      <c r="AW194" s="13" t="s">
        <v>29</v>
      </c>
      <c r="AX194" s="13" t="s">
        <v>72</v>
      </c>
      <c r="AY194" s="227" t="s">
        <v>131</v>
      </c>
    </row>
    <row r="195" spans="2:51" s="14" customFormat="1" ht="11.25">
      <c r="B195" s="228"/>
      <c r="C195" s="229"/>
      <c r="D195" s="219" t="s">
        <v>144</v>
      </c>
      <c r="E195" s="230" t="s">
        <v>1</v>
      </c>
      <c r="F195" s="231" t="s">
        <v>158</v>
      </c>
      <c r="G195" s="229"/>
      <c r="H195" s="232">
        <v>146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144</v>
      </c>
      <c r="AU195" s="238" t="s">
        <v>82</v>
      </c>
      <c r="AV195" s="14" t="s">
        <v>82</v>
      </c>
      <c r="AW195" s="14" t="s">
        <v>29</v>
      </c>
      <c r="AX195" s="14" t="s">
        <v>72</v>
      </c>
      <c r="AY195" s="238" t="s">
        <v>131</v>
      </c>
    </row>
    <row r="196" spans="2:51" s="13" customFormat="1" ht="11.25">
      <c r="B196" s="217"/>
      <c r="C196" s="218"/>
      <c r="D196" s="219" t="s">
        <v>144</v>
      </c>
      <c r="E196" s="220" t="s">
        <v>1</v>
      </c>
      <c r="F196" s="221" t="s">
        <v>149</v>
      </c>
      <c r="G196" s="218"/>
      <c r="H196" s="220" t="s">
        <v>1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144</v>
      </c>
      <c r="AU196" s="227" t="s">
        <v>82</v>
      </c>
      <c r="AV196" s="13" t="s">
        <v>80</v>
      </c>
      <c r="AW196" s="13" t="s">
        <v>29</v>
      </c>
      <c r="AX196" s="13" t="s">
        <v>72</v>
      </c>
      <c r="AY196" s="227" t="s">
        <v>131</v>
      </c>
    </row>
    <row r="197" spans="2:51" s="14" customFormat="1" ht="11.25">
      <c r="B197" s="228"/>
      <c r="C197" s="229"/>
      <c r="D197" s="219" t="s">
        <v>144</v>
      </c>
      <c r="E197" s="230" t="s">
        <v>1</v>
      </c>
      <c r="F197" s="231" t="s">
        <v>159</v>
      </c>
      <c r="G197" s="229"/>
      <c r="H197" s="232">
        <v>151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144</v>
      </c>
      <c r="AU197" s="238" t="s">
        <v>82</v>
      </c>
      <c r="AV197" s="14" t="s">
        <v>82</v>
      </c>
      <c r="AW197" s="14" t="s">
        <v>29</v>
      </c>
      <c r="AX197" s="14" t="s">
        <v>72</v>
      </c>
      <c r="AY197" s="238" t="s">
        <v>131</v>
      </c>
    </row>
    <row r="198" spans="2:51" s="15" customFormat="1" ht="11.25">
      <c r="B198" s="239"/>
      <c r="C198" s="240"/>
      <c r="D198" s="219" t="s">
        <v>144</v>
      </c>
      <c r="E198" s="241" t="s">
        <v>1</v>
      </c>
      <c r="F198" s="242" t="s">
        <v>160</v>
      </c>
      <c r="G198" s="240"/>
      <c r="H198" s="243">
        <v>297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144</v>
      </c>
      <c r="AU198" s="249" t="s">
        <v>82</v>
      </c>
      <c r="AV198" s="15" t="s">
        <v>138</v>
      </c>
      <c r="AW198" s="15" t="s">
        <v>29</v>
      </c>
      <c r="AX198" s="15" t="s">
        <v>80</v>
      </c>
      <c r="AY198" s="249" t="s">
        <v>131</v>
      </c>
    </row>
    <row r="199" spans="2:63" s="12" customFormat="1" ht="22.9" customHeight="1">
      <c r="B199" s="188"/>
      <c r="C199" s="189"/>
      <c r="D199" s="190" t="s">
        <v>71</v>
      </c>
      <c r="E199" s="202" t="s">
        <v>205</v>
      </c>
      <c r="F199" s="202" t="s">
        <v>206</v>
      </c>
      <c r="G199" s="189"/>
      <c r="H199" s="189"/>
      <c r="I199" s="192"/>
      <c r="J199" s="203">
        <f>BK199</f>
        <v>0</v>
      </c>
      <c r="K199" s="189"/>
      <c r="L199" s="194"/>
      <c r="M199" s="195"/>
      <c r="N199" s="196"/>
      <c r="O199" s="196"/>
      <c r="P199" s="197">
        <f>SUM(P200:P205)</f>
        <v>0</v>
      </c>
      <c r="Q199" s="196"/>
      <c r="R199" s="197">
        <f>SUM(R200:R205)</f>
        <v>0.011880000000000002</v>
      </c>
      <c r="S199" s="196"/>
      <c r="T199" s="198">
        <f>SUM(T200:T205)</f>
        <v>0</v>
      </c>
      <c r="AR199" s="199" t="s">
        <v>80</v>
      </c>
      <c r="AT199" s="200" t="s">
        <v>71</v>
      </c>
      <c r="AU199" s="200" t="s">
        <v>80</v>
      </c>
      <c r="AY199" s="199" t="s">
        <v>131</v>
      </c>
      <c r="BK199" s="201">
        <f>SUM(BK200:BK205)</f>
        <v>0</v>
      </c>
    </row>
    <row r="200" spans="1:65" s="2" customFormat="1" ht="21.75" customHeight="1">
      <c r="A200" s="34"/>
      <c r="B200" s="35"/>
      <c r="C200" s="204" t="s">
        <v>207</v>
      </c>
      <c r="D200" s="204" t="s">
        <v>134</v>
      </c>
      <c r="E200" s="205" t="s">
        <v>208</v>
      </c>
      <c r="F200" s="206" t="s">
        <v>209</v>
      </c>
      <c r="G200" s="207" t="s">
        <v>142</v>
      </c>
      <c r="H200" s="208">
        <v>297</v>
      </c>
      <c r="I200" s="209"/>
      <c r="J200" s="208">
        <f>ROUND(I200*H200,2)</f>
        <v>0</v>
      </c>
      <c r="K200" s="210"/>
      <c r="L200" s="39"/>
      <c r="M200" s="211" t="s">
        <v>1</v>
      </c>
      <c r="N200" s="212" t="s">
        <v>37</v>
      </c>
      <c r="O200" s="71"/>
      <c r="P200" s="213">
        <f>O200*H200</f>
        <v>0</v>
      </c>
      <c r="Q200" s="213">
        <v>4E-05</v>
      </c>
      <c r="R200" s="213">
        <f>Q200*H200</f>
        <v>0.011880000000000002</v>
      </c>
      <c r="S200" s="213">
        <v>0</v>
      </c>
      <c r="T200" s="21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5" t="s">
        <v>138</v>
      </c>
      <c r="AT200" s="215" t="s">
        <v>134</v>
      </c>
      <c r="AU200" s="215" t="s">
        <v>82</v>
      </c>
      <c r="AY200" s="17" t="s">
        <v>131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80</v>
      </c>
      <c r="BK200" s="216">
        <f>ROUND(I200*H200,2)</f>
        <v>0</v>
      </c>
      <c r="BL200" s="17" t="s">
        <v>138</v>
      </c>
      <c r="BM200" s="215" t="s">
        <v>210</v>
      </c>
    </row>
    <row r="201" spans="2:51" s="13" customFormat="1" ht="11.25">
      <c r="B201" s="217"/>
      <c r="C201" s="218"/>
      <c r="D201" s="219" t="s">
        <v>144</v>
      </c>
      <c r="E201" s="220" t="s">
        <v>1</v>
      </c>
      <c r="F201" s="221" t="s">
        <v>145</v>
      </c>
      <c r="G201" s="218"/>
      <c r="H201" s="220" t="s">
        <v>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144</v>
      </c>
      <c r="AU201" s="227" t="s">
        <v>82</v>
      </c>
      <c r="AV201" s="13" t="s">
        <v>80</v>
      </c>
      <c r="AW201" s="13" t="s">
        <v>29</v>
      </c>
      <c r="AX201" s="13" t="s">
        <v>72</v>
      </c>
      <c r="AY201" s="227" t="s">
        <v>131</v>
      </c>
    </row>
    <row r="202" spans="2:51" s="14" customFormat="1" ht="11.25">
      <c r="B202" s="228"/>
      <c r="C202" s="229"/>
      <c r="D202" s="219" t="s">
        <v>144</v>
      </c>
      <c r="E202" s="230" t="s">
        <v>1</v>
      </c>
      <c r="F202" s="231" t="s">
        <v>158</v>
      </c>
      <c r="G202" s="229"/>
      <c r="H202" s="232">
        <v>146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144</v>
      </c>
      <c r="AU202" s="238" t="s">
        <v>82</v>
      </c>
      <c r="AV202" s="14" t="s">
        <v>82</v>
      </c>
      <c r="AW202" s="14" t="s">
        <v>29</v>
      </c>
      <c r="AX202" s="14" t="s">
        <v>72</v>
      </c>
      <c r="AY202" s="238" t="s">
        <v>131</v>
      </c>
    </row>
    <row r="203" spans="2:51" s="13" customFormat="1" ht="11.25">
      <c r="B203" s="217"/>
      <c r="C203" s="218"/>
      <c r="D203" s="219" t="s">
        <v>144</v>
      </c>
      <c r="E203" s="220" t="s">
        <v>1</v>
      </c>
      <c r="F203" s="221" t="s">
        <v>149</v>
      </c>
      <c r="G203" s="218"/>
      <c r="H203" s="220" t="s">
        <v>1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144</v>
      </c>
      <c r="AU203" s="227" t="s">
        <v>82</v>
      </c>
      <c r="AV203" s="13" t="s">
        <v>80</v>
      </c>
      <c r="AW203" s="13" t="s">
        <v>29</v>
      </c>
      <c r="AX203" s="13" t="s">
        <v>72</v>
      </c>
      <c r="AY203" s="227" t="s">
        <v>131</v>
      </c>
    </row>
    <row r="204" spans="2:51" s="14" customFormat="1" ht="11.25">
      <c r="B204" s="228"/>
      <c r="C204" s="229"/>
      <c r="D204" s="219" t="s">
        <v>144</v>
      </c>
      <c r="E204" s="230" t="s">
        <v>1</v>
      </c>
      <c r="F204" s="231" t="s">
        <v>159</v>
      </c>
      <c r="G204" s="229"/>
      <c r="H204" s="232">
        <v>151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144</v>
      </c>
      <c r="AU204" s="238" t="s">
        <v>82</v>
      </c>
      <c r="AV204" s="14" t="s">
        <v>82</v>
      </c>
      <c r="AW204" s="14" t="s">
        <v>29</v>
      </c>
      <c r="AX204" s="14" t="s">
        <v>72</v>
      </c>
      <c r="AY204" s="238" t="s">
        <v>131</v>
      </c>
    </row>
    <row r="205" spans="2:51" s="15" customFormat="1" ht="11.25">
      <c r="B205" s="239"/>
      <c r="C205" s="240"/>
      <c r="D205" s="219" t="s">
        <v>144</v>
      </c>
      <c r="E205" s="241" t="s">
        <v>1</v>
      </c>
      <c r="F205" s="242" t="s">
        <v>160</v>
      </c>
      <c r="G205" s="240"/>
      <c r="H205" s="243">
        <v>297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144</v>
      </c>
      <c r="AU205" s="249" t="s">
        <v>82</v>
      </c>
      <c r="AV205" s="15" t="s">
        <v>138</v>
      </c>
      <c r="AW205" s="15" t="s">
        <v>29</v>
      </c>
      <c r="AX205" s="15" t="s">
        <v>80</v>
      </c>
      <c r="AY205" s="249" t="s">
        <v>131</v>
      </c>
    </row>
    <row r="206" spans="2:63" s="12" customFormat="1" ht="22.9" customHeight="1">
      <c r="B206" s="188"/>
      <c r="C206" s="189"/>
      <c r="D206" s="190" t="s">
        <v>71</v>
      </c>
      <c r="E206" s="202" t="s">
        <v>211</v>
      </c>
      <c r="F206" s="202" t="s">
        <v>212</v>
      </c>
      <c r="G206" s="189"/>
      <c r="H206" s="189"/>
      <c r="I206" s="192"/>
      <c r="J206" s="203">
        <f>BK206</f>
        <v>0</v>
      </c>
      <c r="K206" s="189"/>
      <c r="L206" s="194"/>
      <c r="M206" s="195"/>
      <c r="N206" s="196"/>
      <c r="O206" s="196"/>
      <c r="P206" s="197">
        <f>SUM(P207:P221)</f>
        <v>0</v>
      </c>
      <c r="Q206" s="196"/>
      <c r="R206" s="197">
        <f>SUM(R207:R221)</f>
        <v>0</v>
      </c>
      <c r="S206" s="196"/>
      <c r="T206" s="198">
        <f>SUM(T207:T221)</f>
        <v>3.055</v>
      </c>
      <c r="AR206" s="199" t="s">
        <v>80</v>
      </c>
      <c r="AT206" s="200" t="s">
        <v>71</v>
      </c>
      <c r="AU206" s="200" t="s">
        <v>80</v>
      </c>
      <c r="AY206" s="199" t="s">
        <v>131</v>
      </c>
      <c r="BK206" s="201">
        <f>SUM(BK207:BK221)</f>
        <v>0</v>
      </c>
    </row>
    <row r="207" spans="1:65" s="2" customFormat="1" ht="16.5" customHeight="1">
      <c r="A207" s="34"/>
      <c r="B207" s="35"/>
      <c r="C207" s="204" t="s">
        <v>213</v>
      </c>
      <c r="D207" s="204" t="s">
        <v>134</v>
      </c>
      <c r="E207" s="205" t="s">
        <v>214</v>
      </c>
      <c r="F207" s="206" t="s">
        <v>215</v>
      </c>
      <c r="G207" s="207" t="s">
        <v>142</v>
      </c>
      <c r="H207" s="208">
        <v>21</v>
      </c>
      <c r="I207" s="209"/>
      <c r="J207" s="208">
        <f>ROUND(I207*H207,2)</f>
        <v>0</v>
      </c>
      <c r="K207" s="210"/>
      <c r="L207" s="39"/>
      <c r="M207" s="211" t="s">
        <v>1</v>
      </c>
      <c r="N207" s="212" t="s">
        <v>37</v>
      </c>
      <c r="O207" s="71"/>
      <c r="P207" s="213">
        <f>O207*H207</f>
        <v>0</v>
      </c>
      <c r="Q207" s="213">
        <v>0</v>
      </c>
      <c r="R207" s="213">
        <f>Q207*H207</f>
        <v>0</v>
      </c>
      <c r="S207" s="213">
        <v>0.131</v>
      </c>
      <c r="T207" s="214">
        <f>S207*H207</f>
        <v>2.7510000000000003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5" t="s">
        <v>138</v>
      </c>
      <c r="AT207" s="215" t="s">
        <v>134</v>
      </c>
      <c r="AU207" s="215" t="s">
        <v>82</v>
      </c>
      <c r="AY207" s="17" t="s">
        <v>131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80</v>
      </c>
      <c r="BK207" s="216">
        <f>ROUND(I207*H207,2)</f>
        <v>0</v>
      </c>
      <c r="BL207" s="17" t="s">
        <v>138</v>
      </c>
      <c r="BM207" s="215" t="s">
        <v>216</v>
      </c>
    </row>
    <row r="208" spans="2:51" s="13" customFormat="1" ht="11.25">
      <c r="B208" s="217"/>
      <c r="C208" s="218"/>
      <c r="D208" s="219" t="s">
        <v>144</v>
      </c>
      <c r="E208" s="220" t="s">
        <v>1</v>
      </c>
      <c r="F208" s="221" t="s">
        <v>145</v>
      </c>
      <c r="G208" s="218"/>
      <c r="H208" s="220" t="s">
        <v>1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144</v>
      </c>
      <c r="AU208" s="227" t="s">
        <v>82</v>
      </c>
      <c r="AV208" s="13" t="s">
        <v>80</v>
      </c>
      <c r="AW208" s="13" t="s">
        <v>29</v>
      </c>
      <c r="AX208" s="13" t="s">
        <v>72</v>
      </c>
      <c r="AY208" s="227" t="s">
        <v>131</v>
      </c>
    </row>
    <row r="209" spans="2:51" s="14" customFormat="1" ht="11.25">
      <c r="B209" s="228"/>
      <c r="C209" s="229"/>
      <c r="D209" s="219" t="s">
        <v>144</v>
      </c>
      <c r="E209" s="230" t="s">
        <v>1</v>
      </c>
      <c r="F209" s="231" t="s">
        <v>217</v>
      </c>
      <c r="G209" s="229"/>
      <c r="H209" s="232">
        <v>21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144</v>
      </c>
      <c r="AU209" s="238" t="s">
        <v>82</v>
      </c>
      <c r="AV209" s="14" t="s">
        <v>82</v>
      </c>
      <c r="AW209" s="14" t="s">
        <v>29</v>
      </c>
      <c r="AX209" s="14" t="s">
        <v>80</v>
      </c>
      <c r="AY209" s="238" t="s">
        <v>131</v>
      </c>
    </row>
    <row r="210" spans="1:65" s="2" customFormat="1" ht="16.5" customHeight="1">
      <c r="A210" s="34"/>
      <c r="B210" s="35"/>
      <c r="C210" s="204" t="s">
        <v>8</v>
      </c>
      <c r="D210" s="204" t="s">
        <v>134</v>
      </c>
      <c r="E210" s="205" t="s">
        <v>218</v>
      </c>
      <c r="F210" s="206" t="s">
        <v>219</v>
      </c>
      <c r="G210" s="207" t="s">
        <v>142</v>
      </c>
      <c r="H210" s="208">
        <v>4</v>
      </c>
      <c r="I210" s="209"/>
      <c r="J210" s="208">
        <f>ROUND(I210*H210,2)</f>
        <v>0</v>
      </c>
      <c r="K210" s="210"/>
      <c r="L210" s="39"/>
      <c r="M210" s="211" t="s">
        <v>1</v>
      </c>
      <c r="N210" s="212" t="s">
        <v>37</v>
      </c>
      <c r="O210" s="71"/>
      <c r="P210" s="213">
        <f>O210*H210</f>
        <v>0</v>
      </c>
      <c r="Q210" s="213">
        <v>0</v>
      </c>
      <c r="R210" s="213">
        <f>Q210*H210</f>
        <v>0</v>
      </c>
      <c r="S210" s="213">
        <v>0.076</v>
      </c>
      <c r="T210" s="214">
        <f>S210*H210</f>
        <v>0.304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5" t="s">
        <v>138</v>
      </c>
      <c r="AT210" s="215" t="s">
        <v>134</v>
      </c>
      <c r="AU210" s="215" t="s">
        <v>82</v>
      </c>
      <c r="AY210" s="17" t="s">
        <v>131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80</v>
      </c>
      <c r="BK210" s="216">
        <f>ROUND(I210*H210,2)</f>
        <v>0</v>
      </c>
      <c r="BL210" s="17" t="s">
        <v>138</v>
      </c>
      <c r="BM210" s="215" t="s">
        <v>220</v>
      </c>
    </row>
    <row r="211" spans="2:51" s="13" customFormat="1" ht="11.25">
      <c r="B211" s="217"/>
      <c r="C211" s="218"/>
      <c r="D211" s="219" t="s">
        <v>144</v>
      </c>
      <c r="E211" s="220" t="s">
        <v>1</v>
      </c>
      <c r="F211" s="221" t="s">
        <v>145</v>
      </c>
      <c r="G211" s="218"/>
      <c r="H211" s="220" t="s">
        <v>1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144</v>
      </c>
      <c r="AU211" s="227" t="s">
        <v>82</v>
      </c>
      <c r="AV211" s="13" t="s">
        <v>80</v>
      </c>
      <c r="AW211" s="13" t="s">
        <v>29</v>
      </c>
      <c r="AX211" s="13" t="s">
        <v>72</v>
      </c>
      <c r="AY211" s="227" t="s">
        <v>131</v>
      </c>
    </row>
    <row r="212" spans="2:51" s="14" customFormat="1" ht="11.25">
      <c r="B212" s="228"/>
      <c r="C212" s="229"/>
      <c r="D212" s="219" t="s">
        <v>144</v>
      </c>
      <c r="E212" s="230" t="s">
        <v>1</v>
      </c>
      <c r="F212" s="231" t="s">
        <v>221</v>
      </c>
      <c r="G212" s="229"/>
      <c r="H212" s="232">
        <v>2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144</v>
      </c>
      <c r="AU212" s="238" t="s">
        <v>82</v>
      </c>
      <c r="AV212" s="14" t="s">
        <v>82</v>
      </c>
      <c r="AW212" s="14" t="s">
        <v>29</v>
      </c>
      <c r="AX212" s="14" t="s">
        <v>72</v>
      </c>
      <c r="AY212" s="238" t="s">
        <v>131</v>
      </c>
    </row>
    <row r="213" spans="2:51" s="13" customFormat="1" ht="11.25">
      <c r="B213" s="217"/>
      <c r="C213" s="218"/>
      <c r="D213" s="219" t="s">
        <v>144</v>
      </c>
      <c r="E213" s="220" t="s">
        <v>1</v>
      </c>
      <c r="F213" s="221" t="s">
        <v>149</v>
      </c>
      <c r="G213" s="218"/>
      <c r="H213" s="220" t="s">
        <v>1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144</v>
      </c>
      <c r="AU213" s="227" t="s">
        <v>82</v>
      </c>
      <c r="AV213" s="13" t="s">
        <v>80</v>
      </c>
      <c r="AW213" s="13" t="s">
        <v>29</v>
      </c>
      <c r="AX213" s="13" t="s">
        <v>72</v>
      </c>
      <c r="AY213" s="227" t="s">
        <v>131</v>
      </c>
    </row>
    <row r="214" spans="2:51" s="14" customFormat="1" ht="11.25">
      <c r="B214" s="228"/>
      <c r="C214" s="229"/>
      <c r="D214" s="219" t="s">
        <v>144</v>
      </c>
      <c r="E214" s="230" t="s">
        <v>1</v>
      </c>
      <c r="F214" s="231" t="s">
        <v>221</v>
      </c>
      <c r="G214" s="229"/>
      <c r="H214" s="232">
        <v>2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144</v>
      </c>
      <c r="AU214" s="238" t="s">
        <v>82</v>
      </c>
      <c r="AV214" s="14" t="s">
        <v>82</v>
      </c>
      <c r="AW214" s="14" t="s">
        <v>29</v>
      </c>
      <c r="AX214" s="14" t="s">
        <v>72</v>
      </c>
      <c r="AY214" s="238" t="s">
        <v>131</v>
      </c>
    </row>
    <row r="215" spans="2:51" s="15" customFormat="1" ht="11.25">
      <c r="B215" s="239"/>
      <c r="C215" s="240"/>
      <c r="D215" s="219" t="s">
        <v>144</v>
      </c>
      <c r="E215" s="241" t="s">
        <v>1</v>
      </c>
      <c r="F215" s="242" t="s">
        <v>160</v>
      </c>
      <c r="G215" s="240"/>
      <c r="H215" s="243">
        <v>4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144</v>
      </c>
      <c r="AU215" s="249" t="s">
        <v>82</v>
      </c>
      <c r="AV215" s="15" t="s">
        <v>138</v>
      </c>
      <c r="AW215" s="15" t="s">
        <v>29</v>
      </c>
      <c r="AX215" s="15" t="s">
        <v>80</v>
      </c>
      <c r="AY215" s="249" t="s">
        <v>131</v>
      </c>
    </row>
    <row r="216" spans="1:65" s="2" customFormat="1" ht="16.5" customHeight="1">
      <c r="A216" s="34"/>
      <c r="B216" s="35"/>
      <c r="C216" s="204" t="s">
        <v>222</v>
      </c>
      <c r="D216" s="204" t="s">
        <v>134</v>
      </c>
      <c r="E216" s="205" t="s">
        <v>223</v>
      </c>
      <c r="F216" s="206" t="s">
        <v>224</v>
      </c>
      <c r="G216" s="207" t="s">
        <v>142</v>
      </c>
      <c r="H216" s="208">
        <v>297</v>
      </c>
      <c r="I216" s="209"/>
      <c r="J216" s="208">
        <f>ROUND(I216*H216,2)</f>
        <v>0</v>
      </c>
      <c r="K216" s="210"/>
      <c r="L216" s="39"/>
      <c r="M216" s="211" t="s">
        <v>1</v>
      </c>
      <c r="N216" s="212" t="s">
        <v>37</v>
      </c>
      <c r="O216" s="71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5" t="s">
        <v>138</v>
      </c>
      <c r="AT216" s="215" t="s">
        <v>134</v>
      </c>
      <c r="AU216" s="215" t="s">
        <v>82</v>
      </c>
      <c r="AY216" s="17" t="s">
        <v>131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7" t="s">
        <v>80</v>
      </c>
      <c r="BK216" s="216">
        <f>ROUND(I216*H216,2)</f>
        <v>0</v>
      </c>
      <c r="BL216" s="17" t="s">
        <v>138</v>
      </c>
      <c r="BM216" s="215" t="s">
        <v>225</v>
      </c>
    </row>
    <row r="217" spans="2:51" s="13" customFormat="1" ht="11.25">
      <c r="B217" s="217"/>
      <c r="C217" s="218"/>
      <c r="D217" s="219" t="s">
        <v>144</v>
      </c>
      <c r="E217" s="220" t="s">
        <v>1</v>
      </c>
      <c r="F217" s="221" t="s">
        <v>145</v>
      </c>
      <c r="G217" s="218"/>
      <c r="H217" s="220" t="s">
        <v>1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144</v>
      </c>
      <c r="AU217" s="227" t="s">
        <v>82</v>
      </c>
      <c r="AV217" s="13" t="s">
        <v>80</v>
      </c>
      <c r="AW217" s="13" t="s">
        <v>29</v>
      </c>
      <c r="AX217" s="13" t="s">
        <v>72</v>
      </c>
      <c r="AY217" s="227" t="s">
        <v>131</v>
      </c>
    </row>
    <row r="218" spans="2:51" s="14" customFormat="1" ht="11.25">
      <c r="B218" s="228"/>
      <c r="C218" s="229"/>
      <c r="D218" s="219" t="s">
        <v>144</v>
      </c>
      <c r="E218" s="230" t="s">
        <v>1</v>
      </c>
      <c r="F218" s="231" t="s">
        <v>158</v>
      </c>
      <c r="G218" s="229"/>
      <c r="H218" s="232">
        <v>146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144</v>
      </c>
      <c r="AU218" s="238" t="s">
        <v>82</v>
      </c>
      <c r="AV218" s="14" t="s">
        <v>82</v>
      </c>
      <c r="AW218" s="14" t="s">
        <v>29</v>
      </c>
      <c r="AX218" s="14" t="s">
        <v>72</v>
      </c>
      <c r="AY218" s="238" t="s">
        <v>131</v>
      </c>
    </row>
    <row r="219" spans="2:51" s="13" customFormat="1" ht="11.25">
      <c r="B219" s="217"/>
      <c r="C219" s="218"/>
      <c r="D219" s="219" t="s">
        <v>144</v>
      </c>
      <c r="E219" s="220" t="s">
        <v>1</v>
      </c>
      <c r="F219" s="221" t="s">
        <v>149</v>
      </c>
      <c r="G219" s="218"/>
      <c r="H219" s="220" t="s">
        <v>1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144</v>
      </c>
      <c r="AU219" s="227" t="s">
        <v>82</v>
      </c>
      <c r="AV219" s="13" t="s">
        <v>80</v>
      </c>
      <c r="AW219" s="13" t="s">
        <v>29</v>
      </c>
      <c r="AX219" s="13" t="s">
        <v>72</v>
      </c>
      <c r="AY219" s="227" t="s">
        <v>131</v>
      </c>
    </row>
    <row r="220" spans="2:51" s="14" customFormat="1" ht="11.25">
      <c r="B220" s="228"/>
      <c r="C220" s="229"/>
      <c r="D220" s="219" t="s">
        <v>144</v>
      </c>
      <c r="E220" s="230" t="s">
        <v>1</v>
      </c>
      <c r="F220" s="231" t="s">
        <v>159</v>
      </c>
      <c r="G220" s="229"/>
      <c r="H220" s="232">
        <v>151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144</v>
      </c>
      <c r="AU220" s="238" t="s">
        <v>82</v>
      </c>
      <c r="AV220" s="14" t="s">
        <v>82</v>
      </c>
      <c r="AW220" s="14" t="s">
        <v>29</v>
      </c>
      <c r="AX220" s="14" t="s">
        <v>72</v>
      </c>
      <c r="AY220" s="238" t="s">
        <v>131</v>
      </c>
    </row>
    <row r="221" spans="2:51" s="15" customFormat="1" ht="11.25">
      <c r="B221" s="239"/>
      <c r="C221" s="240"/>
      <c r="D221" s="219" t="s">
        <v>144</v>
      </c>
      <c r="E221" s="241" t="s">
        <v>1</v>
      </c>
      <c r="F221" s="242" t="s">
        <v>160</v>
      </c>
      <c r="G221" s="240"/>
      <c r="H221" s="243">
        <v>297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144</v>
      </c>
      <c r="AU221" s="249" t="s">
        <v>82</v>
      </c>
      <c r="AV221" s="15" t="s">
        <v>138</v>
      </c>
      <c r="AW221" s="15" t="s">
        <v>29</v>
      </c>
      <c r="AX221" s="15" t="s">
        <v>80</v>
      </c>
      <c r="AY221" s="249" t="s">
        <v>131</v>
      </c>
    </row>
    <row r="222" spans="2:63" s="12" customFormat="1" ht="22.9" customHeight="1">
      <c r="B222" s="188"/>
      <c r="C222" s="189"/>
      <c r="D222" s="190" t="s">
        <v>71</v>
      </c>
      <c r="E222" s="202" t="s">
        <v>226</v>
      </c>
      <c r="F222" s="202" t="s">
        <v>227</v>
      </c>
      <c r="G222" s="189"/>
      <c r="H222" s="189"/>
      <c r="I222" s="192"/>
      <c r="J222" s="203">
        <f>BK222</f>
        <v>0</v>
      </c>
      <c r="K222" s="189"/>
      <c r="L222" s="194"/>
      <c r="M222" s="195"/>
      <c r="N222" s="196"/>
      <c r="O222" s="196"/>
      <c r="P222" s="197">
        <f>SUM(P223:P229)</f>
        <v>0</v>
      </c>
      <c r="Q222" s="196"/>
      <c r="R222" s="197">
        <f>SUM(R223:R229)</f>
        <v>0</v>
      </c>
      <c r="S222" s="196"/>
      <c r="T222" s="198">
        <f>SUM(T223:T229)</f>
        <v>4.3740000000000006</v>
      </c>
      <c r="AR222" s="199" t="s">
        <v>80</v>
      </c>
      <c r="AT222" s="200" t="s">
        <v>71</v>
      </c>
      <c r="AU222" s="200" t="s">
        <v>80</v>
      </c>
      <c r="AY222" s="199" t="s">
        <v>131</v>
      </c>
      <c r="BK222" s="201">
        <f>SUM(BK223:BK229)</f>
        <v>0</v>
      </c>
    </row>
    <row r="223" spans="1:65" s="2" customFormat="1" ht="16.5" customHeight="1">
      <c r="A223" s="34"/>
      <c r="B223" s="35"/>
      <c r="C223" s="204" t="s">
        <v>228</v>
      </c>
      <c r="D223" s="204" t="s">
        <v>134</v>
      </c>
      <c r="E223" s="205" t="s">
        <v>229</v>
      </c>
      <c r="F223" s="206" t="s">
        <v>230</v>
      </c>
      <c r="G223" s="207" t="s">
        <v>231</v>
      </c>
      <c r="H223" s="208">
        <v>1</v>
      </c>
      <c r="I223" s="209"/>
      <c r="J223" s="208">
        <f>ROUND(I223*H223,2)</f>
        <v>0</v>
      </c>
      <c r="K223" s="210"/>
      <c r="L223" s="39"/>
      <c r="M223" s="211" t="s">
        <v>1</v>
      </c>
      <c r="N223" s="212" t="s">
        <v>37</v>
      </c>
      <c r="O223" s="71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5" t="s">
        <v>138</v>
      </c>
      <c r="AT223" s="215" t="s">
        <v>134</v>
      </c>
      <c r="AU223" s="215" t="s">
        <v>82</v>
      </c>
      <c r="AY223" s="17" t="s">
        <v>131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80</v>
      </c>
      <c r="BK223" s="216">
        <f>ROUND(I223*H223,2)</f>
        <v>0</v>
      </c>
      <c r="BL223" s="17" t="s">
        <v>138</v>
      </c>
      <c r="BM223" s="215" t="s">
        <v>232</v>
      </c>
    </row>
    <row r="224" spans="1:65" s="2" customFormat="1" ht="21.75" customHeight="1">
      <c r="A224" s="34"/>
      <c r="B224" s="35"/>
      <c r="C224" s="204" t="s">
        <v>233</v>
      </c>
      <c r="D224" s="204" t="s">
        <v>134</v>
      </c>
      <c r="E224" s="205" t="s">
        <v>234</v>
      </c>
      <c r="F224" s="206" t="s">
        <v>235</v>
      </c>
      <c r="G224" s="207" t="s">
        <v>236</v>
      </c>
      <c r="H224" s="208">
        <v>2.4</v>
      </c>
      <c r="I224" s="209"/>
      <c r="J224" s="208">
        <f>ROUND(I224*H224,2)</f>
        <v>0</v>
      </c>
      <c r="K224" s="210"/>
      <c r="L224" s="39"/>
      <c r="M224" s="211" t="s">
        <v>1</v>
      </c>
      <c r="N224" s="212" t="s">
        <v>37</v>
      </c>
      <c r="O224" s="71"/>
      <c r="P224" s="213">
        <f>O224*H224</f>
        <v>0</v>
      </c>
      <c r="Q224" s="213">
        <v>0</v>
      </c>
      <c r="R224" s="213">
        <f>Q224*H224</f>
        <v>0</v>
      </c>
      <c r="S224" s="213">
        <v>1.8</v>
      </c>
      <c r="T224" s="214">
        <f>S224*H224</f>
        <v>4.32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5" t="s">
        <v>138</v>
      </c>
      <c r="AT224" s="215" t="s">
        <v>134</v>
      </c>
      <c r="AU224" s="215" t="s">
        <v>82</v>
      </c>
      <c r="AY224" s="17" t="s">
        <v>131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7" t="s">
        <v>80</v>
      </c>
      <c r="BK224" s="216">
        <f>ROUND(I224*H224,2)</f>
        <v>0</v>
      </c>
      <c r="BL224" s="17" t="s">
        <v>138</v>
      </c>
      <c r="BM224" s="215" t="s">
        <v>237</v>
      </c>
    </row>
    <row r="225" spans="2:51" s="13" customFormat="1" ht="11.25">
      <c r="B225" s="217"/>
      <c r="C225" s="218"/>
      <c r="D225" s="219" t="s">
        <v>144</v>
      </c>
      <c r="E225" s="220" t="s">
        <v>1</v>
      </c>
      <c r="F225" s="221" t="s">
        <v>238</v>
      </c>
      <c r="G225" s="218"/>
      <c r="H225" s="220" t="s">
        <v>1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144</v>
      </c>
      <c r="AU225" s="227" t="s">
        <v>82</v>
      </c>
      <c r="AV225" s="13" t="s">
        <v>80</v>
      </c>
      <c r="AW225" s="13" t="s">
        <v>29</v>
      </c>
      <c r="AX225" s="13" t="s">
        <v>72</v>
      </c>
      <c r="AY225" s="227" t="s">
        <v>131</v>
      </c>
    </row>
    <row r="226" spans="2:51" s="14" customFormat="1" ht="11.25">
      <c r="B226" s="228"/>
      <c r="C226" s="229"/>
      <c r="D226" s="219" t="s">
        <v>144</v>
      </c>
      <c r="E226" s="230" t="s">
        <v>1</v>
      </c>
      <c r="F226" s="231" t="s">
        <v>239</v>
      </c>
      <c r="G226" s="229"/>
      <c r="H226" s="232">
        <v>2.4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144</v>
      </c>
      <c r="AU226" s="238" t="s">
        <v>82</v>
      </c>
      <c r="AV226" s="14" t="s">
        <v>82</v>
      </c>
      <c r="AW226" s="14" t="s">
        <v>29</v>
      </c>
      <c r="AX226" s="14" t="s">
        <v>80</v>
      </c>
      <c r="AY226" s="238" t="s">
        <v>131</v>
      </c>
    </row>
    <row r="227" spans="1:65" s="2" customFormat="1" ht="21.75" customHeight="1">
      <c r="A227" s="34"/>
      <c r="B227" s="35"/>
      <c r="C227" s="204" t="s">
        <v>240</v>
      </c>
      <c r="D227" s="204" t="s">
        <v>134</v>
      </c>
      <c r="E227" s="205" t="s">
        <v>241</v>
      </c>
      <c r="F227" s="206" t="s">
        <v>242</v>
      </c>
      <c r="G227" s="207" t="s">
        <v>243</v>
      </c>
      <c r="H227" s="208">
        <v>6</v>
      </c>
      <c r="I227" s="209"/>
      <c r="J227" s="208">
        <f>ROUND(I227*H227,2)</f>
        <v>0</v>
      </c>
      <c r="K227" s="210"/>
      <c r="L227" s="39"/>
      <c r="M227" s="211" t="s">
        <v>1</v>
      </c>
      <c r="N227" s="212" t="s">
        <v>37</v>
      </c>
      <c r="O227" s="71"/>
      <c r="P227" s="213">
        <f>O227*H227</f>
        <v>0</v>
      </c>
      <c r="Q227" s="213">
        <v>0</v>
      </c>
      <c r="R227" s="213">
        <f>Q227*H227</f>
        <v>0</v>
      </c>
      <c r="S227" s="213">
        <v>0.009</v>
      </c>
      <c r="T227" s="214">
        <f>S227*H227</f>
        <v>0.05399999999999999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5" t="s">
        <v>138</v>
      </c>
      <c r="AT227" s="215" t="s">
        <v>134</v>
      </c>
      <c r="AU227" s="215" t="s">
        <v>82</v>
      </c>
      <c r="AY227" s="17" t="s">
        <v>131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7" t="s">
        <v>80</v>
      </c>
      <c r="BK227" s="216">
        <f>ROUND(I227*H227,2)</f>
        <v>0</v>
      </c>
      <c r="BL227" s="17" t="s">
        <v>138</v>
      </c>
      <c r="BM227" s="215" t="s">
        <v>244</v>
      </c>
    </row>
    <row r="228" spans="2:51" s="13" customFormat="1" ht="11.25">
      <c r="B228" s="217"/>
      <c r="C228" s="218"/>
      <c r="D228" s="219" t="s">
        <v>144</v>
      </c>
      <c r="E228" s="220" t="s">
        <v>1</v>
      </c>
      <c r="F228" s="221" t="s">
        <v>145</v>
      </c>
      <c r="G228" s="218"/>
      <c r="H228" s="220" t="s">
        <v>1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144</v>
      </c>
      <c r="AU228" s="227" t="s">
        <v>82</v>
      </c>
      <c r="AV228" s="13" t="s">
        <v>80</v>
      </c>
      <c r="AW228" s="13" t="s">
        <v>29</v>
      </c>
      <c r="AX228" s="13" t="s">
        <v>72</v>
      </c>
      <c r="AY228" s="227" t="s">
        <v>131</v>
      </c>
    </row>
    <row r="229" spans="2:51" s="14" customFormat="1" ht="11.25">
      <c r="B229" s="228"/>
      <c r="C229" s="229"/>
      <c r="D229" s="219" t="s">
        <v>144</v>
      </c>
      <c r="E229" s="230" t="s">
        <v>1</v>
      </c>
      <c r="F229" s="231" t="s">
        <v>245</v>
      </c>
      <c r="G229" s="229"/>
      <c r="H229" s="232">
        <v>6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144</v>
      </c>
      <c r="AU229" s="238" t="s">
        <v>82</v>
      </c>
      <c r="AV229" s="14" t="s">
        <v>82</v>
      </c>
      <c r="AW229" s="14" t="s">
        <v>29</v>
      </c>
      <c r="AX229" s="14" t="s">
        <v>80</v>
      </c>
      <c r="AY229" s="238" t="s">
        <v>131</v>
      </c>
    </row>
    <row r="230" spans="2:63" s="12" customFormat="1" ht="22.9" customHeight="1">
      <c r="B230" s="188"/>
      <c r="C230" s="189"/>
      <c r="D230" s="190" t="s">
        <v>71</v>
      </c>
      <c r="E230" s="202" t="s">
        <v>246</v>
      </c>
      <c r="F230" s="202" t="s">
        <v>247</v>
      </c>
      <c r="G230" s="189"/>
      <c r="H230" s="189"/>
      <c r="I230" s="192"/>
      <c r="J230" s="203">
        <f>BK230</f>
        <v>0</v>
      </c>
      <c r="K230" s="189"/>
      <c r="L230" s="194"/>
      <c r="M230" s="195"/>
      <c r="N230" s="196"/>
      <c r="O230" s="196"/>
      <c r="P230" s="197">
        <f>SUM(P231:P232)</f>
        <v>0</v>
      </c>
      <c r="Q230" s="196"/>
      <c r="R230" s="197">
        <f>SUM(R231:R232)</f>
        <v>0</v>
      </c>
      <c r="S230" s="196"/>
      <c r="T230" s="198">
        <f>SUM(T231:T232)</f>
        <v>0</v>
      </c>
      <c r="AR230" s="199" t="s">
        <v>80</v>
      </c>
      <c r="AT230" s="200" t="s">
        <v>71</v>
      </c>
      <c r="AU230" s="200" t="s">
        <v>80</v>
      </c>
      <c r="AY230" s="199" t="s">
        <v>131</v>
      </c>
      <c r="BK230" s="201">
        <f>SUM(BK231:BK232)</f>
        <v>0</v>
      </c>
    </row>
    <row r="231" spans="1:65" s="2" customFormat="1" ht="16.5" customHeight="1">
      <c r="A231" s="34"/>
      <c r="B231" s="35"/>
      <c r="C231" s="204" t="s">
        <v>248</v>
      </c>
      <c r="D231" s="204" t="s">
        <v>134</v>
      </c>
      <c r="E231" s="205" t="s">
        <v>249</v>
      </c>
      <c r="F231" s="206" t="s">
        <v>250</v>
      </c>
      <c r="G231" s="207" t="s">
        <v>231</v>
      </c>
      <c r="H231" s="208">
        <v>1</v>
      </c>
      <c r="I231" s="209"/>
      <c r="J231" s="208">
        <f>ROUND(I231*H231,2)</f>
        <v>0</v>
      </c>
      <c r="K231" s="210"/>
      <c r="L231" s="39"/>
      <c r="M231" s="211" t="s">
        <v>1</v>
      </c>
      <c r="N231" s="212" t="s">
        <v>37</v>
      </c>
      <c r="O231" s="71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5" t="s">
        <v>138</v>
      </c>
      <c r="AT231" s="215" t="s">
        <v>134</v>
      </c>
      <c r="AU231" s="215" t="s">
        <v>82</v>
      </c>
      <c r="AY231" s="17" t="s">
        <v>131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80</v>
      </c>
      <c r="BK231" s="216">
        <f>ROUND(I231*H231,2)</f>
        <v>0</v>
      </c>
      <c r="BL231" s="17" t="s">
        <v>138</v>
      </c>
      <c r="BM231" s="215" t="s">
        <v>251</v>
      </c>
    </row>
    <row r="232" spans="1:65" s="2" customFormat="1" ht="21.75" customHeight="1">
      <c r="A232" s="34"/>
      <c r="B232" s="35"/>
      <c r="C232" s="204" t="s">
        <v>7</v>
      </c>
      <c r="D232" s="204" t="s">
        <v>134</v>
      </c>
      <c r="E232" s="205" t="s">
        <v>252</v>
      </c>
      <c r="F232" s="206" t="s">
        <v>253</v>
      </c>
      <c r="G232" s="207" t="s">
        <v>254</v>
      </c>
      <c r="H232" s="208">
        <v>18.23</v>
      </c>
      <c r="I232" s="209"/>
      <c r="J232" s="208">
        <f>ROUND(I232*H232,2)</f>
        <v>0</v>
      </c>
      <c r="K232" s="210"/>
      <c r="L232" s="39"/>
      <c r="M232" s="211" t="s">
        <v>1</v>
      </c>
      <c r="N232" s="212" t="s">
        <v>37</v>
      </c>
      <c r="O232" s="71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5" t="s">
        <v>138</v>
      </c>
      <c r="AT232" s="215" t="s">
        <v>134</v>
      </c>
      <c r="AU232" s="215" t="s">
        <v>82</v>
      </c>
      <c r="AY232" s="17" t="s">
        <v>131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80</v>
      </c>
      <c r="BK232" s="216">
        <f>ROUND(I232*H232,2)</f>
        <v>0</v>
      </c>
      <c r="BL232" s="17" t="s">
        <v>138</v>
      </c>
      <c r="BM232" s="215" t="s">
        <v>255</v>
      </c>
    </row>
    <row r="233" spans="2:63" s="12" customFormat="1" ht="25.9" customHeight="1">
      <c r="B233" s="188"/>
      <c r="C233" s="189"/>
      <c r="D233" s="190" t="s">
        <v>71</v>
      </c>
      <c r="E233" s="191" t="s">
        <v>256</v>
      </c>
      <c r="F233" s="191" t="s">
        <v>257</v>
      </c>
      <c r="G233" s="189"/>
      <c r="H233" s="189"/>
      <c r="I233" s="192"/>
      <c r="J233" s="193">
        <f>BK233</f>
        <v>0</v>
      </c>
      <c r="K233" s="189"/>
      <c r="L233" s="194"/>
      <c r="M233" s="195"/>
      <c r="N233" s="196"/>
      <c r="O233" s="196"/>
      <c r="P233" s="197">
        <f>P234+P253+P255+P259+P298+P303+P311+P334+P344+P378</f>
        <v>0</v>
      </c>
      <c r="Q233" s="196"/>
      <c r="R233" s="197">
        <f>R234+R253+R255+R259+R298+R303+R311+R334+R344+R378</f>
        <v>3.9788810000000003</v>
      </c>
      <c r="S233" s="196"/>
      <c r="T233" s="198">
        <f>T234+T253+T255+T259+T298+T303+T311+T334+T344+T378</f>
        <v>1.1266</v>
      </c>
      <c r="AR233" s="199" t="s">
        <v>82</v>
      </c>
      <c r="AT233" s="200" t="s">
        <v>71</v>
      </c>
      <c r="AU233" s="200" t="s">
        <v>72</v>
      </c>
      <c r="AY233" s="199" t="s">
        <v>131</v>
      </c>
      <c r="BK233" s="201">
        <f>BK234+BK253+BK255+BK259+BK298+BK303+BK311+BK334+BK344+BK378</f>
        <v>0</v>
      </c>
    </row>
    <row r="234" spans="2:63" s="12" customFormat="1" ht="22.9" customHeight="1">
      <c r="B234" s="188"/>
      <c r="C234" s="189"/>
      <c r="D234" s="190" t="s">
        <v>71</v>
      </c>
      <c r="E234" s="202" t="s">
        <v>258</v>
      </c>
      <c r="F234" s="202" t="s">
        <v>259</v>
      </c>
      <c r="G234" s="189"/>
      <c r="H234" s="189"/>
      <c r="I234" s="192"/>
      <c r="J234" s="203">
        <f>BK234</f>
        <v>0</v>
      </c>
      <c r="K234" s="189"/>
      <c r="L234" s="194"/>
      <c r="M234" s="195"/>
      <c r="N234" s="196"/>
      <c r="O234" s="196"/>
      <c r="P234" s="197">
        <f>SUM(P235:P252)</f>
        <v>0</v>
      </c>
      <c r="Q234" s="196"/>
      <c r="R234" s="197">
        <f>SUM(R235:R252)</f>
        <v>0.0184</v>
      </c>
      <c r="S234" s="196"/>
      <c r="T234" s="198">
        <f>SUM(T235:T252)</f>
        <v>0</v>
      </c>
      <c r="AR234" s="199" t="s">
        <v>82</v>
      </c>
      <c r="AT234" s="200" t="s">
        <v>71</v>
      </c>
      <c r="AU234" s="200" t="s">
        <v>80</v>
      </c>
      <c r="AY234" s="199" t="s">
        <v>131</v>
      </c>
      <c r="BK234" s="201">
        <f>SUM(BK235:BK252)</f>
        <v>0</v>
      </c>
    </row>
    <row r="235" spans="1:65" s="2" customFormat="1" ht="16.5" customHeight="1">
      <c r="A235" s="34"/>
      <c r="B235" s="35"/>
      <c r="C235" s="204" t="s">
        <v>260</v>
      </c>
      <c r="D235" s="204" t="s">
        <v>134</v>
      </c>
      <c r="E235" s="205" t="s">
        <v>261</v>
      </c>
      <c r="F235" s="206" t="s">
        <v>262</v>
      </c>
      <c r="G235" s="207" t="s">
        <v>185</v>
      </c>
      <c r="H235" s="208">
        <v>2</v>
      </c>
      <c r="I235" s="209"/>
      <c r="J235" s="208">
        <f>ROUND(I235*H235,2)</f>
        <v>0</v>
      </c>
      <c r="K235" s="210"/>
      <c r="L235" s="39"/>
      <c r="M235" s="211" t="s">
        <v>1</v>
      </c>
      <c r="N235" s="212" t="s">
        <v>37</v>
      </c>
      <c r="O235" s="71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5" t="s">
        <v>222</v>
      </c>
      <c r="AT235" s="215" t="s">
        <v>134</v>
      </c>
      <c r="AU235" s="215" t="s">
        <v>82</v>
      </c>
      <c r="AY235" s="17" t="s">
        <v>131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80</v>
      </c>
      <c r="BK235" s="216">
        <f>ROUND(I235*H235,2)</f>
        <v>0</v>
      </c>
      <c r="BL235" s="17" t="s">
        <v>222</v>
      </c>
      <c r="BM235" s="215" t="s">
        <v>263</v>
      </c>
    </row>
    <row r="236" spans="2:51" s="13" customFormat="1" ht="11.25">
      <c r="B236" s="217"/>
      <c r="C236" s="218"/>
      <c r="D236" s="219" t="s">
        <v>144</v>
      </c>
      <c r="E236" s="220" t="s">
        <v>1</v>
      </c>
      <c r="F236" s="221" t="s">
        <v>145</v>
      </c>
      <c r="G236" s="218"/>
      <c r="H236" s="220" t="s">
        <v>1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144</v>
      </c>
      <c r="AU236" s="227" t="s">
        <v>82</v>
      </c>
      <c r="AV236" s="13" t="s">
        <v>80</v>
      </c>
      <c r="AW236" s="13" t="s">
        <v>29</v>
      </c>
      <c r="AX236" s="13" t="s">
        <v>72</v>
      </c>
      <c r="AY236" s="227" t="s">
        <v>131</v>
      </c>
    </row>
    <row r="237" spans="2:51" s="14" customFormat="1" ht="11.25">
      <c r="B237" s="228"/>
      <c r="C237" s="229"/>
      <c r="D237" s="219" t="s">
        <v>144</v>
      </c>
      <c r="E237" s="230" t="s">
        <v>1</v>
      </c>
      <c r="F237" s="231" t="s">
        <v>80</v>
      </c>
      <c r="G237" s="229"/>
      <c r="H237" s="232">
        <v>1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144</v>
      </c>
      <c r="AU237" s="238" t="s">
        <v>82</v>
      </c>
      <c r="AV237" s="14" t="s">
        <v>82</v>
      </c>
      <c r="AW237" s="14" t="s">
        <v>29</v>
      </c>
      <c r="AX237" s="14" t="s">
        <v>72</v>
      </c>
      <c r="AY237" s="238" t="s">
        <v>131</v>
      </c>
    </row>
    <row r="238" spans="2:51" s="13" customFormat="1" ht="11.25">
      <c r="B238" s="217"/>
      <c r="C238" s="218"/>
      <c r="D238" s="219" t="s">
        <v>144</v>
      </c>
      <c r="E238" s="220" t="s">
        <v>1</v>
      </c>
      <c r="F238" s="221" t="s">
        <v>149</v>
      </c>
      <c r="G238" s="218"/>
      <c r="H238" s="220" t="s">
        <v>1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144</v>
      </c>
      <c r="AU238" s="227" t="s">
        <v>82</v>
      </c>
      <c r="AV238" s="13" t="s">
        <v>80</v>
      </c>
      <c r="AW238" s="13" t="s">
        <v>29</v>
      </c>
      <c r="AX238" s="13" t="s">
        <v>72</v>
      </c>
      <c r="AY238" s="227" t="s">
        <v>131</v>
      </c>
    </row>
    <row r="239" spans="2:51" s="14" customFormat="1" ht="11.25">
      <c r="B239" s="228"/>
      <c r="C239" s="229"/>
      <c r="D239" s="219" t="s">
        <v>144</v>
      </c>
      <c r="E239" s="230" t="s">
        <v>1</v>
      </c>
      <c r="F239" s="231" t="s">
        <v>80</v>
      </c>
      <c r="G239" s="229"/>
      <c r="H239" s="232">
        <v>1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144</v>
      </c>
      <c r="AU239" s="238" t="s">
        <v>82</v>
      </c>
      <c r="AV239" s="14" t="s">
        <v>82</v>
      </c>
      <c r="AW239" s="14" t="s">
        <v>29</v>
      </c>
      <c r="AX239" s="14" t="s">
        <v>72</v>
      </c>
      <c r="AY239" s="238" t="s">
        <v>131</v>
      </c>
    </row>
    <row r="240" spans="2:51" s="15" customFormat="1" ht="11.25">
      <c r="B240" s="239"/>
      <c r="C240" s="240"/>
      <c r="D240" s="219" t="s">
        <v>144</v>
      </c>
      <c r="E240" s="241" t="s">
        <v>1</v>
      </c>
      <c r="F240" s="242" t="s">
        <v>160</v>
      </c>
      <c r="G240" s="240"/>
      <c r="H240" s="243">
        <v>2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AT240" s="249" t="s">
        <v>144</v>
      </c>
      <c r="AU240" s="249" t="s">
        <v>82</v>
      </c>
      <c r="AV240" s="15" t="s">
        <v>138</v>
      </c>
      <c r="AW240" s="15" t="s">
        <v>29</v>
      </c>
      <c r="AX240" s="15" t="s">
        <v>80</v>
      </c>
      <c r="AY240" s="249" t="s">
        <v>131</v>
      </c>
    </row>
    <row r="241" spans="1:65" s="2" customFormat="1" ht="16.5" customHeight="1">
      <c r="A241" s="34"/>
      <c r="B241" s="35"/>
      <c r="C241" s="204" t="s">
        <v>264</v>
      </c>
      <c r="D241" s="204" t="s">
        <v>134</v>
      </c>
      <c r="E241" s="205" t="s">
        <v>265</v>
      </c>
      <c r="F241" s="206" t="s">
        <v>266</v>
      </c>
      <c r="G241" s="207" t="s">
        <v>267</v>
      </c>
      <c r="H241" s="208">
        <v>10</v>
      </c>
      <c r="I241" s="209"/>
      <c r="J241" s="208">
        <f>ROUND(I241*H241,2)</f>
        <v>0</v>
      </c>
      <c r="K241" s="210"/>
      <c r="L241" s="39"/>
      <c r="M241" s="211" t="s">
        <v>1</v>
      </c>
      <c r="N241" s="212" t="s">
        <v>37</v>
      </c>
      <c r="O241" s="71"/>
      <c r="P241" s="213">
        <f>O241*H241</f>
        <v>0</v>
      </c>
      <c r="Q241" s="213">
        <v>0.00184</v>
      </c>
      <c r="R241" s="213">
        <f>Q241*H241</f>
        <v>0.0184</v>
      </c>
      <c r="S241" s="213">
        <v>0</v>
      </c>
      <c r="T241" s="214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5" t="s">
        <v>222</v>
      </c>
      <c r="AT241" s="215" t="s">
        <v>134</v>
      </c>
      <c r="AU241" s="215" t="s">
        <v>82</v>
      </c>
      <c r="AY241" s="17" t="s">
        <v>131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80</v>
      </c>
      <c r="BK241" s="216">
        <f>ROUND(I241*H241,2)</f>
        <v>0</v>
      </c>
      <c r="BL241" s="17" t="s">
        <v>222</v>
      </c>
      <c r="BM241" s="215" t="s">
        <v>268</v>
      </c>
    </row>
    <row r="242" spans="2:51" s="13" customFormat="1" ht="11.25">
      <c r="B242" s="217"/>
      <c r="C242" s="218"/>
      <c r="D242" s="219" t="s">
        <v>144</v>
      </c>
      <c r="E242" s="220" t="s">
        <v>1</v>
      </c>
      <c r="F242" s="221" t="s">
        <v>145</v>
      </c>
      <c r="G242" s="218"/>
      <c r="H242" s="220" t="s">
        <v>1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144</v>
      </c>
      <c r="AU242" s="227" t="s">
        <v>82</v>
      </c>
      <c r="AV242" s="13" t="s">
        <v>80</v>
      </c>
      <c r="AW242" s="13" t="s">
        <v>29</v>
      </c>
      <c r="AX242" s="13" t="s">
        <v>72</v>
      </c>
      <c r="AY242" s="227" t="s">
        <v>131</v>
      </c>
    </row>
    <row r="243" spans="2:51" s="14" customFormat="1" ht="11.25">
      <c r="B243" s="228"/>
      <c r="C243" s="229"/>
      <c r="D243" s="219" t="s">
        <v>144</v>
      </c>
      <c r="E243" s="230" t="s">
        <v>1</v>
      </c>
      <c r="F243" s="231" t="s">
        <v>152</v>
      </c>
      <c r="G243" s="229"/>
      <c r="H243" s="232">
        <v>6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144</v>
      </c>
      <c r="AU243" s="238" t="s">
        <v>82</v>
      </c>
      <c r="AV243" s="14" t="s">
        <v>82</v>
      </c>
      <c r="AW243" s="14" t="s">
        <v>29</v>
      </c>
      <c r="AX243" s="14" t="s">
        <v>72</v>
      </c>
      <c r="AY243" s="238" t="s">
        <v>131</v>
      </c>
    </row>
    <row r="244" spans="2:51" s="13" customFormat="1" ht="11.25">
      <c r="B244" s="217"/>
      <c r="C244" s="218"/>
      <c r="D244" s="219" t="s">
        <v>144</v>
      </c>
      <c r="E244" s="220" t="s">
        <v>1</v>
      </c>
      <c r="F244" s="221" t="s">
        <v>149</v>
      </c>
      <c r="G244" s="218"/>
      <c r="H244" s="220" t="s">
        <v>1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144</v>
      </c>
      <c r="AU244" s="227" t="s">
        <v>82</v>
      </c>
      <c r="AV244" s="13" t="s">
        <v>80</v>
      </c>
      <c r="AW244" s="13" t="s">
        <v>29</v>
      </c>
      <c r="AX244" s="13" t="s">
        <v>72</v>
      </c>
      <c r="AY244" s="227" t="s">
        <v>131</v>
      </c>
    </row>
    <row r="245" spans="2:51" s="14" customFormat="1" ht="11.25">
      <c r="B245" s="228"/>
      <c r="C245" s="229"/>
      <c r="D245" s="219" t="s">
        <v>144</v>
      </c>
      <c r="E245" s="230" t="s">
        <v>1</v>
      </c>
      <c r="F245" s="231" t="s">
        <v>138</v>
      </c>
      <c r="G245" s="229"/>
      <c r="H245" s="232">
        <v>4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144</v>
      </c>
      <c r="AU245" s="238" t="s">
        <v>82</v>
      </c>
      <c r="AV245" s="14" t="s">
        <v>82</v>
      </c>
      <c r="AW245" s="14" t="s">
        <v>29</v>
      </c>
      <c r="AX245" s="14" t="s">
        <v>72</v>
      </c>
      <c r="AY245" s="238" t="s">
        <v>131</v>
      </c>
    </row>
    <row r="246" spans="2:51" s="15" customFormat="1" ht="11.25">
      <c r="B246" s="239"/>
      <c r="C246" s="240"/>
      <c r="D246" s="219" t="s">
        <v>144</v>
      </c>
      <c r="E246" s="241" t="s">
        <v>1</v>
      </c>
      <c r="F246" s="242" t="s">
        <v>160</v>
      </c>
      <c r="G246" s="240"/>
      <c r="H246" s="243">
        <v>10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AT246" s="249" t="s">
        <v>144</v>
      </c>
      <c r="AU246" s="249" t="s">
        <v>82</v>
      </c>
      <c r="AV246" s="15" t="s">
        <v>138</v>
      </c>
      <c r="AW246" s="15" t="s">
        <v>29</v>
      </c>
      <c r="AX246" s="15" t="s">
        <v>80</v>
      </c>
      <c r="AY246" s="249" t="s">
        <v>131</v>
      </c>
    </row>
    <row r="247" spans="1:65" s="2" customFormat="1" ht="16.5" customHeight="1">
      <c r="A247" s="34"/>
      <c r="B247" s="35"/>
      <c r="C247" s="204" t="s">
        <v>269</v>
      </c>
      <c r="D247" s="204" t="s">
        <v>134</v>
      </c>
      <c r="E247" s="205" t="s">
        <v>270</v>
      </c>
      <c r="F247" s="206" t="s">
        <v>271</v>
      </c>
      <c r="G247" s="207" t="s">
        <v>185</v>
      </c>
      <c r="H247" s="208">
        <v>2</v>
      </c>
      <c r="I247" s="209"/>
      <c r="J247" s="208">
        <f>ROUND(I247*H247,2)</f>
        <v>0</v>
      </c>
      <c r="K247" s="210"/>
      <c r="L247" s="39"/>
      <c r="M247" s="211" t="s">
        <v>1</v>
      </c>
      <c r="N247" s="212" t="s">
        <v>37</v>
      </c>
      <c r="O247" s="71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5" t="s">
        <v>222</v>
      </c>
      <c r="AT247" s="215" t="s">
        <v>134</v>
      </c>
      <c r="AU247" s="215" t="s">
        <v>82</v>
      </c>
      <c r="AY247" s="17" t="s">
        <v>131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80</v>
      </c>
      <c r="BK247" s="216">
        <f>ROUND(I247*H247,2)</f>
        <v>0</v>
      </c>
      <c r="BL247" s="17" t="s">
        <v>222</v>
      </c>
      <c r="BM247" s="215" t="s">
        <v>272</v>
      </c>
    </row>
    <row r="248" spans="2:51" s="13" customFormat="1" ht="11.25">
      <c r="B248" s="217"/>
      <c r="C248" s="218"/>
      <c r="D248" s="219" t="s">
        <v>144</v>
      </c>
      <c r="E248" s="220" t="s">
        <v>1</v>
      </c>
      <c r="F248" s="221" t="s">
        <v>145</v>
      </c>
      <c r="G248" s="218"/>
      <c r="H248" s="220" t="s">
        <v>1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144</v>
      </c>
      <c r="AU248" s="227" t="s">
        <v>82</v>
      </c>
      <c r="AV248" s="13" t="s">
        <v>80</v>
      </c>
      <c r="AW248" s="13" t="s">
        <v>29</v>
      </c>
      <c r="AX248" s="13" t="s">
        <v>72</v>
      </c>
      <c r="AY248" s="227" t="s">
        <v>131</v>
      </c>
    </row>
    <row r="249" spans="2:51" s="14" customFormat="1" ht="11.25">
      <c r="B249" s="228"/>
      <c r="C249" s="229"/>
      <c r="D249" s="219" t="s">
        <v>144</v>
      </c>
      <c r="E249" s="230" t="s">
        <v>1</v>
      </c>
      <c r="F249" s="231" t="s">
        <v>82</v>
      </c>
      <c r="G249" s="229"/>
      <c r="H249" s="232">
        <v>2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144</v>
      </c>
      <c r="AU249" s="238" t="s">
        <v>82</v>
      </c>
      <c r="AV249" s="14" t="s">
        <v>82</v>
      </c>
      <c r="AW249" s="14" t="s">
        <v>29</v>
      </c>
      <c r="AX249" s="14" t="s">
        <v>80</v>
      </c>
      <c r="AY249" s="238" t="s">
        <v>131</v>
      </c>
    </row>
    <row r="250" spans="1:65" s="2" customFormat="1" ht="16.5" customHeight="1">
      <c r="A250" s="34"/>
      <c r="B250" s="35"/>
      <c r="C250" s="204" t="s">
        <v>273</v>
      </c>
      <c r="D250" s="204" t="s">
        <v>134</v>
      </c>
      <c r="E250" s="205" t="s">
        <v>274</v>
      </c>
      <c r="F250" s="206" t="s">
        <v>275</v>
      </c>
      <c r="G250" s="207" t="s">
        <v>185</v>
      </c>
      <c r="H250" s="208">
        <v>2</v>
      </c>
      <c r="I250" s="209"/>
      <c r="J250" s="208">
        <f>ROUND(I250*H250,2)</f>
        <v>0</v>
      </c>
      <c r="K250" s="210"/>
      <c r="L250" s="39"/>
      <c r="M250" s="211" t="s">
        <v>1</v>
      </c>
      <c r="N250" s="212" t="s">
        <v>37</v>
      </c>
      <c r="O250" s="71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5" t="s">
        <v>222</v>
      </c>
      <c r="AT250" s="215" t="s">
        <v>134</v>
      </c>
      <c r="AU250" s="215" t="s">
        <v>82</v>
      </c>
      <c r="AY250" s="17" t="s">
        <v>131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80</v>
      </c>
      <c r="BK250" s="216">
        <f>ROUND(I250*H250,2)</f>
        <v>0</v>
      </c>
      <c r="BL250" s="17" t="s">
        <v>222</v>
      </c>
      <c r="BM250" s="215" t="s">
        <v>276</v>
      </c>
    </row>
    <row r="251" spans="2:51" s="13" customFormat="1" ht="11.25">
      <c r="B251" s="217"/>
      <c r="C251" s="218"/>
      <c r="D251" s="219" t="s">
        <v>144</v>
      </c>
      <c r="E251" s="220" t="s">
        <v>1</v>
      </c>
      <c r="F251" s="221" t="s">
        <v>277</v>
      </c>
      <c r="G251" s="218"/>
      <c r="H251" s="220" t="s">
        <v>1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144</v>
      </c>
      <c r="AU251" s="227" t="s">
        <v>82</v>
      </c>
      <c r="AV251" s="13" t="s">
        <v>80</v>
      </c>
      <c r="AW251" s="13" t="s">
        <v>29</v>
      </c>
      <c r="AX251" s="13" t="s">
        <v>72</v>
      </c>
      <c r="AY251" s="227" t="s">
        <v>131</v>
      </c>
    </row>
    <row r="252" spans="2:51" s="14" customFormat="1" ht="11.25">
      <c r="B252" s="228"/>
      <c r="C252" s="229"/>
      <c r="D252" s="219" t="s">
        <v>144</v>
      </c>
      <c r="E252" s="230" t="s">
        <v>1</v>
      </c>
      <c r="F252" s="231" t="s">
        <v>188</v>
      </c>
      <c r="G252" s="229"/>
      <c r="H252" s="232">
        <v>2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144</v>
      </c>
      <c r="AU252" s="238" t="s">
        <v>82</v>
      </c>
      <c r="AV252" s="14" t="s">
        <v>82</v>
      </c>
      <c r="AW252" s="14" t="s">
        <v>29</v>
      </c>
      <c r="AX252" s="14" t="s">
        <v>80</v>
      </c>
      <c r="AY252" s="238" t="s">
        <v>131</v>
      </c>
    </row>
    <row r="253" spans="2:63" s="12" customFormat="1" ht="22.9" customHeight="1">
      <c r="B253" s="188"/>
      <c r="C253" s="189"/>
      <c r="D253" s="190" t="s">
        <v>71</v>
      </c>
      <c r="E253" s="202" t="s">
        <v>278</v>
      </c>
      <c r="F253" s="202" t="s">
        <v>279</v>
      </c>
      <c r="G253" s="189"/>
      <c r="H253" s="189"/>
      <c r="I253" s="192"/>
      <c r="J253" s="203">
        <f>BK253</f>
        <v>0</v>
      </c>
      <c r="K253" s="189"/>
      <c r="L253" s="194"/>
      <c r="M253" s="195"/>
      <c r="N253" s="196"/>
      <c r="O253" s="196"/>
      <c r="P253" s="197">
        <f>P254</f>
        <v>0</v>
      </c>
      <c r="Q253" s="196"/>
      <c r="R253" s="197">
        <f>R254</f>
        <v>0</v>
      </c>
      <c r="S253" s="196"/>
      <c r="T253" s="198">
        <f>T254</f>
        <v>0</v>
      </c>
      <c r="AR253" s="199" t="s">
        <v>82</v>
      </c>
      <c r="AT253" s="200" t="s">
        <v>71</v>
      </c>
      <c r="AU253" s="200" t="s">
        <v>80</v>
      </c>
      <c r="AY253" s="199" t="s">
        <v>131</v>
      </c>
      <c r="BK253" s="201">
        <f>BK254</f>
        <v>0</v>
      </c>
    </row>
    <row r="254" spans="1:65" s="2" customFormat="1" ht="21.75" customHeight="1">
      <c r="A254" s="34"/>
      <c r="B254" s="35"/>
      <c r="C254" s="204" t="s">
        <v>280</v>
      </c>
      <c r="D254" s="204" t="s">
        <v>134</v>
      </c>
      <c r="E254" s="205" t="s">
        <v>281</v>
      </c>
      <c r="F254" s="206" t="s">
        <v>282</v>
      </c>
      <c r="G254" s="207" t="s">
        <v>231</v>
      </c>
      <c r="H254" s="208">
        <v>1</v>
      </c>
      <c r="I254" s="209"/>
      <c r="J254" s="208">
        <f>ROUND(I254*H254,2)</f>
        <v>0</v>
      </c>
      <c r="K254" s="210"/>
      <c r="L254" s="39"/>
      <c r="M254" s="211" t="s">
        <v>1</v>
      </c>
      <c r="N254" s="212" t="s">
        <v>37</v>
      </c>
      <c r="O254" s="71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5" t="s">
        <v>222</v>
      </c>
      <c r="AT254" s="215" t="s">
        <v>134</v>
      </c>
      <c r="AU254" s="215" t="s">
        <v>82</v>
      </c>
      <c r="AY254" s="17" t="s">
        <v>131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80</v>
      </c>
      <c r="BK254" s="216">
        <f>ROUND(I254*H254,2)</f>
        <v>0</v>
      </c>
      <c r="BL254" s="17" t="s">
        <v>222</v>
      </c>
      <c r="BM254" s="215" t="s">
        <v>283</v>
      </c>
    </row>
    <row r="255" spans="2:63" s="12" customFormat="1" ht="22.9" customHeight="1">
      <c r="B255" s="188"/>
      <c r="C255" s="189"/>
      <c r="D255" s="190" t="s">
        <v>71</v>
      </c>
      <c r="E255" s="202" t="s">
        <v>284</v>
      </c>
      <c r="F255" s="202" t="s">
        <v>285</v>
      </c>
      <c r="G255" s="189"/>
      <c r="H255" s="189"/>
      <c r="I255" s="192"/>
      <c r="J255" s="203">
        <f>BK255</f>
        <v>0</v>
      </c>
      <c r="K255" s="189"/>
      <c r="L255" s="194"/>
      <c r="M255" s="195"/>
      <c r="N255" s="196"/>
      <c r="O255" s="196"/>
      <c r="P255" s="197">
        <f>SUM(P256:P258)</f>
        <v>0</v>
      </c>
      <c r="Q255" s="196"/>
      <c r="R255" s="197">
        <f>SUM(R256:R258)</f>
        <v>0</v>
      </c>
      <c r="S255" s="196"/>
      <c r="T255" s="198">
        <f>SUM(T256:T258)</f>
        <v>0</v>
      </c>
      <c r="AR255" s="199" t="s">
        <v>82</v>
      </c>
      <c r="AT255" s="200" t="s">
        <v>71</v>
      </c>
      <c r="AU255" s="200" t="s">
        <v>80</v>
      </c>
      <c r="AY255" s="199" t="s">
        <v>131</v>
      </c>
      <c r="BK255" s="201">
        <f>SUM(BK256:BK258)</f>
        <v>0</v>
      </c>
    </row>
    <row r="256" spans="1:65" s="2" customFormat="1" ht="21.75" customHeight="1">
      <c r="A256" s="34"/>
      <c r="B256" s="35"/>
      <c r="C256" s="204" t="s">
        <v>286</v>
      </c>
      <c r="D256" s="204" t="s">
        <v>134</v>
      </c>
      <c r="E256" s="205" t="s">
        <v>287</v>
      </c>
      <c r="F256" s="206" t="s">
        <v>288</v>
      </c>
      <c r="G256" s="207" t="s">
        <v>231</v>
      </c>
      <c r="H256" s="208">
        <v>1</v>
      </c>
      <c r="I256" s="209"/>
      <c r="J256" s="208">
        <f>ROUND(I256*H256,2)</f>
        <v>0</v>
      </c>
      <c r="K256" s="210"/>
      <c r="L256" s="39"/>
      <c r="M256" s="211" t="s">
        <v>1</v>
      </c>
      <c r="N256" s="212" t="s">
        <v>37</v>
      </c>
      <c r="O256" s="71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5" t="s">
        <v>222</v>
      </c>
      <c r="AT256" s="215" t="s">
        <v>134</v>
      </c>
      <c r="AU256" s="215" t="s">
        <v>82</v>
      </c>
      <c r="AY256" s="17" t="s">
        <v>131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7" t="s">
        <v>80</v>
      </c>
      <c r="BK256" s="216">
        <f>ROUND(I256*H256,2)</f>
        <v>0</v>
      </c>
      <c r="BL256" s="17" t="s">
        <v>222</v>
      </c>
      <c r="BM256" s="215" t="s">
        <v>289</v>
      </c>
    </row>
    <row r="257" spans="2:51" s="13" customFormat="1" ht="11.25">
      <c r="B257" s="217"/>
      <c r="C257" s="218"/>
      <c r="D257" s="219" t="s">
        <v>144</v>
      </c>
      <c r="E257" s="220" t="s">
        <v>1</v>
      </c>
      <c r="F257" s="221" t="s">
        <v>290</v>
      </c>
      <c r="G257" s="218"/>
      <c r="H257" s="220" t="s">
        <v>1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144</v>
      </c>
      <c r="AU257" s="227" t="s">
        <v>82</v>
      </c>
      <c r="AV257" s="13" t="s">
        <v>80</v>
      </c>
      <c r="AW257" s="13" t="s">
        <v>29</v>
      </c>
      <c r="AX257" s="13" t="s">
        <v>72</v>
      </c>
      <c r="AY257" s="227" t="s">
        <v>131</v>
      </c>
    </row>
    <row r="258" spans="2:51" s="14" customFormat="1" ht="11.25">
      <c r="B258" s="228"/>
      <c r="C258" s="229"/>
      <c r="D258" s="219" t="s">
        <v>144</v>
      </c>
      <c r="E258" s="230" t="s">
        <v>1</v>
      </c>
      <c r="F258" s="231" t="s">
        <v>80</v>
      </c>
      <c r="G258" s="229"/>
      <c r="H258" s="232">
        <v>1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144</v>
      </c>
      <c r="AU258" s="238" t="s">
        <v>82</v>
      </c>
      <c r="AV258" s="14" t="s">
        <v>82</v>
      </c>
      <c r="AW258" s="14" t="s">
        <v>29</v>
      </c>
      <c r="AX258" s="14" t="s">
        <v>80</v>
      </c>
      <c r="AY258" s="238" t="s">
        <v>131</v>
      </c>
    </row>
    <row r="259" spans="2:63" s="12" customFormat="1" ht="22.9" customHeight="1">
      <c r="B259" s="188"/>
      <c r="C259" s="189"/>
      <c r="D259" s="190" t="s">
        <v>71</v>
      </c>
      <c r="E259" s="202" t="s">
        <v>291</v>
      </c>
      <c r="F259" s="202" t="s">
        <v>292</v>
      </c>
      <c r="G259" s="189"/>
      <c r="H259" s="189"/>
      <c r="I259" s="192"/>
      <c r="J259" s="203">
        <f>BK259</f>
        <v>0</v>
      </c>
      <c r="K259" s="189"/>
      <c r="L259" s="194"/>
      <c r="M259" s="195"/>
      <c r="N259" s="196"/>
      <c r="O259" s="196"/>
      <c r="P259" s="197">
        <f>SUM(P260:P297)</f>
        <v>0</v>
      </c>
      <c r="Q259" s="196"/>
      <c r="R259" s="197">
        <f>SUM(R260:R297)</f>
        <v>2.425441</v>
      </c>
      <c r="S259" s="196"/>
      <c r="T259" s="198">
        <f>SUM(T260:T297)</f>
        <v>0</v>
      </c>
      <c r="AR259" s="199" t="s">
        <v>82</v>
      </c>
      <c r="AT259" s="200" t="s">
        <v>71</v>
      </c>
      <c r="AU259" s="200" t="s">
        <v>80</v>
      </c>
      <c r="AY259" s="199" t="s">
        <v>131</v>
      </c>
      <c r="BK259" s="201">
        <f>SUM(BK260:BK297)</f>
        <v>0</v>
      </c>
    </row>
    <row r="260" spans="1:65" s="2" customFormat="1" ht="16.5" customHeight="1">
      <c r="A260" s="34"/>
      <c r="B260" s="35"/>
      <c r="C260" s="204" t="s">
        <v>293</v>
      </c>
      <c r="D260" s="204" t="s">
        <v>134</v>
      </c>
      <c r="E260" s="205" t="s">
        <v>294</v>
      </c>
      <c r="F260" s="206" t="s">
        <v>295</v>
      </c>
      <c r="G260" s="207" t="s">
        <v>142</v>
      </c>
      <c r="H260" s="208">
        <v>297</v>
      </c>
      <c r="I260" s="209"/>
      <c r="J260" s="208">
        <f>ROUND(I260*H260,2)</f>
        <v>0</v>
      </c>
      <c r="K260" s="210"/>
      <c r="L260" s="39"/>
      <c r="M260" s="211" t="s">
        <v>1</v>
      </c>
      <c r="N260" s="212" t="s">
        <v>37</v>
      </c>
      <c r="O260" s="71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5" t="s">
        <v>222</v>
      </c>
      <c r="AT260" s="215" t="s">
        <v>134</v>
      </c>
      <c r="AU260" s="215" t="s">
        <v>82</v>
      </c>
      <c r="AY260" s="17" t="s">
        <v>131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80</v>
      </c>
      <c r="BK260" s="216">
        <f>ROUND(I260*H260,2)</f>
        <v>0</v>
      </c>
      <c r="BL260" s="17" t="s">
        <v>222</v>
      </c>
      <c r="BM260" s="215" t="s">
        <v>296</v>
      </c>
    </row>
    <row r="261" spans="2:51" s="13" customFormat="1" ht="11.25">
      <c r="B261" s="217"/>
      <c r="C261" s="218"/>
      <c r="D261" s="219" t="s">
        <v>144</v>
      </c>
      <c r="E261" s="220" t="s">
        <v>1</v>
      </c>
      <c r="F261" s="221" t="s">
        <v>145</v>
      </c>
      <c r="G261" s="218"/>
      <c r="H261" s="220" t="s">
        <v>1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144</v>
      </c>
      <c r="AU261" s="227" t="s">
        <v>82</v>
      </c>
      <c r="AV261" s="13" t="s">
        <v>80</v>
      </c>
      <c r="AW261" s="13" t="s">
        <v>29</v>
      </c>
      <c r="AX261" s="13" t="s">
        <v>72</v>
      </c>
      <c r="AY261" s="227" t="s">
        <v>131</v>
      </c>
    </row>
    <row r="262" spans="2:51" s="14" customFormat="1" ht="11.25">
      <c r="B262" s="228"/>
      <c r="C262" s="229"/>
      <c r="D262" s="219" t="s">
        <v>144</v>
      </c>
      <c r="E262" s="230" t="s">
        <v>1</v>
      </c>
      <c r="F262" s="231" t="s">
        <v>158</v>
      </c>
      <c r="G262" s="229"/>
      <c r="H262" s="232">
        <v>146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144</v>
      </c>
      <c r="AU262" s="238" t="s">
        <v>82</v>
      </c>
      <c r="AV262" s="14" t="s">
        <v>82</v>
      </c>
      <c r="AW262" s="14" t="s">
        <v>29</v>
      </c>
      <c r="AX262" s="14" t="s">
        <v>72</v>
      </c>
      <c r="AY262" s="238" t="s">
        <v>131</v>
      </c>
    </row>
    <row r="263" spans="2:51" s="13" customFormat="1" ht="11.25">
      <c r="B263" s="217"/>
      <c r="C263" s="218"/>
      <c r="D263" s="219" t="s">
        <v>144</v>
      </c>
      <c r="E263" s="220" t="s">
        <v>1</v>
      </c>
      <c r="F263" s="221" t="s">
        <v>149</v>
      </c>
      <c r="G263" s="218"/>
      <c r="H263" s="220" t="s">
        <v>1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144</v>
      </c>
      <c r="AU263" s="227" t="s">
        <v>82</v>
      </c>
      <c r="AV263" s="13" t="s">
        <v>80</v>
      </c>
      <c r="AW263" s="13" t="s">
        <v>29</v>
      </c>
      <c r="AX263" s="13" t="s">
        <v>72</v>
      </c>
      <c r="AY263" s="227" t="s">
        <v>131</v>
      </c>
    </row>
    <row r="264" spans="2:51" s="14" customFormat="1" ht="11.25">
      <c r="B264" s="228"/>
      <c r="C264" s="229"/>
      <c r="D264" s="219" t="s">
        <v>144</v>
      </c>
      <c r="E264" s="230" t="s">
        <v>1</v>
      </c>
      <c r="F264" s="231" t="s">
        <v>159</v>
      </c>
      <c r="G264" s="229"/>
      <c r="H264" s="232">
        <v>151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144</v>
      </c>
      <c r="AU264" s="238" t="s">
        <v>82</v>
      </c>
      <c r="AV264" s="14" t="s">
        <v>82</v>
      </c>
      <c r="AW264" s="14" t="s">
        <v>29</v>
      </c>
      <c r="AX264" s="14" t="s">
        <v>72</v>
      </c>
      <c r="AY264" s="238" t="s">
        <v>131</v>
      </c>
    </row>
    <row r="265" spans="2:51" s="15" customFormat="1" ht="11.25">
      <c r="B265" s="239"/>
      <c r="C265" s="240"/>
      <c r="D265" s="219" t="s">
        <v>144</v>
      </c>
      <c r="E265" s="241" t="s">
        <v>1</v>
      </c>
      <c r="F265" s="242" t="s">
        <v>160</v>
      </c>
      <c r="G265" s="240"/>
      <c r="H265" s="243">
        <v>297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AT265" s="249" t="s">
        <v>144</v>
      </c>
      <c r="AU265" s="249" t="s">
        <v>82</v>
      </c>
      <c r="AV265" s="15" t="s">
        <v>138</v>
      </c>
      <c r="AW265" s="15" t="s">
        <v>29</v>
      </c>
      <c r="AX265" s="15" t="s">
        <v>80</v>
      </c>
      <c r="AY265" s="249" t="s">
        <v>131</v>
      </c>
    </row>
    <row r="266" spans="1:65" s="2" customFormat="1" ht="16.5" customHeight="1">
      <c r="A266" s="34"/>
      <c r="B266" s="35"/>
      <c r="C266" s="204" t="s">
        <v>297</v>
      </c>
      <c r="D266" s="204" t="s">
        <v>134</v>
      </c>
      <c r="E266" s="205" t="s">
        <v>298</v>
      </c>
      <c r="F266" s="206" t="s">
        <v>299</v>
      </c>
      <c r="G266" s="207" t="s">
        <v>142</v>
      </c>
      <c r="H266" s="208">
        <v>297</v>
      </c>
      <c r="I266" s="209"/>
      <c r="J266" s="208">
        <f>ROUND(I266*H266,2)</f>
        <v>0</v>
      </c>
      <c r="K266" s="210"/>
      <c r="L266" s="39"/>
      <c r="M266" s="211" t="s">
        <v>1</v>
      </c>
      <c r="N266" s="212" t="s">
        <v>37</v>
      </c>
      <c r="O266" s="71"/>
      <c r="P266" s="213">
        <f>O266*H266</f>
        <v>0</v>
      </c>
      <c r="Q266" s="213">
        <v>3E-05</v>
      </c>
      <c r="R266" s="213">
        <f>Q266*H266</f>
        <v>0.00891</v>
      </c>
      <c r="S266" s="213">
        <v>0</v>
      </c>
      <c r="T266" s="21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5" t="s">
        <v>222</v>
      </c>
      <c r="AT266" s="215" t="s">
        <v>134</v>
      </c>
      <c r="AU266" s="215" t="s">
        <v>82</v>
      </c>
      <c r="AY266" s="17" t="s">
        <v>131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7" t="s">
        <v>80</v>
      </c>
      <c r="BK266" s="216">
        <f>ROUND(I266*H266,2)</f>
        <v>0</v>
      </c>
      <c r="BL266" s="17" t="s">
        <v>222</v>
      </c>
      <c r="BM266" s="215" t="s">
        <v>300</v>
      </c>
    </row>
    <row r="267" spans="2:51" s="13" customFormat="1" ht="11.25">
      <c r="B267" s="217"/>
      <c r="C267" s="218"/>
      <c r="D267" s="219" t="s">
        <v>144</v>
      </c>
      <c r="E267" s="220" t="s">
        <v>1</v>
      </c>
      <c r="F267" s="221" t="s">
        <v>145</v>
      </c>
      <c r="G267" s="218"/>
      <c r="H267" s="220" t="s">
        <v>1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144</v>
      </c>
      <c r="AU267" s="227" t="s">
        <v>82</v>
      </c>
      <c r="AV267" s="13" t="s">
        <v>80</v>
      </c>
      <c r="AW267" s="13" t="s">
        <v>29</v>
      </c>
      <c r="AX267" s="13" t="s">
        <v>72</v>
      </c>
      <c r="AY267" s="227" t="s">
        <v>131</v>
      </c>
    </row>
    <row r="268" spans="2:51" s="14" customFormat="1" ht="11.25">
      <c r="B268" s="228"/>
      <c r="C268" s="229"/>
      <c r="D268" s="219" t="s">
        <v>144</v>
      </c>
      <c r="E268" s="230" t="s">
        <v>1</v>
      </c>
      <c r="F268" s="231" t="s">
        <v>158</v>
      </c>
      <c r="G268" s="229"/>
      <c r="H268" s="232">
        <v>146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144</v>
      </c>
      <c r="AU268" s="238" t="s">
        <v>82</v>
      </c>
      <c r="AV268" s="14" t="s">
        <v>82</v>
      </c>
      <c r="AW268" s="14" t="s">
        <v>29</v>
      </c>
      <c r="AX268" s="14" t="s">
        <v>72</v>
      </c>
      <c r="AY268" s="238" t="s">
        <v>131</v>
      </c>
    </row>
    <row r="269" spans="2:51" s="13" customFormat="1" ht="11.25">
      <c r="B269" s="217"/>
      <c r="C269" s="218"/>
      <c r="D269" s="219" t="s">
        <v>144</v>
      </c>
      <c r="E269" s="220" t="s">
        <v>1</v>
      </c>
      <c r="F269" s="221" t="s">
        <v>149</v>
      </c>
      <c r="G269" s="218"/>
      <c r="H269" s="220" t="s">
        <v>1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144</v>
      </c>
      <c r="AU269" s="227" t="s">
        <v>82</v>
      </c>
      <c r="AV269" s="13" t="s">
        <v>80</v>
      </c>
      <c r="AW269" s="13" t="s">
        <v>29</v>
      </c>
      <c r="AX269" s="13" t="s">
        <v>72</v>
      </c>
      <c r="AY269" s="227" t="s">
        <v>131</v>
      </c>
    </row>
    <row r="270" spans="2:51" s="14" customFormat="1" ht="11.25">
      <c r="B270" s="228"/>
      <c r="C270" s="229"/>
      <c r="D270" s="219" t="s">
        <v>144</v>
      </c>
      <c r="E270" s="230" t="s">
        <v>1</v>
      </c>
      <c r="F270" s="231" t="s">
        <v>159</v>
      </c>
      <c r="G270" s="229"/>
      <c r="H270" s="232">
        <v>151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144</v>
      </c>
      <c r="AU270" s="238" t="s">
        <v>82</v>
      </c>
      <c r="AV270" s="14" t="s">
        <v>82</v>
      </c>
      <c r="AW270" s="14" t="s">
        <v>29</v>
      </c>
      <c r="AX270" s="14" t="s">
        <v>72</v>
      </c>
      <c r="AY270" s="238" t="s">
        <v>131</v>
      </c>
    </row>
    <row r="271" spans="2:51" s="15" customFormat="1" ht="11.25">
      <c r="B271" s="239"/>
      <c r="C271" s="240"/>
      <c r="D271" s="219" t="s">
        <v>144</v>
      </c>
      <c r="E271" s="241" t="s">
        <v>1</v>
      </c>
      <c r="F271" s="242" t="s">
        <v>160</v>
      </c>
      <c r="G271" s="240"/>
      <c r="H271" s="243">
        <v>297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AT271" s="249" t="s">
        <v>144</v>
      </c>
      <c r="AU271" s="249" t="s">
        <v>82</v>
      </c>
      <c r="AV271" s="15" t="s">
        <v>138</v>
      </c>
      <c r="AW271" s="15" t="s">
        <v>29</v>
      </c>
      <c r="AX271" s="15" t="s">
        <v>80</v>
      </c>
      <c r="AY271" s="249" t="s">
        <v>131</v>
      </c>
    </row>
    <row r="272" spans="1:65" s="2" customFormat="1" ht="21.75" customHeight="1">
      <c r="A272" s="34"/>
      <c r="B272" s="35"/>
      <c r="C272" s="204" t="s">
        <v>301</v>
      </c>
      <c r="D272" s="204" t="s">
        <v>134</v>
      </c>
      <c r="E272" s="205" t="s">
        <v>302</v>
      </c>
      <c r="F272" s="206" t="s">
        <v>303</v>
      </c>
      <c r="G272" s="207" t="s">
        <v>142</v>
      </c>
      <c r="H272" s="208">
        <v>297</v>
      </c>
      <c r="I272" s="209"/>
      <c r="J272" s="208">
        <f>ROUND(I272*H272,2)</f>
        <v>0</v>
      </c>
      <c r="K272" s="210"/>
      <c r="L272" s="39"/>
      <c r="M272" s="211" t="s">
        <v>1</v>
      </c>
      <c r="N272" s="212" t="s">
        <v>37</v>
      </c>
      <c r="O272" s="71"/>
      <c r="P272" s="213">
        <f>O272*H272</f>
        <v>0</v>
      </c>
      <c r="Q272" s="213">
        <v>0.00455</v>
      </c>
      <c r="R272" s="213">
        <f>Q272*H272</f>
        <v>1.35135</v>
      </c>
      <c r="S272" s="213">
        <v>0</v>
      </c>
      <c r="T272" s="214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5" t="s">
        <v>222</v>
      </c>
      <c r="AT272" s="215" t="s">
        <v>134</v>
      </c>
      <c r="AU272" s="215" t="s">
        <v>82</v>
      </c>
      <c r="AY272" s="17" t="s">
        <v>131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7" t="s">
        <v>80</v>
      </c>
      <c r="BK272" s="216">
        <f>ROUND(I272*H272,2)</f>
        <v>0</v>
      </c>
      <c r="BL272" s="17" t="s">
        <v>222</v>
      </c>
      <c r="BM272" s="215" t="s">
        <v>304</v>
      </c>
    </row>
    <row r="273" spans="2:51" s="13" customFormat="1" ht="11.25">
      <c r="B273" s="217"/>
      <c r="C273" s="218"/>
      <c r="D273" s="219" t="s">
        <v>144</v>
      </c>
      <c r="E273" s="220" t="s">
        <v>1</v>
      </c>
      <c r="F273" s="221" t="s">
        <v>145</v>
      </c>
      <c r="G273" s="218"/>
      <c r="H273" s="220" t="s">
        <v>1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144</v>
      </c>
      <c r="AU273" s="227" t="s">
        <v>82</v>
      </c>
      <c r="AV273" s="13" t="s">
        <v>80</v>
      </c>
      <c r="AW273" s="13" t="s">
        <v>29</v>
      </c>
      <c r="AX273" s="13" t="s">
        <v>72</v>
      </c>
      <c r="AY273" s="227" t="s">
        <v>131</v>
      </c>
    </row>
    <row r="274" spans="2:51" s="14" customFormat="1" ht="11.25">
      <c r="B274" s="228"/>
      <c r="C274" s="229"/>
      <c r="D274" s="219" t="s">
        <v>144</v>
      </c>
      <c r="E274" s="230" t="s">
        <v>1</v>
      </c>
      <c r="F274" s="231" t="s">
        <v>158</v>
      </c>
      <c r="G274" s="229"/>
      <c r="H274" s="232">
        <v>146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144</v>
      </c>
      <c r="AU274" s="238" t="s">
        <v>82</v>
      </c>
      <c r="AV274" s="14" t="s">
        <v>82</v>
      </c>
      <c r="AW274" s="14" t="s">
        <v>29</v>
      </c>
      <c r="AX274" s="14" t="s">
        <v>72</v>
      </c>
      <c r="AY274" s="238" t="s">
        <v>131</v>
      </c>
    </row>
    <row r="275" spans="2:51" s="13" customFormat="1" ht="11.25">
      <c r="B275" s="217"/>
      <c r="C275" s="218"/>
      <c r="D275" s="219" t="s">
        <v>144</v>
      </c>
      <c r="E275" s="220" t="s">
        <v>1</v>
      </c>
      <c r="F275" s="221" t="s">
        <v>149</v>
      </c>
      <c r="G275" s="218"/>
      <c r="H275" s="220" t="s">
        <v>1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144</v>
      </c>
      <c r="AU275" s="227" t="s">
        <v>82</v>
      </c>
      <c r="AV275" s="13" t="s">
        <v>80</v>
      </c>
      <c r="AW275" s="13" t="s">
        <v>29</v>
      </c>
      <c r="AX275" s="13" t="s">
        <v>72</v>
      </c>
      <c r="AY275" s="227" t="s">
        <v>131</v>
      </c>
    </row>
    <row r="276" spans="2:51" s="14" customFormat="1" ht="11.25">
      <c r="B276" s="228"/>
      <c r="C276" s="229"/>
      <c r="D276" s="219" t="s">
        <v>144</v>
      </c>
      <c r="E276" s="230" t="s">
        <v>1</v>
      </c>
      <c r="F276" s="231" t="s">
        <v>159</v>
      </c>
      <c r="G276" s="229"/>
      <c r="H276" s="232">
        <v>151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144</v>
      </c>
      <c r="AU276" s="238" t="s">
        <v>82</v>
      </c>
      <c r="AV276" s="14" t="s">
        <v>82</v>
      </c>
      <c r="AW276" s="14" t="s">
        <v>29</v>
      </c>
      <c r="AX276" s="14" t="s">
        <v>72</v>
      </c>
      <c r="AY276" s="238" t="s">
        <v>131</v>
      </c>
    </row>
    <row r="277" spans="2:51" s="15" customFormat="1" ht="11.25">
      <c r="B277" s="239"/>
      <c r="C277" s="240"/>
      <c r="D277" s="219" t="s">
        <v>144</v>
      </c>
      <c r="E277" s="241" t="s">
        <v>1</v>
      </c>
      <c r="F277" s="242" t="s">
        <v>160</v>
      </c>
      <c r="G277" s="240"/>
      <c r="H277" s="243">
        <v>297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AT277" s="249" t="s">
        <v>144</v>
      </c>
      <c r="AU277" s="249" t="s">
        <v>82</v>
      </c>
      <c r="AV277" s="15" t="s">
        <v>138</v>
      </c>
      <c r="AW277" s="15" t="s">
        <v>29</v>
      </c>
      <c r="AX277" s="15" t="s">
        <v>80</v>
      </c>
      <c r="AY277" s="249" t="s">
        <v>131</v>
      </c>
    </row>
    <row r="278" spans="1:65" s="2" customFormat="1" ht="16.5" customHeight="1">
      <c r="A278" s="34"/>
      <c r="B278" s="35"/>
      <c r="C278" s="204" t="s">
        <v>305</v>
      </c>
      <c r="D278" s="204" t="s">
        <v>134</v>
      </c>
      <c r="E278" s="205" t="s">
        <v>306</v>
      </c>
      <c r="F278" s="206" t="s">
        <v>307</v>
      </c>
      <c r="G278" s="207" t="s">
        <v>142</v>
      </c>
      <c r="H278" s="208">
        <v>297</v>
      </c>
      <c r="I278" s="209"/>
      <c r="J278" s="208">
        <f>ROUND(I278*H278,2)</f>
        <v>0</v>
      </c>
      <c r="K278" s="210"/>
      <c r="L278" s="39"/>
      <c r="M278" s="211" t="s">
        <v>1</v>
      </c>
      <c r="N278" s="212" t="s">
        <v>37</v>
      </c>
      <c r="O278" s="71"/>
      <c r="P278" s="213">
        <f>O278*H278</f>
        <v>0</v>
      </c>
      <c r="Q278" s="213">
        <v>0.0003</v>
      </c>
      <c r="R278" s="213">
        <f>Q278*H278</f>
        <v>0.0891</v>
      </c>
      <c r="S278" s="213">
        <v>0</v>
      </c>
      <c r="T278" s="214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5" t="s">
        <v>222</v>
      </c>
      <c r="AT278" s="215" t="s">
        <v>134</v>
      </c>
      <c r="AU278" s="215" t="s">
        <v>82</v>
      </c>
      <c r="AY278" s="17" t="s">
        <v>131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80</v>
      </c>
      <c r="BK278" s="216">
        <f>ROUND(I278*H278,2)</f>
        <v>0</v>
      </c>
      <c r="BL278" s="17" t="s">
        <v>222</v>
      </c>
      <c r="BM278" s="215" t="s">
        <v>308</v>
      </c>
    </row>
    <row r="279" spans="2:51" s="13" customFormat="1" ht="11.25">
      <c r="B279" s="217"/>
      <c r="C279" s="218"/>
      <c r="D279" s="219" t="s">
        <v>144</v>
      </c>
      <c r="E279" s="220" t="s">
        <v>1</v>
      </c>
      <c r="F279" s="221" t="s">
        <v>145</v>
      </c>
      <c r="G279" s="218"/>
      <c r="H279" s="220" t="s">
        <v>1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144</v>
      </c>
      <c r="AU279" s="227" t="s">
        <v>82</v>
      </c>
      <c r="AV279" s="13" t="s">
        <v>80</v>
      </c>
      <c r="AW279" s="13" t="s">
        <v>29</v>
      </c>
      <c r="AX279" s="13" t="s">
        <v>72</v>
      </c>
      <c r="AY279" s="227" t="s">
        <v>131</v>
      </c>
    </row>
    <row r="280" spans="2:51" s="14" customFormat="1" ht="11.25">
      <c r="B280" s="228"/>
      <c r="C280" s="229"/>
      <c r="D280" s="219" t="s">
        <v>144</v>
      </c>
      <c r="E280" s="230" t="s">
        <v>1</v>
      </c>
      <c r="F280" s="231" t="s">
        <v>158</v>
      </c>
      <c r="G280" s="229"/>
      <c r="H280" s="232">
        <v>146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144</v>
      </c>
      <c r="AU280" s="238" t="s">
        <v>82</v>
      </c>
      <c r="AV280" s="14" t="s">
        <v>82</v>
      </c>
      <c r="AW280" s="14" t="s">
        <v>29</v>
      </c>
      <c r="AX280" s="14" t="s">
        <v>72</v>
      </c>
      <c r="AY280" s="238" t="s">
        <v>131</v>
      </c>
    </row>
    <row r="281" spans="2:51" s="13" customFormat="1" ht="11.25">
      <c r="B281" s="217"/>
      <c r="C281" s="218"/>
      <c r="D281" s="219" t="s">
        <v>144</v>
      </c>
      <c r="E281" s="220" t="s">
        <v>1</v>
      </c>
      <c r="F281" s="221" t="s">
        <v>149</v>
      </c>
      <c r="G281" s="218"/>
      <c r="H281" s="220" t="s">
        <v>1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144</v>
      </c>
      <c r="AU281" s="227" t="s">
        <v>82</v>
      </c>
      <c r="AV281" s="13" t="s">
        <v>80</v>
      </c>
      <c r="AW281" s="13" t="s">
        <v>29</v>
      </c>
      <c r="AX281" s="13" t="s">
        <v>72</v>
      </c>
      <c r="AY281" s="227" t="s">
        <v>131</v>
      </c>
    </row>
    <row r="282" spans="2:51" s="14" customFormat="1" ht="11.25">
      <c r="B282" s="228"/>
      <c r="C282" s="229"/>
      <c r="D282" s="219" t="s">
        <v>144</v>
      </c>
      <c r="E282" s="230" t="s">
        <v>1</v>
      </c>
      <c r="F282" s="231" t="s">
        <v>159</v>
      </c>
      <c r="G282" s="229"/>
      <c r="H282" s="232">
        <v>151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144</v>
      </c>
      <c r="AU282" s="238" t="s">
        <v>82</v>
      </c>
      <c r="AV282" s="14" t="s">
        <v>82</v>
      </c>
      <c r="AW282" s="14" t="s">
        <v>29</v>
      </c>
      <c r="AX282" s="14" t="s">
        <v>72</v>
      </c>
      <c r="AY282" s="238" t="s">
        <v>131</v>
      </c>
    </row>
    <row r="283" spans="2:51" s="15" customFormat="1" ht="11.25">
      <c r="B283" s="239"/>
      <c r="C283" s="240"/>
      <c r="D283" s="219" t="s">
        <v>144</v>
      </c>
      <c r="E283" s="241" t="s">
        <v>1</v>
      </c>
      <c r="F283" s="242" t="s">
        <v>160</v>
      </c>
      <c r="G283" s="240"/>
      <c r="H283" s="243">
        <v>297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AT283" s="249" t="s">
        <v>144</v>
      </c>
      <c r="AU283" s="249" t="s">
        <v>82</v>
      </c>
      <c r="AV283" s="15" t="s">
        <v>138</v>
      </c>
      <c r="AW283" s="15" t="s">
        <v>29</v>
      </c>
      <c r="AX283" s="15" t="s">
        <v>80</v>
      </c>
      <c r="AY283" s="249" t="s">
        <v>131</v>
      </c>
    </row>
    <row r="284" spans="1:65" s="2" customFormat="1" ht="21.75" customHeight="1">
      <c r="A284" s="34"/>
      <c r="B284" s="35"/>
      <c r="C284" s="204" t="s">
        <v>309</v>
      </c>
      <c r="D284" s="204" t="s">
        <v>134</v>
      </c>
      <c r="E284" s="205" t="s">
        <v>310</v>
      </c>
      <c r="F284" s="206" t="s">
        <v>311</v>
      </c>
      <c r="G284" s="207" t="s">
        <v>243</v>
      </c>
      <c r="H284" s="208">
        <v>297</v>
      </c>
      <c r="I284" s="209"/>
      <c r="J284" s="208">
        <f>ROUND(I284*H284,2)</f>
        <v>0</v>
      </c>
      <c r="K284" s="210"/>
      <c r="L284" s="39"/>
      <c r="M284" s="211" t="s">
        <v>1</v>
      </c>
      <c r="N284" s="212" t="s">
        <v>37</v>
      </c>
      <c r="O284" s="71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5" t="s">
        <v>222</v>
      </c>
      <c r="AT284" s="215" t="s">
        <v>134</v>
      </c>
      <c r="AU284" s="215" t="s">
        <v>82</v>
      </c>
      <c r="AY284" s="17" t="s">
        <v>131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7" t="s">
        <v>80</v>
      </c>
      <c r="BK284" s="216">
        <f>ROUND(I284*H284,2)</f>
        <v>0</v>
      </c>
      <c r="BL284" s="17" t="s">
        <v>222</v>
      </c>
      <c r="BM284" s="215" t="s">
        <v>312</v>
      </c>
    </row>
    <row r="285" spans="1:65" s="2" customFormat="1" ht="16.5" customHeight="1">
      <c r="A285" s="34"/>
      <c r="B285" s="35"/>
      <c r="C285" s="250" t="s">
        <v>313</v>
      </c>
      <c r="D285" s="250" t="s">
        <v>194</v>
      </c>
      <c r="E285" s="251" t="s">
        <v>314</v>
      </c>
      <c r="F285" s="252" t="s">
        <v>315</v>
      </c>
      <c r="G285" s="253" t="s">
        <v>142</v>
      </c>
      <c r="H285" s="254">
        <v>326.7</v>
      </c>
      <c r="I285" s="255"/>
      <c r="J285" s="254">
        <f>ROUND(I285*H285,2)</f>
        <v>0</v>
      </c>
      <c r="K285" s="256"/>
      <c r="L285" s="257"/>
      <c r="M285" s="258" t="s">
        <v>1</v>
      </c>
      <c r="N285" s="259" t="s">
        <v>37</v>
      </c>
      <c r="O285" s="71"/>
      <c r="P285" s="213">
        <f>O285*H285</f>
        <v>0</v>
      </c>
      <c r="Q285" s="213">
        <v>0.00283</v>
      </c>
      <c r="R285" s="213">
        <f>Q285*H285</f>
        <v>0.924561</v>
      </c>
      <c r="S285" s="213">
        <v>0</v>
      </c>
      <c r="T285" s="214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5" t="s">
        <v>309</v>
      </c>
      <c r="AT285" s="215" t="s">
        <v>194</v>
      </c>
      <c r="AU285" s="215" t="s">
        <v>82</v>
      </c>
      <c r="AY285" s="17" t="s">
        <v>131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80</v>
      </c>
      <c r="BK285" s="216">
        <f>ROUND(I285*H285,2)</f>
        <v>0</v>
      </c>
      <c r="BL285" s="17" t="s">
        <v>222</v>
      </c>
      <c r="BM285" s="215" t="s">
        <v>316</v>
      </c>
    </row>
    <row r="286" spans="2:51" s="13" customFormat="1" ht="11.25">
      <c r="B286" s="217"/>
      <c r="C286" s="218"/>
      <c r="D286" s="219" t="s">
        <v>144</v>
      </c>
      <c r="E286" s="220" t="s">
        <v>1</v>
      </c>
      <c r="F286" s="221" t="s">
        <v>317</v>
      </c>
      <c r="G286" s="218"/>
      <c r="H286" s="220" t="s">
        <v>1</v>
      </c>
      <c r="I286" s="222"/>
      <c r="J286" s="218"/>
      <c r="K286" s="218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144</v>
      </c>
      <c r="AU286" s="227" t="s">
        <v>82</v>
      </c>
      <c r="AV286" s="13" t="s">
        <v>80</v>
      </c>
      <c r="AW286" s="13" t="s">
        <v>29</v>
      </c>
      <c r="AX286" s="13" t="s">
        <v>72</v>
      </c>
      <c r="AY286" s="227" t="s">
        <v>131</v>
      </c>
    </row>
    <row r="287" spans="2:51" s="14" customFormat="1" ht="11.25">
      <c r="B287" s="228"/>
      <c r="C287" s="229"/>
      <c r="D287" s="219" t="s">
        <v>144</v>
      </c>
      <c r="E287" s="230" t="s">
        <v>1</v>
      </c>
      <c r="F287" s="231" t="s">
        <v>318</v>
      </c>
      <c r="G287" s="229"/>
      <c r="H287" s="232">
        <v>326.7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144</v>
      </c>
      <c r="AU287" s="238" t="s">
        <v>82</v>
      </c>
      <c r="AV287" s="14" t="s">
        <v>82</v>
      </c>
      <c r="AW287" s="14" t="s">
        <v>29</v>
      </c>
      <c r="AX287" s="14" t="s">
        <v>80</v>
      </c>
      <c r="AY287" s="238" t="s">
        <v>131</v>
      </c>
    </row>
    <row r="288" spans="2:51" s="13" customFormat="1" ht="11.25">
      <c r="B288" s="217"/>
      <c r="C288" s="218"/>
      <c r="D288" s="219" t="s">
        <v>144</v>
      </c>
      <c r="E288" s="220" t="s">
        <v>1</v>
      </c>
      <c r="F288" s="221" t="s">
        <v>319</v>
      </c>
      <c r="G288" s="218"/>
      <c r="H288" s="220" t="s">
        <v>1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144</v>
      </c>
      <c r="AU288" s="227" t="s">
        <v>82</v>
      </c>
      <c r="AV288" s="13" t="s">
        <v>80</v>
      </c>
      <c r="AW288" s="13" t="s">
        <v>29</v>
      </c>
      <c r="AX288" s="13" t="s">
        <v>72</v>
      </c>
      <c r="AY288" s="227" t="s">
        <v>131</v>
      </c>
    </row>
    <row r="289" spans="1:65" s="2" customFormat="1" ht="16.5" customHeight="1">
      <c r="A289" s="34"/>
      <c r="B289" s="35"/>
      <c r="C289" s="204" t="s">
        <v>320</v>
      </c>
      <c r="D289" s="204" t="s">
        <v>134</v>
      </c>
      <c r="E289" s="205" t="s">
        <v>321</v>
      </c>
      <c r="F289" s="206" t="s">
        <v>322</v>
      </c>
      <c r="G289" s="207" t="s">
        <v>243</v>
      </c>
      <c r="H289" s="208">
        <v>115</v>
      </c>
      <c r="I289" s="209"/>
      <c r="J289" s="208">
        <f>ROUND(I289*H289,2)</f>
        <v>0</v>
      </c>
      <c r="K289" s="210"/>
      <c r="L289" s="39"/>
      <c r="M289" s="211" t="s">
        <v>1</v>
      </c>
      <c r="N289" s="212" t="s">
        <v>37</v>
      </c>
      <c r="O289" s="71"/>
      <c r="P289" s="213">
        <f>O289*H289</f>
        <v>0</v>
      </c>
      <c r="Q289" s="213">
        <v>3E-05</v>
      </c>
      <c r="R289" s="213">
        <f>Q289*H289</f>
        <v>0.00345</v>
      </c>
      <c r="S289" s="213">
        <v>0</v>
      </c>
      <c r="T289" s="214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5" t="s">
        <v>222</v>
      </c>
      <c r="AT289" s="215" t="s">
        <v>134</v>
      </c>
      <c r="AU289" s="215" t="s">
        <v>82</v>
      </c>
      <c r="AY289" s="17" t="s">
        <v>131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7" t="s">
        <v>80</v>
      </c>
      <c r="BK289" s="216">
        <f>ROUND(I289*H289,2)</f>
        <v>0</v>
      </c>
      <c r="BL289" s="17" t="s">
        <v>222</v>
      </c>
      <c r="BM289" s="215" t="s">
        <v>323</v>
      </c>
    </row>
    <row r="290" spans="2:51" s="13" customFormat="1" ht="11.25">
      <c r="B290" s="217"/>
      <c r="C290" s="218"/>
      <c r="D290" s="219" t="s">
        <v>144</v>
      </c>
      <c r="E290" s="220" t="s">
        <v>1</v>
      </c>
      <c r="F290" s="221" t="s">
        <v>145</v>
      </c>
      <c r="G290" s="218"/>
      <c r="H290" s="220" t="s">
        <v>1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144</v>
      </c>
      <c r="AU290" s="227" t="s">
        <v>82</v>
      </c>
      <c r="AV290" s="13" t="s">
        <v>80</v>
      </c>
      <c r="AW290" s="13" t="s">
        <v>29</v>
      </c>
      <c r="AX290" s="13" t="s">
        <v>72</v>
      </c>
      <c r="AY290" s="227" t="s">
        <v>131</v>
      </c>
    </row>
    <row r="291" spans="2:51" s="14" customFormat="1" ht="11.25">
      <c r="B291" s="228"/>
      <c r="C291" s="229"/>
      <c r="D291" s="219" t="s">
        <v>144</v>
      </c>
      <c r="E291" s="230" t="s">
        <v>1</v>
      </c>
      <c r="F291" s="231" t="s">
        <v>324</v>
      </c>
      <c r="G291" s="229"/>
      <c r="H291" s="232">
        <v>70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144</v>
      </c>
      <c r="AU291" s="238" t="s">
        <v>82</v>
      </c>
      <c r="AV291" s="14" t="s">
        <v>82</v>
      </c>
      <c r="AW291" s="14" t="s">
        <v>29</v>
      </c>
      <c r="AX291" s="14" t="s">
        <v>72</v>
      </c>
      <c r="AY291" s="238" t="s">
        <v>131</v>
      </c>
    </row>
    <row r="292" spans="2:51" s="13" customFormat="1" ht="11.25">
      <c r="B292" s="217"/>
      <c r="C292" s="218"/>
      <c r="D292" s="219" t="s">
        <v>144</v>
      </c>
      <c r="E292" s="220" t="s">
        <v>1</v>
      </c>
      <c r="F292" s="221" t="s">
        <v>149</v>
      </c>
      <c r="G292" s="218"/>
      <c r="H292" s="220" t="s">
        <v>1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144</v>
      </c>
      <c r="AU292" s="227" t="s">
        <v>82</v>
      </c>
      <c r="AV292" s="13" t="s">
        <v>80</v>
      </c>
      <c r="AW292" s="13" t="s">
        <v>29</v>
      </c>
      <c r="AX292" s="13" t="s">
        <v>72</v>
      </c>
      <c r="AY292" s="227" t="s">
        <v>131</v>
      </c>
    </row>
    <row r="293" spans="2:51" s="14" customFormat="1" ht="11.25">
      <c r="B293" s="228"/>
      <c r="C293" s="229"/>
      <c r="D293" s="219" t="s">
        <v>144</v>
      </c>
      <c r="E293" s="230" t="s">
        <v>1</v>
      </c>
      <c r="F293" s="231" t="s">
        <v>325</v>
      </c>
      <c r="G293" s="229"/>
      <c r="H293" s="232">
        <v>45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144</v>
      </c>
      <c r="AU293" s="238" t="s">
        <v>82</v>
      </c>
      <c r="AV293" s="14" t="s">
        <v>82</v>
      </c>
      <c r="AW293" s="14" t="s">
        <v>29</v>
      </c>
      <c r="AX293" s="14" t="s">
        <v>72</v>
      </c>
      <c r="AY293" s="238" t="s">
        <v>131</v>
      </c>
    </row>
    <row r="294" spans="2:51" s="15" customFormat="1" ht="11.25">
      <c r="B294" s="239"/>
      <c r="C294" s="240"/>
      <c r="D294" s="219" t="s">
        <v>144</v>
      </c>
      <c r="E294" s="241" t="s">
        <v>1</v>
      </c>
      <c r="F294" s="242" t="s">
        <v>160</v>
      </c>
      <c r="G294" s="240"/>
      <c r="H294" s="243">
        <v>115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AT294" s="249" t="s">
        <v>144</v>
      </c>
      <c r="AU294" s="249" t="s">
        <v>82</v>
      </c>
      <c r="AV294" s="15" t="s">
        <v>138</v>
      </c>
      <c r="AW294" s="15" t="s">
        <v>29</v>
      </c>
      <c r="AX294" s="15" t="s">
        <v>80</v>
      </c>
      <c r="AY294" s="249" t="s">
        <v>131</v>
      </c>
    </row>
    <row r="295" spans="1:65" s="2" customFormat="1" ht="16.5" customHeight="1">
      <c r="A295" s="34"/>
      <c r="B295" s="35"/>
      <c r="C295" s="250" t="s">
        <v>326</v>
      </c>
      <c r="D295" s="250" t="s">
        <v>194</v>
      </c>
      <c r="E295" s="251" t="s">
        <v>327</v>
      </c>
      <c r="F295" s="252" t="s">
        <v>328</v>
      </c>
      <c r="G295" s="253" t="s">
        <v>243</v>
      </c>
      <c r="H295" s="254">
        <v>126.5</v>
      </c>
      <c r="I295" s="255"/>
      <c r="J295" s="254">
        <f>ROUND(I295*H295,2)</f>
        <v>0</v>
      </c>
      <c r="K295" s="256"/>
      <c r="L295" s="257"/>
      <c r="M295" s="258" t="s">
        <v>1</v>
      </c>
      <c r="N295" s="259" t="s">
        <v>37</v>
      </c>
      <c r="O295" s="71"/>
      <c r="P295" s="213">
        <f>O295*H295</f>
        <v>0</v>
      </c>
      <c r="Q295" s="213">
        <v>0.00038</v>
      </c>
      <c r="R295" s="213">
        <f>Q295*H295</f>
        <v>0.04807</v>
      </c>
      <c r="S295" s="213">
        <v>0</v>
      </c>
      <c r="T295" s="214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5" t="s">
        <v>309</v>
      </c>
      <c r="AT295" s="215" t="s">
        <v>194</v>
      </c>
      <c r="AU295" s="215" t="s">
        <v>82</v>
      </c>
      <c r="AY295" s="17" t="s">
        <v>131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7" t="s">
        <v>80</v>
      </c>
      <c r="BK295" s="216">
        <f>ROUND(I295*H295,2)</f>
        <v>0</v>
      </c>
      <c r="BL295" s="17" t="s">
        <v>222</v>
      </c>
      <c r="BM295" s="215" t="s">
        <v>329</v>
      </c>
    </row>
    <row r="296" spans="2:51" s="14" customFormat="1" ht="11.25">
      <c r="B296" s="228"/>
      <c r="C296" s="229"/>
      <c r="D296" s="219" t="s">
        <v>144</v>
      </c>
      <c r="E296" s="230" t="s">
        <v>1</v>
      </c>
      <c r="F296" s="231" t="s">
        <v>330</v>
      </c>
      <c r="G296" s="229"/>
      <c r="H296" s="232">
        <v>126.5</v>
      </c>
      <c r="I296" s="233"/>
      <c r="J296" s="229"/>
      <c r="K296" s="229"/>
      <c r="L296" s="234"/>
      <c r="M296" s="235"/>
      <c r="N296" s="236"/>
      <c r="O296" s="236"/>
      <c r="P296" s="236"/>
      <c r="Q296" s="236"/>
      <c r="R296" s="236"/>
      <c r="S296" s="236"/>
      <c r="T296" s="237"/>
      <c r="AT296" s="238" t="s">
        <v>144</v>
      </c>
      <c r="AU296" s="238" t="s">
        <v>82</v>
      </c>
      <c r="AV296" s="14" t="s">
        <v>82</v>
      </c>
      <c r="AW296" s="14" t="s">
        <v>29</v>
      </c>
      <c r="AX296" s="14" t="s">
        <v>80</v>
      </c>
      <c r="AY296" s="238" t="s">
        <v>131</v>
      </c>
    </row>
    <row r="297" spans="1:65" s="2" customFormat="1" ht="16.5" customHeight="1">
      <c r="A297" s="34"/>
      <c r="B297" s="35"/>
      <c r="C297" s="204" t="s">
        <v>331</v>
      </c>
      <c r="D297" s="204" t="s">
        <v>134</v>
      </c>
      <c r="E297" s="205" t="s">
        <v>332</v>
      </c>
      <c r="F297" s="206" t="s">
        <v>333</v>
      </c>
      <c r="G297" s="207" t="s">
        <v>254</v>
      </c>
      <c r="H297" s="208">
        <v>2.43</v>
      </c>
      <c r="I297" s="209"/>
      <c r="J297" s="208">
        <f>ROUND(I297*H297,2)</f>
        <v>0</v>
      </c>
      <c r="K297" s="210"/>
      <c r="L297" s="39"/>
      <c r="M297" s="211" t="s">
        <v>1</v>
      </c>
      <c r="N297" s="212" t="s">
        <v>37</v>
      </c>
      <c r="O297" s="71"/>
      <c r="P297" s="213">
        <f>O297*H297</f>
        <v>0</v>
      </c>
      <c r="Q297" s="213">
        <v>0</v>
      </c>
      <c r="R297" s="213">
        <f>Q297*H297</f>
        <v>0</v>
      </c>
      <c r="S297" s="213">
        <v>0</v>
      </c>
      <c r="T297" s="214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15" t="s">
        <v>222</v>
      </c>
      <c r="AT297" s="215" t="s">
        <v>134</v>
      </c>
      <c r="AU297" s="215" t="s">
        <v>82</v>
      </c>
      <c r="AY297" s="17" t="s">
        <v>131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7" t="s">
        <v>80</v>
      </c>
      <c r="BK297" s="216">
        <f>ROUND(I297*H297,2)</f>
        <v>0</v>
      </c>
      <c r="BL297" s="17" t="s">
        <v>222</v>
      </c>
      <c r="BM297" s="215" t="s">
        <v>334</v>
      </c>
    </row>
    <row r="298" spans="2:63" s="12" customFormat="1" ht="22.9" customHeight="1">
      <c r="B298" s="188"/>
      <c r="C298" s="189"/>
      <c r="D298" s="190" t="s">
        <v>71</v>
      </c>
      <c r="E298" s="202" t="s">
        <v>335</v>
      </c>
      <c r="F298" s="202" t="s">
        <v>336</v>
      </c>
      <c r="G298" s="189"/>
      <c r="H298" s="189"/>
      <c r="I298" s="192"/>
      <c r="J298" s="203">
        <f>BK298</f>
        <v>0</v>
      </c>
      <c r="K298" s="189"/>
      <c r="L298" s="194"/>
      <c r="M298" s="195"/>
      <c r="N298" s="196"/>
      <c r="O298" s="196"/>
      <c r="P298" s="197">
        <f>SUM(P299:P302)</f>
        <v>0</v>
      </c>
      <c r="Q298" s="196"/>
      <c r="R298" s="197">
        <f>SUM(R299:R302)</f>
        <v>0</v>
      </c>
      <c r="S298" s="196"/>
      <c r="T298" s="198">
        <f>SUM(T299:T302)</f>
        <v>0</v>
      </c>
      <c r="AR298" s="199" t="s">
        <v>82</v>
      </c>
      <c r="AT298" s="200" t="s">
        <v>71</v>
      </c>
      <c r="AU298" s="200" t="s">
        <v>80</v>
      </c>
      <c r="AY298" s="199" t="s">
        <v>131</v>
      </c>
      <c r="BK298" s="201">
        <f>SUM(BK299:BK302)</f>
        <v>0</v>
      </c>
    </row>
    <row r="299" spans="1:65" s="2" customFormat="1" ht="16.5" customHeight="1">
      <c r="A299" s="34"/>
      <c r="B299" s="35"/>
      <c r="C299" s="204" t="s">
        <v>337</v>
      </c>
      <c r="D299" s="204" t="s">
        <v>134</v>
      </c>
      <c r="E299" s="205" t="s">
        <v>338</v>
      </c>
      <c r="F299" s="206" t="s">
        <v>339</v>
      </c>
      <c r="G299" s="207" t="s">
        <v>142</v>
      </c>
      <c r="H299" s="208">
        <v>5</v>
      </c>
      <c r="I299" s="209"/>
      <c r="J299" s="208">
        <f>ROUND(I299*H299,2)</f>
        <v>0</v>
      </c>
      <c r="K299" s="210"/>
      <c r="L299" s="39"/>
      <c r="M299" s="211" t="s">
        <v>1</v>
      </c>
      <c r="N299" s="212" t="s">
        <v>37</v>
      </c>
      <c r="O299" s="71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5" t="s">
        <v>222</v>
      </c>
      <c r="AT299" s="215" t="s">
        <v>134</v>
      </c>
      <c r="AU299" s="215" t="s">
        <v>82</v>
      </c>
      <c r="AY299" s="17" t="s">
        <v>131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80</v>
      </c>
      <c r="BK299" s="216">
        <f>ROUND(I299*H299,2)</f>
        <v>0</v>
      </c>
      <c r="BL299" s="17" t="s">
        <v>222</v>
      </c>
      <c r="BM299" s="215" t="s">
        <v>340</v>
      </c>
    </row>
    <row r="300" spans="2:51" s="13" customFormat="1" ht="11.25">
      <c r="B300" s="217"/>
      <c r="C300" s="218"/>
      <c r="D300" s="219" t="s">
        <v>144</v>
      </c>
      <c r="E300" s="220" t="s">
        <v>1</v>
      </c>
      <c r="F300" s="221" t="s">
        <v>149</v>
      </c>
      <c r="G300" s="218"/>
      <c r="H300" s="220" t="s">
        <v>1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144</v>
      </c>
      <c r="AU300" s="227" t="s">
        <v>82</v>
      </c>
      <c r="AV300" s="13" t="s">
        <v>80</v>
      </c>
      <c r="AW300" s="13" t="s">
        <v>29</v>
      </c>
      <c r="AX300" s="13" t="s">
        <v>72</v>
      </c>
      <c r="AY300" s="227" t="s">
        <v>131</v>
      </c>
    </row>
    <row r="301" spans="2:51" s="13" customFormat="1" ht="11.25">
      <c r="B301" s="217"/>
      <c r="C301" s="218"/>
      <c r="D301" s="219" t="s">
        <v>144</v>
      </c>
      <c r="E301" s="220" t="s">
        <v>1</v>
      </c>
      <c r="F301" s="221" t="s">
        <v>341</v>
      </c>
      <c r="G301" s="218"/>
      <c r="H301" s="220" t="s">
        <v>1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144</v>
      </c>
      <c r="AU301" s="227" t="s">
        <v>82</v>
      </c>
      <c r="AV301" s="13" t="s">
        <v>80</v>
      </c>
      <c r="AW301" s="13" t="s">
        <v>29</v>
      </c>
      <c r="AX301" s="13" t="s">
        <v>72</v>
      </c>
      <c r="AY301" s="227" t="s">
        <v>131</v>
      </c>
    </row>
    <row r="302" spans="2:51" s="14" customFormat="1" ht="11.25">
      <c r="B302" s="228"/>
      <c r="C302" s="229"/>
      <c r="D302" s="219" t="s">
        <v>144</v>
      </c>
      <c r="E302" s="230" t="s">
        <v>1</v>
      </c>
      <c r="F302" s="231" t="s">
        <v>161</v>
      </c>
      <c r="G302" s="229"/>
      <c r="H302" s="232">
        <v>5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144</v>
      </c>
      <c r="AU302" s="238" t="s">
        <v>82</v>
      </c>
      <c r="AV302" s="14" t="s">
        <v>82</v>
      </c>
      <c r="AW302" s="14" t="s">
        <v>29</v>
      </c>
      <c r="AX302" s="14" t="s">
        <v>80</v>
      </c>
      <c r="AY302" s="238" t="s">
        <v>131</v>
      </c>
    </row>
    <row r="303" spans="2:63" s="12" customFormat="1" ht="22.9" customHeight="1">
      <c r="B303" s="188"/>
      <c r="C303" s="189"/>
      <c r="D303" s="190" t="s">
        <v>71</v>
      </c>
      <c r="E303" s="202" t="s">
        <v>342</v>
      </c>
      <c r="F303" s="202" t="s">
        <v>343</v>
      </c>
      <c r="G303" s="189"/>
      <c r="H303" s="189"/>
      <c r="I303" s="192"/>
      <c r="J303" s="203">
        <f>BK303</f>
        <v>0</v>
      </c>
      <c r="K303" s="189"/>
      <c r="L303" s="194"/>
      <c r="M303" s="195"/>
      <c r="N303" s="196"/>
      <c r="O303" s="196"/>
      <c r="P303" s="197">
        <f>SUM(P304:P310)</f>
        <v>0</v>
      </c>
      <c r="Q303" s="196"/>
      <c r="R303" s="197">
        <f>SUM(R304:R310)</f>
        <v>0</v>
      </c>
      <c r="S303" s="196"/>
      <c r="T303" s="198">
        <f>SUM(T304:T310)</f>
        <v>0</v>
      </c>
      <c r="AR303" s="199" t="s">
        <v>82</v>
      </c>
      <c r="AT303" s="200" t="s">
        <v>71</v>
      </c>
      <c r="AU303" s="200" t="s">
        <v>80</v>
      </c>
      <c r="AY303" s="199" t="s">
        <v>131</v>
      </c>
      <c r="BK303" s="201">
        <f>SUM(BK304:BK310)</f>
        <v>0</v>
      </c>
    </row>
    <row r="304" spans="1:65" s="2" customFormat="1" ht="21.75" customHeight="1">
      <c r="A304" s="34"/>
      <c r="B304" s="35"/>
      <c r="C304" s="204" t="s">
        <v>344</v>
      </c>
      <c r="D304" s="204" t="s">
        <v>134</v>
      </c>
      <c r="E304" s="205" t="s">
        <v>345</v>
      </c>
      <c r="F304" s="206" t="s">
        <v>346</v>
      </c>
      <c r="G304" s="207" t="s">
        <v>231</v>
      </c>
      <c r="H304" s="208">
        <v>1</v>
      </c>
      <c r="I304" s="209"/>
      <c r="J304" s="208">
        <f>ROUND(I304*H304,2)</f>
        <v>0</v>
      </c>
      <c r="K304" s="210"/>
      <c r="L304" s="39"/>
      <c r="M304" s="211" t="s">
        <v>1</v>
      </c>
      <c r="N304" s="212" t="s">
        <v>37</v>
      </c>
      <c r="O304" s="71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5" t="s">
        <v>222</v>
      </c>
      <c r="AT304" s="215" t="s">
        <v>134</v>
      </c>
      <c r="AU304" s="215" t="s">
        <v>82</v>
      </c>
      <c r="AY304" s="17" t="s">
        <v>131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7" t="s">
        <v>80</v>
      </c>
      <c r="BK304" s="216">
        <f>ROUND(I304*H304,2)</f>
        <v>0</v>
      </c>
      <c r="BL304" s="17" t="s">
        <v>222</v>
      </c>
      <c r="BM304" s="215" t="s">
        <v>347</v>
      </c>
    </row>
    <row r="305" spans="1:65" s="2" customFormat="1" ht="16.5" customHeight="1">
      <c r="A305" s="34"/>
      <c r="B305" s="35"/>
      <c r="C305" s="204" t="s">
        <v>348</v>
      </c>
      <c r="D305" s="204" t="s">
        <v>134</v>
      </c>
      <c r="E305" s="205" t="s">
        <v>349</v>
      </c>
      <c r="F305" s="206" t="s">
        <v>350</v>
      </c>
      <c r="G305" s="207" t="s">
        <v>142</v>
      </c>
      <c r="H305" s="208">
        <v>145</v>
      </c>
      <c r="I305" s="209"/>
      <c r="J305" s="208">
        <f>ROUND(I305*H305,2)</f>
        <v>0</v>
      </c>
      <c r="K305" s="210"/>
      <c r="L305" s="39"/>
      <c r="M305" s="211" t="s">
        <v>1</v>
      </c>
      <c r="N305" s="212" t="s">
        <v>37</v>
      </c>
      <c r="O305" s="71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15" t="s">
        <v>222</v>
      </c>
      <c r="AT305" s="215" t="s">
        <v>134</v>
      </c>
      <c r="AU305" s="215" t="s">
        <v>82</v>
      </c>
      <c r="AY305" s="17" t="s">
        <v>131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7" t="s">
        <v>80</v>
      </c>
      <c r="BK305" s="216">
        <f>ROUND(I305*H305,2)</f>
        <v>0</v>
      </c>
      <c r="BL305" s="17" t="s">
        <v>222</v>
      </c>
      <c r="BM305" s="215" t="s">
        <v>351</v>
      </c>
    </row>
    <row r="306" spans="2:51" s="13" customFormat="1" ht="11.25">
      <c r="B306" s="217"/>
      <c r="C306" s="218"/>
      <c r="D306" s="219" t="s">
        <v>144</v>
      </c>
      <c r="E306" s="220" t="s">
        <v>1</v>
      </c>
      <c r="F306" s="221" t="s">
        <v>145</v>
      </c>
      <c r="G306" s="218"/>
      <c r="H306" s="220" t="s">
        <v>1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144</v>
      </c>
      <c r="AU306" s="227" t="s">
        <v>82</v>
      </c>
      <c r="AV306" s="13" t="s">
        <v>80</v>
      </c>
      <c r="AW306" s="13" t="s">
        <v>29</v>
      </c>
      <c r="AX306" s="13" t="s">
        <v>72</v>
      </c>
      <c r="AY306" s="227" t="s">
        <v>131</v>
      </c>
    </row>
    <row r="307" spans="2:51" s="14" customFormat="1" ht="11.25">
      <c r="B307" s="228"/>
      <c r="C307" s="229"/>
      <c r="D307" s="219" t="s">
        <v>144</v>
      </c>
      <c r="E307" s="230" t="s">
        <v>1</v>
      </c>
      <c r="F307" s="231" t="s">
        <v>324</v>
      </c>
      <c r="G307" s="229"/>
      <c r="H307" s="232">
        <v>70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144</v>
      </c>
      <c r="AU307" s="238" t="s">
        <v>82</v>
      </c>
      <c r="AV307" s="14" t="s">
        <v>82</v>
      </c>
      <c r="AW307" s="14" t="s">
        <v>29</v>
      </c>
      <c r="AX307" s="14" t="s">
        <v>72</v>
      </c>
      <c r="AY307" s="238" t="s">
        <v>131</v>
      </c>
    </row>
    <row r="308" spans="2:51" s="13" customFormat="1" ht="11.25">
      <c r="B308" s="217"/>
      <c r="C308" s="218"/>
      <c r="D308" s="219" t="s">
        <v>144</v>
      </c>
      <c r="E308" s="220" t="s">
        <v>1</v>
      </c>
      <c r="F308" s="221" t="s">
        <v>149</v>
      </c>
      <c r="G308" s="218"/>
      <c r="H308" s="220" t="s">
        <v>1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144</v>
      </c>
      <c r="AU308" s="227" t="s">
        <v>82</v>
      </c>
      <c r="AV308" s="13" t="s">
        <v>80</v>
      </c>
      <c r="AW308" s="13" t="s">
        <v>29</v>
      </c>
      <c r="AX308" s="13" t="s">
        <v>72</v>
      </c>
      <c r="AY308" s="227" t="s">
        <v>131</v>
      </c>
    </row>
    <row r="309" spans="2:51" s="14" customFormat="1" ht="11.25">
      <c r="B309" s="228"/>
      <c r="C309" s="229"/>
      <c r="D309" s="219" t="s">
        <v>144</v>
      </c>
      <c r="E309" s="230" t="s">
        <v>1</v>
      </c>
      <c r="F309" s="231" t="s">
        <v>352</v>
      </c>
      <c r="G309" s="229"/>
      <c r="H309" s="232">
        <v>75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144</v>
      </c>
      <c r="AU309" s="238" t="s">
        <v>82</v>
      </c>
      <c r="AV309" s="14" t="s">
        <v>82</v>
      </c>
      <c r="AW309" s="14" t="s">
        <v>29</v>
      </c>
      <c r="AX309" s="14" t="s">
        <v>72</v>
      </c>
      <c r="AY309" s="238" t="s">
        <v>131</v>
      </c>
    </row>
    <row r="310" spans="2:51" s="15" customFormat="1" ht="11.25">
      <c r="B310" s="239"/>
      <c r="C310" s="240"/>
      <c r="D310" s="219" t="s">
        <v>144</v>
      </c>
      <c r="E310" s="241" t="s">
        <v>1</v>
      </c>
      <c r="F310" s="242" t="s">
        <v>160</v>
      </c>
      <c r="G310" s="240"/>
      <c r="H310" s="243">
        <v>145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AT310" s="249" t="s">
        <v>144</v>
      </c>
      <c r="AU310" s="249" t="s">
        <v>82</v>
      </c>
      <c r="AV310" s="15" t="s">
        <v>138</v>
      </c>
      <c r="AW310" s="15" t="s">
        <v>29</v>
      </c>
      <c r="AX310" s="15" t="s">
        <v>80</v>
      </c>
      <c r="AY310" s="249" t="s">
        <v>131</v>
      </c>
    </row>
    <row r="311" spans="2:63" s="12" customFormat="1" ht="22.9" customHeight="1">
      <c r="B311" s="188"/>
      <c r="C311" s="189"/>
      <c r="D311" s="190" t="s">
        <v>71</v>
      </c>
      <c r="E311" s="202" t="s">
        <v>353</v>
      </c>
      <c r="F311" s="202" t="s">
        <v>354</v>
      </c>
      <c r="G311" s="189"/>
      <c r="H311" s="189"/>
      <c r="I311" s="192"/>
      <c r="J311" s="203">
        <f>BK311</f>
        <v>0</v>
      </c>
      <c r="K311" s="189"/>
      <c r="L311" s="194"/>
      <c r="M311" s="195"/>
      <c r="N311" s="196"/>
      <c r="O311" s="196"/>
      <c r="P311" s="197">
        <f>SUM(P312:P333)</f>
        <v>0</v>
      </c>
      <c r="Q311" s="196"/>
      <c r="R311" s="197">
        <f>SUM(R312:R333)</f>
        <v>1.12892</v>
      </c>
      <c r="S311" s="196"/>
      <c r="T311" s="198">
        <f>SUM(T312:T333)</f>
        <v>0.2356</v>
      </c>
      <c r="AR311" s="199" t="s">
        <v>82</v>
      </c>
      <c r="AT311" s="200" t="s">
        <v>71</v>
      </c>
      <c r="AU311" s="200" t="s">
        <v>80</v>
      </c>
      <c r="AY311" s="199" t="s">
        <v>131</v>
      </c>
      <c r="BK311" s="201">
        <f>SUM(BK312:BK333)</f>
        <v>0</v>
      </c>
    </row>
    <row r="312" spans="1:65" s="2" customFormat="1" ht="16.5" customHeight="1">
      <c r="A312" s="34"/>
      <c r="B312" s="35"/>
      <c r="C312" s="204" t="s">
        <v>355</v>
      </c>
      <c r="D312" s="204" t="s">
        <v>134</v>
      </c>
      <c r="E312" s="205" t="s">
        <v>356</v>
      </c>
      <c r="F312" s="206" t="s">
        <v>357</v>
      </c>
      <c r="G312" s="207" t="s">
        <v>142</v>
      </c>
      <c r="H312" s="208">
        <v>760</v>
      </c>
      <c r="I312" s="209"/>
      <c r="J312" s="208">
        <f>ROUND(I312*H312,2)</f>
        <v>0</v>
      </c>
      <c r="K312" s="210"/>
      <c r="L312" s="39"/>
      <c r="M312" s="211" t="s">
        <v>1</v>
      </c>
      <c r="N312" s="212" t="s">
        <v>37</v>
      </c>
      <c r="O312" s="71"/>
      <c r="P312" s="213">
        <f>O312*H312</f>
        <v>0</v>
      </c>
      <c r="Q312" s="213">
        <v>0.001</v>
      </c>
      <c r="R312" s="213">
        <f>Q312*H312</f>
        <v>0.76</v>
      </c>
      <c r="S312" s="213">
        <v>0.00031</v>
      </c>
      <c r="T312" s="214">
        <f>S312*H312</f>
        <v>0.2356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15" t="s">
        <v>222</v>
      </c>
      <c r="AT312" s="215" t="s">
        <v>134</v>
      </c>
      <c r="AU312" s="215" t="s">
        <v>82</v>
      </c>
      <c r="AY312" s="17" t="s">
        <v>131</v>
      </c>
      <c r="BE312" s="216">
        <f>IF(N312="základní",J312,0)</f>
        <v>0</v>
      </c>
      <c r="BF312" s="216">
        <f>IF(N312="snížená",J312,0)</f>
        <v>0</v>
      </c>
      <c r="BG312" s="216">
        <f>IF(N312="zákl. přenesená",J312,0)</f>
        <v>0</v>
      </c>
      <c r="BH312" s="216">
        <f>IF(N312="sníž. přenesená",J312,0)</f>
        <v>0</v>
      </c>
      <c r="BI312" s="216">
        <f>IF(N312="nulová",J312,0)</f>
        <v>0</v>
      </c>
      <c r="BJ312" s="17" t="s">
        <v>80</v>
      </c>
      <c r="BK312" s="216">
        <f>ROUND(I312*H312,2)</f>
        <v>0</v>
      </c>
      <c r="BL312" s="17" t="s">
        <v>222</v>
      </c>
      <c r="BM312" s="215" t="s">
        <v>358</v>
      </c>
    </row>
    <row r="313" spans="2:51" s="13" customFormat="1" ht="11.25">
      <c r="B313" s="217"/>
      <c r="C313" s="218"/>
      <c r="D313" s="219" t="s">
        <v>144</v>
      </c>
      <c r="E313" s="220" t="s">
        <v>1</v>
      </c>
      <c r="F313" s="221" t="s">
        <v>145</v>
      </c>
      <c r="G313" s="218"/>
      <c r="H313" s="220" t="s">
        <v>1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144</v>
      </c>
      <c r="AU313" s="227" t="s">
        <v>82</v>
      </c>
      <c r="AV313" s="13" t="s">
        <v>80</v>
      </c>
      <c r="AW313" s="13" t="s">
        <v>29</v>
      </c>
      <c r="AX313" s="13" t="s">
        <v>72</v>
      </c>
      <c r="AY313" s="227" t="s">
        <v>131</v>
      </c>
    </row>
    <row r="314" spans="2:51" s="14" customFormat="1" ht="11.25">
      <c r="B314" s="228"/>
      <c r="C314" s="229"/>
      <c r="D314" s="219" t="s">
        <v>144</v>
      </c>
      <c r="E314" s="230" t="s">
        <v>1</v>
      </c>
      <c r="F314" s="231" t="s">
        <v>359</v>
      </c>
      <c r="G314" s="229"/>
      <c r="H314" s="232">
        <v>369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144</v>
      </c>
      <c r="AU314" s="238" t="s">
        <v>82</v>
      </c>
      <c r="AV314" s="14" t="s">
        <v>82</v>
      </c>
      <c r="AW314" s="14" t="s">
        <v>29</v>
      </c>
      <c r="AX314" s="14" t="s">
        <v>72</v>
      </c>
      <c r="AY314" s="238" t="s">
        <v>131</v>
      </c>
    </row>
    <row r="315" spans="2:51" s="13" customFormat="1" ht="11.25">
      <c r="B315" s="217"/>
      <c r="C315" s="218"/>
      <c r="D315" s="219" t="s">
        <v>144</v>
      </c>
      <c r="E315" s="220" t="s">
        <v>1</v>
      </c>
      <c r="F315" s="221" t="s">
        <v>149</v>
      </c>
      <c r="G315" s="218"/>
      <c r="H315" s="220" t="s">
        <v>1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144</v>
      </c>
      <c r="AU315" s="227" t="s">
        <v>82</v>
      </c>
      <c r="AV315" s="13" t="s">
        <v>80</v>
      </c>
      <c r="AW315" s="13" t="s">
        <v>29</v>
      </c>
      <c r="AX315" s="13" t="s">
        <v>72</v>
      </c>
      <c r="AY315" s="227" t="s">
        <v>131</v>
      </c>
    </row>
    <row r="316" spans="2:51" s="14" customFormat="1" ht="11.25">
      <c r="B316" s="228"/>
      <c r="C316" s="229"/>
      <c r="D316" s="219" t="s">
        <v>144</v>
      </c>
      <c r="E316" s="230" t="s">
        <v>1</v>
      </c>
      <c r="F316" s="231" t="s">
        <v>360</v>
      </c>
      <c r="G316" s="229"/>
      <c r="H316" s="232">
        <v>391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144</v>
      </c>
      <c r="AU316" s="238" t="s">
        <v>82</v>
      </c>
      <c r="AV316" s="14" t="s">
        <v>82</v>
      </c>
      <c r="AW316" s="14" t="s">
        <v>29</v>
      </c>
      <c r="AX316" s="14" t="s">
        <v>72</v>
      </c>
      <c r="AY316" s="238" t="s">
        <v>131</v>
      </c>
    </row>
    <row r="317" spans="2:51" s="15" customFormat="1" ht="11.25">
      <c r="B317" s="239"/>
      <c r="C317" s="240"/>
      <c r="D317" s="219" t="s">
        <v>144</v>
      </c>
      <c r="E317" s="241" t="s">
        <v>1</v>
      </c>
      <c r="F317" s="242" t="s">
        <v>160</v>
      </c>
      <c r="G317" s="240"/>
      <c r="H317" s="243">
        <v>760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AT317" s="249" t="s">
        <v>144</v>
      </c>
      <c r="AU317" s="249" t="s">
        <v>82</v>
      </c>
      <c r="AV317" s="15" t="s">
        <v>138</v>
      </c>
      <c r="AW317" s="15" t="s">
        <v>29</v>
      </c>
      <c r="AX317" s="15" t="s">
        <v>80</v>
      </c>
      <c r="AY317" s="249" t="s">
        <v>131</v>
      </c>
    </row>
    <row r="318" spans="1:65" s="2" customFormat="1" ht="21.75" customHeight="1">
      <c r="A318" s="34"/>
      <c r="B318" s="35"/>
      <c r="C318" s="204" t="s">
        <v>361</v>
      </c>
      <c r="D318" s="204" t="s">
        <v>134</v>
      </c>
      <c r="E318" s="205" t="s">
        <v>362</v>
      </c>
      <c r="F318" s="206" t="s">
        <v>363</v>
      </c>
      <c r="G318" s="207" t="s">
        <v>142</v>
      </c>
      <c r="H318" s="208">
        <v>802</v>
      </c>
      <c r="I318" s="209"/>
      <c r="J318" s="208">
        <f>ROUND(I318*H318,2)</f>
        <v>0</v>
      </c>
      <c r="K318" s="210"/>
      <c r="L318" s="39"/>
      <c r="M318" s="211" t="s">
        <v>1</v>
      </c>
      <c r="N318" s="212" t="s">
        <v>37</v>
      </c>
      <c r="O318" s="71"/>
      <c r="P318" s="213">
        <f>O318*H318</f>
        <v>0</v>
      </c>
      <c r="Q318" s="213">
        <v>0.0002</v>
      </c>
      <c r="R318" s="213">
        <f>Q318*H318</f>
        <v>0.16040000000000001</v>
      </c>
      <c r="S318" s="213">
        <v>0</v>
      </c>
      <c r="T318" s="214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5" t="s">
        <v>222</v>
      </c>
      <c r="AT318" s="215" t="s">
        <v>134</v>
      </c>
      <c r="AU318" s="215" t="s">
        <v>82</v>
      </c>
      <c r="AY318" s="17" t="s">
        <v>131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7" t="s">
        <v>80</v>
      </c>
      <c r="BK318" s="216">
        <f>ROUND(I318*H318,2)</f>
        <v>0</v>
      </c>
      <c r="BL318" s="17" t="s">
        <v>222</v>
      </c>
      <c r="BM318" s="215" t="s">
        <v>364</v>
      </c>
    </row>
    <row r="319" spans="2:51" s="13" customFormat="1" ht="11.25">
      <c r="B319" s="217"/>
      <c r="C319" s="218"/>
      <c r="D319" s="219" t="s">
        <v>144</v>
      </c>
      <c r="E319" s="220" t="s">
        <v>1</v>
      </c>
      <c r="F319" s="221" t="s">
        <v>145</v>
      </c>
      <c r="G319" s="218"/>
      <c r="H319" s="220" t="s">
        <v>1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144</v>
      </c>
      <c r="AU319" s="227" t="s">
        <v>82</v>
      </c>
      <c r="AV319" s="13" t="s">
        <v>80</v>
      </c>
      <c r="AW319" s="13" t="s">
        <v>29</v>
      </c>
      <c r="AX319" s="13" t="s">
        <v>72</v>
      </c>
      <c r="AY319" s="227" t="s">
        <v>131</v>
      </c>
    </row>
    <row r="320" spans="2:51" s="14" customFormat="1" ht="11.25">
      <c r="B320" s="228"/>
      <c r="C320" s="229"/>
      <c r="D320" s="219" t="s">
        <v>144</v>
      </c>
      <c r="E320" s="230" t="s">
        <v>1</v>
      </c>
      <c r="F320" s="231" t="s">
        <v>359</v>
      </c>
      <c r="G320" s="229"/>
      <c r="H320" s="232">
        <v>369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144</v>
      </c>
      <c r="AU320" s="238" t="s">
        <v>82</v>
      </c>
      <c r="AV320" s="14" t="s">
        <v>82</v>
      </c>
      <c r="AW320" s="14" t="s">
        <v>29</v>
      </c>
      <c r="AX320" s="14" t="s">
        <v>72</v>
      </c>
      <c r="AY320" s="238" t="s">
        <v>131</v>
      </c>
    </row>
    <row r="321" spans="2:51" s="13" customFormat="1" ht="11.25">
      <c r="B321" s="217"/>
      <c r="C321" s="218"/>
      <c r="D321" s="219" t="s">
        <v>144</v>
      </c>
      <c r="E321" s="220" t="s">
        <v>1</v>
      </c>
      <c r="F321" s="221" t="s">
        <v>365</v>
      </c>
      <c r="G321" s="218"/>
      <c r="H321" s="220" t="s">
        <v>1</v>
      </c>
      <c r="I321" s="222"/>
      <c r="J321" s="218"/>
      <c r="K321" s="218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144</v>
      </c>
      <c r="AU321" s="227" t="s">
        <v>82</v>
      </c>
      <c r="AV321" s="13" t="s">
        <v>80</v>
      </c>
      <c r="AW321" s="13" t="s">
        <v>29</v>
      </c>
      <c r="AX321" s="13" t="s">
        <v>72</v>
      </c>
      <c r="AY321" s="227" t="s">
        <v>131</v>
      </c>
    </row>
    <row r="322" spans="2:51" s="14" customFormat="1" ht="11.25">
      <c r="B322" s="228"/>
      <c r="C322" s="229"/>
      <c r="D322" s="219" t="s">
        <v>144</v>
      </c>
      <c r="E322" s="230" t="s">
        <v>1</v>
      </c>
      <c r="F322" s="231" t="s">
        <v>181</v>
      </c>
      <c r="G322" s="229"/>
      <c r="H322" s="232">
        <v>42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144</v>
      </c>
      <c r="AU322" s="238" t="s">
        <v>82</v>
      </c>
      <c r="AV322" s="14" t="s">
        <v>82</v>
      </c>
      <c r="AW322" s="14" t="s">
        <v>29</v>
      </c>
      <c r="AX322" s="14" t="s">
        <v>72</v>
      </c>
      <c r="AY322" s="238" t="s">
        <v>131</v>
      </c>
    </row>
    <row r="323" spans="2:51" s="13" customFormat="1" ht="11.25">
      <c r="B323" s="217"/>
      <c r="C323" s="218"/>
      <c r="D323" s="219" t="s">
        <v>144</v>
      </c>
      <c r="E323" s="220" t="s">
        <v>1</v>
      </c>
      <c r="F323" s="221" t="s">
        <v>149</v>
      </c>
      <c r="G323" s="218"/>
      <c r="H323" s="220" t="s">
        <v>1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144</v>
      </c>
      <c r="AU323" s="227" t="s">
        <v>82</v>
      </c>
      <c r="AV323" s="13" t="s">
        <v>80</v>
      </c>
      <c r="AW323" s="13" t="s">
        <v>29</v>
      </c>
      <c r="AX323" s="13" t="s">
        <v>72</v>
      </c>
      <c r="AY323" s="227" t="s">
        <v>131</v>
      </c>
    </row>
    <row r="324" spans="2:51" s="14" customFormat="1" ht="11.25">
      <c r="B324" s="228"/>
      <c r="C324" s="229"/>
      <c r="D324" s="219" t="s">
        <v>144</v>
      </c>
      <c r="E324" s="230" t="s">
        <v>1</v>
      </c>
      <c r="F324" s="231" t="s">
        <v>360</v>
      </c>
      <c r="G324" s="229"/>
      <c r="H324" s="232">
        <v>391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144</v>
      </c>
      <c r="AU324" s="238" t="s">
        <v>82</v>
      </c>
      <c r="AV324" s="14" t="s">
        <v>82</v>
      </c>
      <c r="AW324" s="14" t="s">
        <v>29</v>
      </c>
      <c r="AX324" s="14" t="s">
        <v>72</v>
      </c>
      <c r="AY324" s="238" t="s">
        <v>131</v>
      </c>
    </row>
    <row r="325" spans="2:51" s="15" customFormat="1" ht="11.25">
      <c r="B325" s="239"/>
      <c r="C325" s="240"/>
      <c r="D325" s="219" t="s">
        <v>144</v>
      </c>
      <c r="E325" s="241" t="s">
        <v>1</v>
      </c>
      <c r="F325" s="242" t="s">
        <v>160</v>
      </c>
      <c r="G325" s="240"/>
      <c r="H325" s="243">
        <v>802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AT325" s="249" t="s">
        <v>144</v>
      </c>
      <c r="AU325" s="249" t="s">
        <v>82</v>
      </c>
      <c r="AV325" s="15" t="s">
        <v>138</v>
      </c>
      <c r="AW325" s="15" t="s">
        <v>29</v>
      </c>
      <c r="AX325" s="15" t="s">
        <v>80</v>
      </c>
      <c r="AY325" s="249" t="s">
        <v>131</v>
      </c>
    </row>
    <row r="326" spans="1:65" s="2" customFormat="1" ht="21.75" customHeight="1">
      <c r="A326" s="34"/>
      <c r="B326" s="35"/>
      <c r="C326" s="204" t="s">
        <v>366</v>
      </c>
      <c r="D326" s="204" t="s">
        <v>134</v>
      </c>
      <c r="E326" s="205" t="s">
        <v>367</v>
      </c>
      <c r="F326" s="206" t="s">
        <v>368</v>
      </c>
      <c r="G326" s="207" t="s">
        <v>142</v>
      </c>
      <c r="H326" s="208">
        <v>802</v>
      </c>
      <c r="I326" s="209"/>
      <c r="J326" s="208">
        <f>ROUND(I326*H326,2)</f>
        <v>0</v>
      </c>
      <c r="K326" s="210"/>
      <c r="L326" s="39"/>
      <c r="M326" s="211" t="s">
        <v>1</v>
      </c>
      <c r="N326" s="212" t="s">
        <v>37</v>
      </c>
      <c r="O326" s="71"/>
      <c r="P326" s="213">
        <f>O326*H326</f>
        <v>0</v>
      </c>
      <c r="Q326" s="213">
        <v>0.00026</v>
      </c>
      <c r="R326" s="213">
        <f>Q326*H326</f>
        <v>0.20851999999999998</v>
      </c>
      <c r="S326" s="213">
        <v>0</v>
      </c>
      <c r="T326" s="214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15" t="s">
        <v>222</v>
      </c>
      <c r="AT326" s="215" t="s">
        <v>134</v>
      </c>
      <c r="AU326" s="215" t="s">
        <v>82</v>
      </c>
      <c r="AY326" s="17" t="s">
        <v>131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7" t="s">
        <v>80</v>
      </c>
      <c r="BK326" s="216">
        <f>ROUND(I326*H326,2)</f>
        <v>0</v>
      </c>
      <c r="BL326" s="17" t="s">
        <v>222</v>
      </c>
      <c r="BM326" s="215" t="s">
        <v>369</v>
      </c>
    </row>
    <row r="327" spans="2:51" s="13" customFormat="1" ht="11.25">
      <c r="B327" s="217"/>
      <c r="C327" s="218"/>
      <c r="D327" s="219" t="s">
        <v>144</v>
      </c>
      <c r="E327" s="220" t="s">
        <v>1</v>
      </c>
      <c r="F327" s="221" t="s">
        <v>145</v>
      </c>
      <c r="G327" s="218"/>
      <c r="H327" s="220" t="s">
        <v>1</v>
      </c>
      <c r="I327" s="222"/>
      <c r="J327" s="218"/>
      <c r="K327" s="218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144</v>
      </c>
      <c r="AU327" s="227" t="s">
        <v>82</v>
      </c>
      <c r="AV327" s="13" t="s">
        <v>80</v>
      </c>
      <c r="AW327" s="13" t="s">
        <v>29</v>
      </c>
      <c r="AX327" s="13" t="s">
        <v>72</v>
      </c>
      <c r="AY327" s="227" t="s">
        <v>131</v>
      </c>
    </row>
    <row r="328" spans="2:51" s="14" customFormat="1" ht="11.25">
      <c r="B328" s="228"/>
      <c r="C328" s="229"/>
      <c r="D328" s="219" t="s">
        <v>144</v>
      </c>
      <c r="E328" s="230" t="s">
        <v>1</v>
      </c>
      <c r="F328" s="231" t="s">
        <v>359</v>
      </c>
      <c r="G328" s="229"/>
      <c r="H328" s="232">
        <v>369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144</v>
      </c>
      <c r="AU328" s="238" t="s">
        <v>82</v>
      </c>
      <c r="AV328" s="14" t="s">
        <v>82</v>
      </c>
      <c r="AW328" s="14" t="s">
        <v>29</v>
      </c>
      <c r="AX328" s="14" t="s">
        <v>72</v>
      </c>
      <c r="AY328" s="238" t="s">
        <v>131</v>
      </c>
    </row>
    <row r="329" spans="2:51" s="13" customFormat="1" ht="11.25">
      <c r="B329" s="217"/>
      <c r="C329" s="218"/>
      <c r="D329" s="219" t="s">
        <v>144</v>
      </c>
      <c r="E329" s="220" t="s">
        <v>1</v>
      </c>
      <c r="F329" s="221" t="s">
        <v>365</v>
      </c>
      <c r="G329" s="218"/>
      <c r="H329" s="220" t="s">
        <v>1</v>
      </c>
      <c r="I329" s="222"/>
      <c r="J329" s="218"/>
      <c r="K329" s="218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144</v>
      </c>
      <c r="AU329" s="227" t="s">
        <v>82</v>
      </c>
      <c r="AV329" s="13" t="s">
        <v>80</v>
      </c>
      <c r="AW329" s="13" t="s">
        <v>29</v>
      </c>
      <c r="AX329" s="13" t="s">
        <v>72</v>
      </c>
      <c r="AY329" s="227" t="s">
        <v>131</v>
      </c>
    </row>
    <row r="330" spans="2:51" s="14" customFormat="1" ht="11.25">
      <c r="B330" s="228"/>
      <c r="C330" s="229"/>
      <c r="D330" s="219" t="s">
        <v>144</v>
      </c>
      <c r="E330" s="230" t="s">
        <v>1</v>
      </c>
      <c r="F330" s="231" t="s">
        <v>181</v>
      </c>
      <c r="G330" s="229"/>
      <c r="H330" s="232">
        <v>42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144</v>
      </c>
      <c r="AU330" s="238" t="s">
        <v>82</v>
      </c>
      <c r="AV330" s="14" t="s">
        <v>82</v>
      </c>
      <c r="AW330" s="14" t="s">
        <v>29</v>
      </c>
      <c r="AX330" s="14" t="s">
        <v>72</v>
      </c>
      <c r="AY330" s="238" t="s">
        <v>131</v>
      </c>
    </row>
    <row r="331" spans="2:51" s="13" customFormat="1" ht="11.25">
      <c r="B331" s="217"/>
      <c r="C331" s="218"/>
      <c r="D331" s="219" t="s">
        <v>144</v>
      </c>
      <c r="E331" s="220" t="s">
        <v>1</v>
      </c>
      <c r="F331" s="221" t="s">
        <v>149</v>
      </c>
      <c r="G331" s="218"/>
      <c r="H331" s="220" t="s">
        <v>1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144</v>
      </c>
      <c r="AU331" s="227" t="s">
        <v>82</v>
      </c>
      <c r="AV331" s="13" t="s">
        <v>80</v>
      </c>
      <c r="AW331" s="13" t="s">
        <v>29</v>
      </c>
      <c r="AX331" s="13" t="s">
        <v>72</v>
      </c>
      <c r="AY331" s="227" t="s">
        <v>131</v>
      </c>
    </row>
    <row r="332" spans="2:51" s="14" customFormat="1" ht="11.25">
      <c r="B332" s="228"/>
      <c r="C332" s="229"/>
      <c r="D332" s="219" t="s">
        <v>144</v>
      </c>
      <c r="E332" s="230" t="s">
        <v>1</v>
      </c>
      <c r="F332" s="231" t="s">
        <v>360</v>
      </c>
      <c r="G332" s="229"/>
      <c r="H332" s="232">
        <v>391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144</v>
      </c>
      <c r="AU332" s="238" t="s">
        <v>82</v>
      </c>
      <c r="AV332" s="14" t="s">
        <v>82</v>
      </c>
      <c r="AW332" s="14" t="s">
        <v>29</v>
      </c>
      <c r="AX332" s="14" t="s">
        <v>72</v>
      </c>
      <c r="AY332" s="238" t="s">
        <v>131</v>
      </c>
    </row>
    <row r="333" spans="2:51" s="15" customFormat="1" ht="11.25">
      <c r="B333" s="239"/>
      <c r="C333" s="240"/>
      <c r="D333" s="219" t="s">
        <v>144</v>
      </c>
      <c r="E333" s="241" t="s">
        <v>1</v>
      </c>
      <c r="F333" s="242" t="s">
        <v>160</v>
      </c>
      <c r="G333" s="240"/>
      <c r="H333" s="243">
        <v>802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AT333" s="249" t="s">
        <v>144</v>
      </c>
      <c r="AU333" s="249" t="s">
        <v>82</v>
      </c>
      <c r="AV333" s="15" t="s">
        <v>138</v>
      </c>
      <c r="AW333" s="15" t="s">
        <v>29</v>
      </c>
      <c r="AX333" s="15" t="s">
        <v>80</v>
      </c>
      <c r="AY333" s="249" t="s">
        <v>131</v>
      </c>
    </row>
    <row r="334" spans="2:63" s="12" customFormat="1" ht="22.9" customHeight="1">
      <c r="B334" s="188"/>
      <c r="C334" s="189"/>
      <c r="D334" s="190" t="s">
        <v>71</v>
      </c>
      <c r="E334" s="202" t="s">
        <v>370</v>
      </c>
      <c r="F334" s="202" t="s">
        <v>371</v>
      </c>
      <c r="G334" s="189"/>
      <c r="H334" s="189"/>
      <c r="I334" s="192"/>
      <c r="J334" s="203">
        <f>BK334</f>
        <v>0</v>
      </c>
      <c r="K334" s="189"/>
      <c r="L334" s="194"/>
      <c r="M334" s="195"/>
      <c r="N334" s="196"/>
      <c r="O334" s="196"/>
      <c r="P334" s="197">
        <f>SUM(P335:P343)</f>
        <v>0</v>
      </c>
      <c r="Q334" s="196"/>
      <c r="R334" s="197">
        <f>SUM(R335:R343)</f>
        <v>0</v>
      </c>
      <c r="S334" s="196"/>
      <c r="T334" s="198">
        <f>SUM(T335:T343)</f>
        <v>0.891</v>
      </c>
      <c r="AR334" s="199" t="s">
        <v>82</v>
      </c>
      <c r="AT334" s="200" t="s">
        <v>71</v>
      </c>
      <c r="AU334" s="200" t="s">
        <v>80</v>
      </c>
      <c r="AY334" s="199" t="s">
        <v>131</v>
      </c>
      <c r="BK334" s="201">
        <f>SUM(BK335:BK343)</f>
        <v>0</v>
      </c>
    </row>
    <row r="335" spans="1:65" s="2" customFormat="1" ht="16.5" customHeight="1">
      <c r="A335" s="34"/>
      <c r="B335" s="35"/>
      <c r="C335" s="204" t="s">
        <v>372</v>
      </c>
      <c r="D335" s="204" t="s">
        <v>134</v>
      </c>
      <c r="E335" s="205" t="s">
        <v>373</v>
      </c>
      <c r="F335" s="206" t="s">
        <v>374</v>
      </c>
      <c r="G335" s="207" t="s">
        <v>142</v>
      </c>
      <c r="H335" s="208">
        <v>297</v>
      </c>
      <c r="I335" s="209"/>
      <c r="J335" s="208">
        <f>ROUND(I335*H335,2)</f>
        <v>0</v>
      </c>
      <c r="K335" s="210"/>
      <c r="L335" s="39"/>
      <c r="M335" s="211" t="s">
        <v>1</v>
      </c>
      <c r="N335" s="212" t="s">
        <v>37</v>
      </c>
      <c r="O335" s="71"/>
      <c r="P335" s="213">
        <f>O335*H335</f>
        <v>0</v>
      </c>
      <c r="Q335" s="213">
        <v>0</v>
      </c>
      <c r="R335" s="213">
        <f>Q335*H335</f>
        <v>0</v>
      </c>
      <c r="S335" s="213">
        <v>0.003</v>
      </c>
      <c r="T335" s="214">
        <f>S335*H335</f>
        <v>0.891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15" t="s">
        <v>222</v>
      </c>
      <c r="AT335" s="215" t="s">
        <v>134</v>
      </c>
      <c r="AU335" s="215" t="s">
        <v>82</v>
      </c>
      <c r="AY335" s="17" t="s">
        <v>131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7" t="s">
        <v>80</v>
      </c>
      <c r="BK335" s="216">
        <f>ROUND(I335*H335,2)</f>
        <v>0</v>
      </c>
      <c r="BL335" s="17" t="s">
        <v>222</v>
      </c>
      <c r="BM335" s="215" t="s">
        <v>375</v>
      </c>
    </row>
    <row r="336" spans="2:51" s="13" customFormat="1" ht="11.25">
      <c r="B336" s="217"/>
      <c r="C336" s="218"/>
      <c r="D336" s="219" t="s">
        <v>144</v>
      </c>
      <c r="E336" s="220" t="s">
        <v>1</v>
      </c>
      <c r="F336" s="221" t="s">
        <v>145</v>
      </c>
      <c r="G336" s="218"/>
      <c r="H336" s="220" t="s">
        <v>1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144</v>
      </c>
      <c r="AU336" s="227" t="s">
        <v>82</v>
      </c>
      <c r="AV336" s="13" t="s">
        <v>80</v>
      </c>
      <c r="AW336" s="13" t="s">
        <v>29</v>
      </c>
      <c r="AX336" s="13" t="s">
        <v>72</v>
      </c>
      <c r="AY336" s="227" t="s">
        <v>131</v>
      </c>
    </row>
    <row r="337" spans="2:51" s="14" customFormat="1" ht="11.25">
      <c r="B337" s="228"/>
      <c r="C337" s="229"/>
      <c r="D337" s="219" t="s">
        <v>144</v>
      </c>
      <c r="E337" s="230" t="s">
        <v>1</v>
      </c>
      <c r="F337" s="231" t="s">
        <v>158</v>
      </c>
      <c r="G337" s="229"/>
      <c r="H337" s="232">
        <v>146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144</v>
      </c>
      <c r="AU337" s="238" t="s">
        <v>82</v>
      </c>
      <c r="AV337" s="14" t="s">
        <v>82</v>
      </c>
      <c r="AW337" s="14" t="s">
        <v>29</v>
      </c>
      <c r="AX337" s="14" t="s">
        <v>72</v>
      </c>
      <c r="AY337" s="238" t="s">
        <v>131</v>
      </c>
    </row>
    <row r="338" spans="2:51" s="13" customFormat="1" ht="11.25">
      <c r="B338" s="217"/>
      <c r="C338" s="218"/>
      <c r="D338" s="219" t="s">
        <v>144</v>
      </c>
      <c r="E338" s="220" t="s">
        <v>1</v>
      </c>
      <c r="F338" s="221" t="s">
        <v>149</v>
      </c>
      <c r="G338" s="218"/>
      <c r="H338" s="220" t="s">
        <v>1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144</v>
      </c>
      <c r="AU338" s="227" t="s">
        <v>82</v>
      </c>
      <c r="AV338" s="13" t="s">
        <v>80</v>
      </c>
      <c r="AW338" s="13" t="s">
        <v>29</v>
      </c>
      <c r="AX338" s="13" t="s">
        <v>72</v>
      </c>
      <c r="AY338" s="227" t="s">
        <v>131</v>
      </c>
    </row>
    <row r="339" spans="2:51" s="14" customFormat="1" ht="11.25">
      <c r="B339" s="228"/>
      <c r="C339" s="229"/>
      <c r="D339" s="219" t="s">
        <v>144</v>
      </c>
      <c r="E339" s="230" t="s">
        <v>1</v>
      </c>
      <c r="F339" s="231" t="s">
        <v>159</v>
      </c>
      <c r="G339" s="229"/>
      <c r="H339" s="232">
        <v>151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144</v>
      </c>
      <c r="AU339" s="238" t="s">
        <v>82</v>
      </c>
      <c r="AV339" s="14" t="s">
        <v>82</v>
      </c>
      <c r="AW339" s="14" t="s">
        <v>29</v>
      </c>
      <c r="AX339" s="14" t="s">
        <v>72</v>
      </c>
      <c r="AY339" s="238" t="s">
        <v>131</v>
      </c>
    </row>
    <row r="340" spans="2:51" s="15" customFormat="1" ht="11.25">
      <c r="B340" s="239"/>
      <c r="C340" s="240"/>
      <c r="D340" s="219" t="s">
        <v>144</v>
      </c>
      <c r="E340" s="241" t="s">
        <v>1</v>
      </c>
      <c r="F340" s="242" t="s">
        <v>160</v>
      </c>
      <c r="G340" s="240"/>
      <c r="H340" s="243">
        <v>297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AT340" s="249" t="s">
        <v>144</v>
      </c>
      <c r="AU340" s="249" t="s">
        <v>82</v>
      </c>
      <c r="AV340" s="15" t="s">
        <v>138</v>
      </c>
      <c r="AW340" s="15" t="s">
        <v>29</v>
      </c>
      <c r="AX340" s="15" t="s">
        <v>80</v>
      </c>
      <c r="AY340" s="249" t="s">
        <v>131</v>
      </c>
    </row>
    <row r="341" spans="1:65" s="2" customFormat="1" ht="16.5" customHeight="1">
      <c r="A341" s="34"/>
      <c r="B341" s="35"/>
      <c r="C341" s="204" t="s">
        <v>376</v>
      </c>
      <c r="D341" s="204" t="s">
        <v>134</v>
      </c>
      <c r="E341" s="205" t="s">
        <v>377</v>
      </c>
      <c r="F341" s="206" t="s">
        <v>378</v>
      </c>
      <c r="G341" s="207" t="s">
        <v>142</v>
      </c>
      <c r="H341" s="208">
        <v>88</v>
      </c>
      <c r="I341" s="209"/>
      <c r="J341" s="208">
        <f>ROUND(I341*H341,2)</f>
        <v>0</v>
      </c>
      <c r="K341" s="210"/>
      <c r="L341" s="39"/>
      <c r="M341" s="211" t="s">
        <v>1</v>
      </c>
      <c r="N341" s="212" t="s">
        <v>37</v>
      </c>
      <c r="O341" s="71"/>
      <c r="P341" s="213">
        <f>O341*H341</f>
        <v>0</v>
      </c>
      <c r="Q341" s="213">
        <v>0</v>
      </c>
      <c r="R341" s="213">
        <f>Q341*H341</f>
        <v>0</v>
      </c>
      <c r="S341" s="213">
        <v>0</v>
      </c>
      <c r="T341" s="214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5" t="s">
        <v>222</v>
      </c>
      <c r="AT341" s="215" t="s">
        <v>134</v>
      </c>
      <c r="AU341" s="215" t="s">
        <v>82</v>
      </c>
      <c r="AY341" s="17" t="s">
        <v>131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7" t="s">
        <v>80</v>
      </c>
      <c r="BK341" s="216">
        <f>ROUND(I341*H341,2)</f>
        <v>0</v>
      </c>
      <c r="BL341" s="17" t="s">
        <v>222</v>
      </c>
      <c r="BM341" s="215" t="s">
        <v>379</v>
      </c>
    </row>
    <row r="342" spans="2:51" s="13" customFormat="1" ht="11.25">
      <c r="B342" s="217"/>
      <c r="C342" s="218"/>
      <c r="D342" s="219" t="s">
        <v>144</v>
      </c>
      <c r="E342" s="220" t="s">
        <v>1</v>
      </c>
      <c r="F342" s="221" t="s">
        <v>149</v>
      </c>
      <c r="G342" s="218"/>
      <c r="H342" s="220" t="s">
        <v>1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144</v>
      </c>
      <c r="AU342" s="227" t="s">
        <v>82</v>
      </c>
      <c r="AV342" s="13" t="s">
        <v>80</v>
      </c>
      <c r="AW342" s="13" t="s">
        <v>29</v>
      </c>
      <c r="AX342" s="13" t="s">
        <v>72</v>
      </c>
      <c r="AY342" s="227" t="s">
        <v>131</v>
      </c>
    </row>
    <row r="343" spans="2:51" s="14" customFormat="1" ht="11.25">
      <c r="B343" s="228"/>
      <c r="C343" s="229"/>
      <c r="D343" s="219" t="s">
        <v>144</v>
      </c>
      <c r="E343" s="230" t="s">
        <v>1</v>
      </c>
      <c r="F343" s="231" t="s">
        <v>380</v>
      </c>
      <c r="G343" s="229"/>
      <c r="H343" s="232">
        <v>88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AT343" s="238" t="s">
        <v>144</v>
      </c>
      <c r="AU343" s="238" t="s">
        <v>82</v>
      </c>
      <c r="AV343" s="14" t="s">
        <v>82</v>
      </c>
      <c r="AW343" s="14" t="s">
        <v>29</v>
      </c>
      <c r="AX343" s="14" t="s">
        <v>80</v>
      </c>
      <c r="AY343" s="238" t="s">
        <v>131</v>
      </c>
    </row>
    <row r="344" spans="2:63" s="12" customFormat="1" ht="22.9" customHeight="1">
      <c r="B344" s="188"/>
      <c r="C344" s="189"/>
      <c r="D344" s="190" t="s">
        <v>71</v>
      </c>
      <c r="E344" s="202" t="s">
        <v>381</v>
      </c>
      <c r="F344" s="202" t="s">
        <v>382</v>
      </c>
      <c r="G344" s="189"/>
      <c r="H344" s="189"/>
      <c r="I344" s="192"/>
      <c r="J344" s="203">
        <f>BK344</f>
        <v>0</v>
      </c>
      <c r="K344" s="189"/>
      <c r="L344" s="194"/>
      <c r="M344" s="195"/>
      <c r="N344" s="196"/>
      <c r="O344" s="196"/>
      <c r="P344" s="197">
        <f>SUM(P345:P377)</f>
        <v>0</v>
      </c>
      <c r="Q344" s="196"/>
      <c r="R344" s="197">
        <f>SUM(R345:R377)</f>
        <v>0.40612</v>
      </c>
      <c r="S344" s="196"/>
      <c r="T344" s="198">
        <f>SUM(T345:T377)</f>
        <v>0</v>
      </c>
      <c r="AR344" s="199" t="s">
        <v>82</v>
      </c>
      <c r="AT344" s="200" t="s">
        <v>71</v>
      </c>
      <c r="AU344" s="200" t="s">
        <v>80</v>
      </c>
      <c r="AY344" s="199" t="s">
        <v>131</v>
      </c>
      <c r="BK344" s="201">
        <f>SUM(BK345:BK377)</f>
        <v>0</v>
      </c>
    </row>
    <row r="345" spans="1:65" s="2" customFormat="1" ht="21.75" customHeight="1">
      <c r="A345" s="34"/>
      <c r="B345" s="35"/>
      <c r="C345" s="204" t="s">
        <v>325</v>
      </c>
      <c r="D345" s="204" t="s">
        <v>134</v>
      </c>
      <c r="E345" s="205" t="s">
        <v>383</v>
      </c>
      <c r="F345" s="206" t="s">
        <v>384</v>
      </c>
      <c r="G345" s="207" t="s">
        <v>185</v>
      </c>
      <c r="H345" s="208">
        <v>3</v>
      </c>
      <c r="I345" s="209"/>
      <c r="J345" s="208">
        <f>ROUND(I345*H345,2)</f>
        <v>0</v>
      </c>
      <c r="K345" s="210"/>
      <c r="L345" s="39"/>
      <c r="M345" s="211" t="s">
        <v>1</v>
      </c>
      <c r="N345" s="212" t="s">
        <v>37</v>
      </c>
      <c r="O345" s="71"/>
      <c r="P345" s="213">
        <f>O345*H345</f>
        <v>0</v>
      </c>
      <c r="Q345" s="213">
        <v>0</v>
      </c>
      <c r="R345" s="213">
        <f>Q345*H345</f>
        <v>0</v>
      </c>
      <c r="S345" s="213">
        <v>0</v>
      </c>
      <c r="T345" s="214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5" t="s">
        <v>222</v>
      </c>
      <c r="AT345" s="215" t="s">
        <v>134</v>
      </c>
      <c r="AU345" s="215" t="s">
        <v>82</v>
      </c>
      <c r="AY345" s="17" t="s">
        <v>131</v>
      </c>
      <c r="BE345" s="216">
        <f>IF(N345="základní",J345,0)</f>
        <v>0</v>
      </c>
      <c r="BF345" s="216">
        <f>IF(N345="snížená",J345,0)</f>
        <v>0</v>
      </c>
      <c r="BG345" s="216">
        <f>IF(N345="zákl. přenesená",J345,0)</f>
        <v>0</v>
      </c>
      <c r="BH345" s="216">
        <f>IF(N345="sníž. přenesená",J345,0)</f>
        <v>0</v>
      </c>
      <c r="BI345" s="216">
        <f>IF(N345="nulová",J345,0)</f>
        <v>0</v>
      </c>
      <c r="BJ345" s="17" t="s">
        <v>80</v>
      </c>
      <c r="BK345" s="216">
        <f>ROUND(I345*H345,2)</f>
        <v>0</v>
      </c>
      <c r="BL345" s="17" t="s">
        <v>222</v>
      </c>
      <c r="BM345" s="215" t="s">
        <v>385</v>
      </c>
    </row>
    <row r="346" spans="2:51" s="13" customFormat="1" ht="11.25">
      <c r="B346" s="217"/>
      <c r="C346" s="218"/>
      <c r="D346" s="219" t="s">
        <v>144</v>
      </c>
      <c r="E346" s="220" t="s">
        <v>1</v>
      </c>
      <c r="F346" s="221" t="s">
        <v>145</v>
      </c>
      <c r="G346" s="218"/>
      <c r="H346" s="220" t="s">
        <v>1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144</v>
      </c>
      <c r="AU346" s="227" t="s">
        <v>82</v>
      </c>
      <c r="AV346" s="13" t="s">
        <v>80</v>
      </c>
      <c r="AW346" s="13" t="s">
        <v>29</v>
      </c>
      <c r="AX346" s="13" t="s">
        <v>72</v>
      </c>
      <c r="AY346" s="227" t="s">
        <v>131</v>
      </c>
    </row>
    <row r="347" spans="2:51" s="14" customFormat="1" ht="11.25">
      <c r="B347" s="228"/>
      <c r="C347" s="229"/>
      <c r="D347" s="219" t="s">
        <v>144</v>
      </c>
      <c r="E347" s="230" t="s">
        <v>1</v>
      </c>
      <c r="F347" s="231" t="s">
        <v>80</v>
      </c>
      <c r="G347" s="229"/>
      <c r="H347" s="232">
        <v>1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144</v>
      </c>
      <c r="AU347" s="238" t="s">
        <v>82</v>
      </c>
      <c r="AV347" s="14" t="s">
        <v>82</v>
      </c>
      <c r="AW347" s="14" t="s">
        <v>29</v>
      </c>
      <c r="AX347" s="14" t="s">
        <v>72</v>
      </c>
      <c r="AY347" s="238" t="s">
        <v>131</v>
      </c>
    </row>
    <row r="348" spans="2:51" s="13" customFormat="1" ht="11.25">
      <c r="B348" s="217"/>
      <c r="C348" s="218"/>
      <c r="D348" s="219" t="s">
        <v>144</v>
      </c>
      <c r="E348" s="220" t="s">
        <v>1</v>
      </c>
      <c r="F348" s="221" t="s">
        <v>149</v>
      </c>
      <c r="G348" s="218"/>
      <c r="H348" s="220" t="s">
        <v>1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144</v>
      </c>
      <c r="AU348" s="227" t="s">
        <v>82</v>
      </c>
      <c r="AV348" s="13" t="s">
        <v>80</v>
      </c>
      <c r="AW348" s="13" t="s">
        <v>29</v>
      </c>
      <c r="AX348" s="13" t="s">
        <v>72</v>
      </c>
      <c r="AY348" s="227" t="s">
        <v>131</v>
      </c>
    </row>
    <row r="349" spans="2:51" s="14" customFormat="1" ht="11.25">
      <c r="B349" s="228"/>
      <c r="C349" s="229"/>
      <c r="D349" s="219" t="s">
        <v>144</v>
      </c>
      <c r="E349" s="230" t="s">
        <v>1</v>
      </c>
      <c r="F349" s="231" t="s">
        <v>82</v>
      </c>
      <c r="G349" s="229"/>
      <c r="H349" s="232">
        <v>2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144</v>
      </c>
      <c r="AU349" s="238" t="s">
        <v>82</v>
      </c>
      <c r="AV349" s="14" t="s">
        <v>82</v>
      </c>
      <c r="AW349" s="14" t="s">
        <v>29</v>
      </c>
      <c r="AX349" s="14" t="s">
        <v>72</v>
      </c>
      <c r="AY349" s="238" t="s">
        <v>131</v>
      </c>
    </row>
    <row r="350" spans="2:51" s="15" customFormat="1" ht="11.25">
      <c r="B350" s="239"/>
      <c r="C350" s="240"/>
      <c r="D350" s="219" t="s">
        <v>144</v>
      </c>
      <c r="E350" s="241" t="s">
        <v>1</v>
      </c>
      <c r="F350" s="242" t="s">
        <v>160</v>
      </c>
      <c r="G350" s="240"/>
      <c r="H350" s="243">
        <v>3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AT350" s="249" t="s">
        <v>144</v>
      </c>
      <c r="AU350" s="249" t="s">
        <v>82</v>
      </c>
      <c r="AV350" s="15" t="s">
        <v>138</v>
      </c>
      <c r="AW350" s="15" t="s">
        <v>29</v>
      </c>
      <c r="AX350" s="15" t="s">
        <v>80</v>
      </c>
      <c r="AY350" s="249" t="s">
        <v>131</v>
      </c>
    </row>
    <row r="351" spans="1:65" s="2" customFormat="1" ht="21.75" customHeight="1">
      <c r="A351" s="34"/>
      <c r="B351" s="35"/>
      <c r="C351" s="250" t="s">
        <v>386</v>
      </c>
      <c r="D351" s="250" t="s">
        <v>194</v>
      </c>
      <c r="E351" s="251" t="s">
        <v>387</v>
      </c>
      <c r="F351" s="252" t="s">
        <v>388</v>
      </c>
      <c r="G351" s="253" t="s">
        <v>185</v>
      </c>
      <c r="H351" s="254">
        <v>3</v>
      </c>
      <c r="I351" s="255"/>
      <c r="J351" s="254">
        <f>ROUND(I351*H351,2)</f>
        <v>0</v>
      </c>
      <c r="K351" s="256"/>
      <c r="L351" s="257"/>
      <c r="M351" s="258" t="s">
        <v>1</v>
      </c>
      <c r="N351" s="259" t="s">
        <v>37</v>
      </c>
      <c r="O351" s="71"/>
      <c r="P351" s="213">
        <f>O351*H351</f>
        <v>0</v>
      </c>
      <c r="Q351" s="213">
        <v>0.026</v>
      </c>
      <c r="R351" s="213">
        <f>Q351*H351</f>
        <v>0.078</v>
      </c>
      <c r="S351" s="213">
        <v>0</v>
      </c>
      <c r="T351" s="214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5" t="s">
        <v>309</v>
      </c>
      <c r="AT351" s="215" t="s">
        <v>194</v>
      </c>
      <c r="AU351" s="215" t="s">
        <v>82</v>
      </c>
      <c r="AY351" s="17" t="s">
        <v>131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17" t="s">
        <v>80</v>
      </c>
      <c r="BK351" s="216">
        <f>ROUND(I351*H351,2)</f>
        <v>0</v>
      </c>
      <c r="BL351" s="17" t="s">
        <v>222</v>
      </c>
      <c r="BM351" s="215" t="s">
        <v>389</v>
      </c>
    </row>
    <row r="352" spans="1:65" s="2" customFormat="1" ht="16.5" customHeight="1">
      <c r="A352" s="34"/>
      <c r="B352" s="35"/>
      <c r="C352" s="204" t="s">
        <v>390</v>
      </c>
      <c r="D352" s="204" t="s">
        <v>134</v>
      </c>
      <c r="E352" s="205" t="s">
        <v>391</v>
      </c>
      <c r="F352" s="206" t="s">
        <v>392</v>
      </c>
      <c r="G352" s="207" t="s">
        <v>185</v>
      </c>
      <c r="H352" s="208">
        <v>4</v>
      </c>
      <c r="I352" s="209"/>
      <c r="J352" s="208">
        <f>ROUND(I352*H352,2)</f>
        <v>0</v>
      </c>
      <c r="K352" s="210"/>
      <c r="L352" s="39"/>
      <c r="M352" s="211" t="s">
        <v>1</v>
      </c>
      <c r="N352" s="212" t="s">
        <v>37</v>
      </c>
      <c r="O352" s="71"/>
      <c r="P352" s="213">
        <f>O352*H352</f>
        <v>0</v>
      </c>
      <c r="Q352" s="213">
        <v>0.00033</v>
      </c>
      <c r="R352" s="213">
        <f>Q352*H352</f>
        <v>0.00132</v>
      </c>
      <c r="S352" s="213">
        <v>0</v>
      </c>
      <c r="T352" s="214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15" t="s">
        <v>222</v>
      </c>
      <c r="AT352" s="215" t="s">
        <v>134</v>
      </c>
      <c r="AU352" s="215" t="s">
        <v>82</v>
      </c>
      <c r="AY352" s="17" t="s">
        <v>131</v>
      </c>
      <c r="BE352" s="216">
        <f>IF(N352="základní",J352,0)</f>
        <v>0</v>
      </c>
      <c r="BF352" s="216">
        <f>IF(N352="snížená",J352,0)</f>
        <v>0</v>
      </c>
      <c r="BG352" s="216">
        <f>IF(N352="zákl. přenesená",J352,0)</f>
        <v>0</v>
      </c>
      <c r="BH352" s="216">
        <f>IF(N352="sníž. přenesená",J352,0)</f>
        <v>0</v>
      </c>
      <c r="BI352" s="216">
        <f>IF(N352="nulová",J352,0)</f>
        <v>0</v>
      </c>
      <c r="BJ352" s="17" t="s">
        <v>80</v>
      </c>
      <c r="BK352" s="216">
        <f>ROUND(I352*H352,2)</f>
        <v>0</v>
      </c>
      <c r="BL352" s="17" t="s">
        <v>222</v>
      </c>
      <c r="BM352" s="215" t="s">
        <v>393</v>
      </c>
    </row>
    <row r="353" spans="2:51" s="13" customFormat="1" ht="11.25">
      <c r="B353" s="217"/>
      <c r="C353" s="218"/>
      <c r="D353" s="219" t="s">
        <v>144</v>
      </c>
      <c r="E353" s="220" t="s">
        <v>1</v>
      </c>
      <c r="F353" s="221" t="s">
        <v>145</v>
      </c>
      <c r="G353" s="218"/>
      <c r="H353" s="220" t="s">
        <v>1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144</v>
      </c>
      <c r="AU353" s="227" t="s">
        <v>82</v>
      </c>
      <c r="AV353" s="13" t="s">
        <v>80</v>
      </c>
      <c r="AW353" s="13" t="s">
        <v>29</v>
      </c>
      <c r="AX353" s="13" t="s">
        <v>72</v>
      </c>
      <c r="AY353" s="227" t="s">
        <v>131</v>
      </c>
    </row>
    <row r="354" spans="2:51" s="14" customFormat="1" ht="11.25">
      <c r="B354" s="228"/>
      <c r="C354" s="229"/>
      <c r="D354" s="219" t="s">
        <v>144</v>
      </c>
      <c r="E354" s="230" t="s">
        <v>1</v>
      </c>
      <c r="F354" s="231" t="s">
        <v>82</v>
      </c>
      <c r="G354" s="229"/>
      <c r="H354" s="232">
        <v>2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144</v>
      </c>
      <c r="AU354" s="238" t="s">
        <v>82</v>
      </c>
      <c r="AV354" s="14" t="s">
        <v>82</v>
      </c>
      <c r="AW354" s="14" t="s">
        <v>29</v>
      </c>
      <c r="AX354" s="14" t="s">
        <v>72</v>
      </c>
      <c r="AY354" s="238" t="s">
        <v>131</v>
      </c>
    </row>
    <row r="355" spans="2:51" s="13" customFormat="1" ht="11.25">
      <c r="B355" s="217"/>
      <c r="C355" s="218"/>
      <c r="D355" s="219" t="s">
        <v>144</v>
      </c>
      <c r="E355" s="220" t="s">
        <v>1</v>
      </c>
      <c r="F355" s="221" t="s">
        <v>149</v>
      </c>
      <c r="G355" s="218"/>
      <c r="H355" s="220" t="s">
        <v>1</v>
      </c>
      <c r="I355" s="222"/>
      <c r="J355" s="218"/>
      <c r="K355" s="218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144</v>
      </c>
      <c r="AU355" s="227" t="s">
        <v>82</v>
      </c>
      <c r="AV355" s="13" t="s">
        <v>80</v>
      </c>
      <c r="AW355" s="13" t="s">
        <v>29</v>
      </c>
      <c r="AX355" s="13" t="s">
        <v>72</v>
      </c>
      <c r="AY355" s="227" t="s">
        <v>131</v>
      </c>
    </row>
    <row r="356" spans="2:51" s="14" customFormat="1" ht="11.25">
      <c r="B356" s="228"/>
      <c r="C356" s="229"/>
      <c r="D356" s="219" t="s">
        <v>144</v>
      </c>
      <c r="E356" s="230" t="s">
        <v>1</v>
      </c>
      <c r="F356" s="231" t="s">
        <v>82</v>
      </c>
      <c r="G356" s="229"/>
      <c r="H356" s="232">
        <v>2</v>
      </c>
      <c r="I356" s="233"/>
      <c r="J356" s="229"/>
      <c r="K356" s="229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144</v>
      </c>
      <c r="AU356" s="238" t="s">
        <v>82</v>
      </c>
      <c r="AV356" s="14" t="s">
        <v>82</v>
      </c>
      <c r="AW356" s="14" t="s">
        <v>29</v>
      </c>
      <c r="AX356" s="14" t="s">
        <v>72</v>
      </c>
      <c r="AY356" s="238" t="s">
        <v>131</v>
      </c>
    </row>
    <row r="357" spans="2:51" s="15" customFormat="1" ht="11.25">
      <c r="B357" s="239"/>
      <c r="C357" s="240"/>
      <c r="D357" s="219" t="s">
        <v>144</v>
      </c>
      <c r="E357" s="241" t="s">
        <v>1</v>
      </c>
      <c r="F357" s="242" t="s">
        <v>160</v>
      </c>
      <c r="G357" s="240"/>
      <c r="H357" s="243">
        <v>4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AT357" s="249" t="s">
        <v>144</v>
      </c>
      <c r="AU357" s="249" t="s">
        <v>82</v>
      </c>
      <c r="AV357" s="15" t="s">
        <v>138</v>
      </c>
      <c r="AW357" s="15" t="s">
        <v>29</v>
      </c>
      <c r="AX357" s="15" t="s">
        <v>80</v>
      </c>
      <c r="AY357" s="249" t="s">
        <v>131</v>
      </c>
    </row>
    <row r="358" spans="1:65" s="2" customFormat="1" ht="16.5" customHeight="1">
      <c r="A358" s="34"/>
      <c r="B358" s="35"/>
      <c r="C358" s="250" t="s">
        <v>394</v>
      </c>
      <c r="D358" s="250" t="s">
        <v>194</v>
      </c>
      <c r="E358" s="251" t="s">
        <v>395</v>
      </c>
      <c r="F358" s="252" t="s">
        <v>396</v>
      </c>
      <c r="G358" s="253" t="s">
        <v>185</v>
      </c>
      <c r="H358" s="254">
        <v>4</v>
      </c>
      <c r="I358" s="255"/>
      <c r="J358" s="254">
        <f>ROUND(I358*H358,2)</f>
        <v>0</v>
      </c>
      <c r="K358" s="256"/>
      <c r="L358" s="257"/>
      <c r="M358" s="258" t="s">
        <v>1</v>
      </c>
      <c r="N358" s="259" t="s">
        <v>37</v>
      </c>
      <c r="O358" s="71"/>
      <c r="P358" s="213">
        <f>O358*H358</f>
        <v>0</v>
      </c>
      <c r="Q358" s="213">
        <v>0.077</v>
      </c>
      <c r="R358" s="213">
        <f>Q358*H358</f>
        <v>0.308</v>
      </c>
      <c r="S358" s="213">
        <v>0</v>
      </c>
      <c r="T358" s="214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5" t="s">
        <v>309</v>
      </c>
      <c r="AT358" s="215" t="s">
        <v>194</v>
      </c>
      <c r="AU358" s="215" t="s">
        <v>82</v>
      </c>
      <c r="AY358" s="17" t="s">
        <v>131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7" t="s">
        <v>80</v>
      </c>
      <c r="BK358" s="216">
        <f>ROUND(I358*H358,2)</f>
        <v>0</v>
      </c>
      <c r="BL358" s="17" t="s">
        <v>222</v>
      </c>
      <c r="BM358" s="215" t="s">
        <v>397</v>
      </c>
    </row>
    <row r="359" spans="1:65" s="2" customFormat="1" ht="16.5" customHeight="1">
      <c r="A359" s="34"/>
      <c r="B359" s="35"/>
      <c r="C359" s="204" t="s">
        <v>398</v>
      </c>
      <c r="D359" s="204" t="s">
        <v>134</v>
      </c>
      <c r="E359" s="205" t="s">
        <v>399</v>
      </c>
      <c r="F359" s="206" t="s">
        <v>400</v>
      </c>
      <c r="G359" s="207" t="s">
        <v>231</v>
      </c>
      <c r="H359" s="208">
        <v>2</v>
      </c>
      <c r="I359" s="209"/>
      <c r="J359" s="208">
        <f>ROUND(I359*H359,2)</f>
        <v>0</v>
      </c>
      <c r="K359" s="210"/>
      <c r="L359" s="39"/>
      <c r="M359" s="211" t="s">
        <v>1</v>
      </c>
      <c r="N359" s="212" t="s">
        <v>37</v>
      </c>
      <c r="O359" s="71"/>
      <c r="P359" s="213">
        <f>O359*H359</f>
        <v>0</v>
      </c>
      <c r="Q359" s="213">
        <v>0</v>
      </c>
      <c r="R359" s="213">
        <f>Q359*H359</f>
        <v>0</v>
      </c>
      <c r="S359" s="213">
        <v>0</v>
      </c>
      <c r="T359" s="214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15" t="s">
        <v>222</v>
      </c>
      <c r="AT359" s="215" t="s">
        <v>134</v>
      </c>
      <c r="AU359" s="215" t="s">
        <v>82</v>
      </c>
      <c r="AY359" s="17" t="s">
        <v>131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7" t="s">
        <v>80</v>
      </c>
      <c r="BK359" s="216">
        <f>ROUND(I359*H359,2)</f>
        <v>0</v>
      </c>
      <c r="BL359" s="17" t="s">
        <v>222</v>
      </c>
      <c r="BM359" s="215" t="s">
        <v>401</v>
      </c>
    </row>
    <row r="360" spans="2:51" s="13" customFormat="1" ht="11.25">
      <c r="B360" s="217"/>
      <c r="C360" s="218"/>
      <c r="D360" s="219" t="s">
        <v>144</v>
      </c>
      <c r="E360" s="220" t="s">
        <v>1</v>
      </c>
      <c r="F360" s="221" t="s">
        <v>145</v>
      </c>
      <c r="G360" s="218"/>
      <c r="H360" s="220" t="s">
        <v>1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144</v>
      </c>
      <c r="AU360" s="227" t="s">
        <v>82</v>
      </c>
      <c r="AV360" s="13" t="s">
        <v>80</v>
      </c>
      <c r="AW360" s="13" t="s">
        <v>29</v>
      </c>
      <c r="AX360" s="13" t="s">
        <v>72</v>
      </c>
      <c r="AY360" s="227" t="s">
        <v>131</v>
      </c>
    </row>
    <row r="361" spans="2:51" s="14" customFormat="1" ht="11.25">
      <c r="B361" s="228"/>
      <c r="C361" s="229"/>
      <c r="D361" s="219" t="s">
        <v>144</v>
      </c>
      <c r="E361" s="230" t="s">
        <v>1</v>
      </c>
      <c r="F361" s="231" t="s">
        <v>82</v>
      </c>
      <c r="G361" s="229"/>
      <c r="H361" s="232">
        <v>2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144</v>
      </c>
      <c r="AU361" s="238" t="s">
        <v>82</v>
      </c>
      <c r="AV361" s="14" t="s">
        <v>82</v>
      </c>
      <c r="AW361" s="14" t="s">
        <v>29</v>
      </c>
      <c r="AX361" s="14" t="s">
        <v>80</v>
      </c>
      <c r="AY361" s="238" t="s">
        <v>131</v>
      </c>
    </row>
    <row r="362" spans="1:65" s="2" customFormat="1" ht="16.5" customHeight="1">
      <c r="A362" s="34"/>
      <c r="B362" s="35"/>
      <c r="C362" s="204" t="s">
        <v>402</v>
      </c>
      <c r="D362" s="204" t="s">
        <v>134</v>
      </c>
      <c r="E362" s="205" t="s">
        <v>403</v>
      </c>
      <c r="F362" s="206" t="s">
        <v>404</v>
      </c>
      <c r="G362" s="207" t="s">
        <v>185</v>
      </c>
      <c r="H362" s="208">
        <v>4</v>
      </c>
      <c r="I362" s="209"/>
      <c r="J362" s="208">
        <f>ROUND(I362*H362,2)</f>
        <v>0</v>
      </c>
      <c r="K362" s="210"/>
      <c r="L362" s="39"/>
      <c r="M362" s="211" t="s">
        <v>1</v>
      </c>
      <c r="N362" s="212" t="s">
        <v>37</v>
      </c>
      <c r="O362" s="71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15" t="s">
        <v>222</v>
      </c>
      <c r="AT362" s="215" t="s">
        <v>134</v>
      </c>
      <c r="AU362" s="215" t="s">
        <v>82</v>
      </c>
      <c r="AY362" s="17" t="s">
        <v>131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7" t="s">
        <v>80</v>
      </c>
      <c r="BK362" s="216">
        <f>ROUND(I362*H362,2)</f>
        <v>0</v>
      </c>
      <c r="BL362" s="17" t="s">
        <v>222</v>
      </c>
      <c r="BM362" s="215" t="s">
        <v>405</v>
      </c>
    </row>
    <row r="363" spans="2:51" s="13" customFormat="1" ht="11.25">
      <c r="B363" s="217"/>
      <c r="C363" s="218"/>
      <c r="D363" s="219" t="s">
        <v>144</v>
      </c>
      <c r="E363" s="220" t="s">
        <v>1</v>
      </c>
      <c r="F363" s="221" t="s">
        <v>145</v>
      </c>
      <c r="G363" s="218"/>
      <c r="H363" s="220" t="s">
        <v>1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144</v>
      </c>
      <c r="AU363" s="227" t="s">
        <v>82</v>
      </c>
      <c r="AV363" s="13" t="s">
        <v>80</v>
      </c>
      <c r="AW363" s="13" t="s">
        <v>29</v>
      </c>
      <c r="AX363" s="13" t="s">
        <v>72</v>
      </c>
      <c r="AY363" s="227" t="s">
        <v>131</v>
      </c>
    </row>
    <row r="364" spans="2:51" s="14" customFormat="1" ht="11.25">
      <c r="B364" s="228"/>
      <c r="C364" s="229"/>
      <c r="D364" s="219" t="s">
        <v>144</v>
      </c>
      <c r="E364" s="230" t="s">
        <v>1</v>
      </c>
      <c r="F364" s="231" t="s">
        <v>82</v>
      </c>
      <c r="G364" s="229"/>
      <c r="H364" s="232">
        <v>2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144</v>
      </c>
      <c r="AU364" s="238" t="s">
        <v>82</v>
      </c>
      <c r="AV364" s="14" t="s">
        <v>82</v>
      </c>
      <c r="AW364" s="14" t="s">
        <v>29</v>
      </c>
      <c r="AX364" s="14" t="s">
        <v>72</v>
      </c>
      <c r="AY364" s="238" t="s">
        <v>131</v>
      </c>
    </row>
    <row r="365" spans="2:51" s="13" customFormat="1" ht="11.25">
      <c r="B365" s="217"/>
      <c r="C365" s="218"/>
      <c r="D365" s="219" t="s">
        <v>144</v>
      </c>
      <c r="E365" s="220" t="s">
        <v>1</v>
      </c>
      <c r="F365" s="221" t="s">
        <v>149</v>
      </c>
      <c r="G365" s="218"/>
      <c r="H365" s="220" t="s">
        <v>1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144</v>
      </c>
      <c r="AU365" s="227" t="s">
        <v>82</v>
      </c>
      <c r="AV365" s="13" t="s">
        <v>80</v>
      </c>
      <c r="AW365" s="13" t="s">
        <v>29</v>
      </c>
      <c r="AX365" s="13" t="s">
        <v>72</v>
      </c>
      <c r="AY365" s="227" t="s">
        <v>131</v>
      </c>
    </row>
    <row r="366" spans="2:51" s="14" customFormat="1" ht="11.25">
      <c r="B366" s="228"/>
      <c r="C366" s="229"/>
      <c r="D366" s="219" t="s">
        <v>144</v>
      </c>
      <c r="E366" s="230" t="s">
        <v>1</v>
      </c>
      <c r="F366" s="231" t="s">
        <v>82</v>
      </c>
      <c r="G366" s="229"/>
      <c r="H366" s="232">
        <v>2</v>
      </c>
      <c r="I366" s="233"/>
      <c r="J366" s="229"/>
      <c r="K366" s="229"/>
      <c r="L366" s="234"/>
      <c r="M366" s="235"/>
      <c r="N366" s="236"/>
      <c r="O366" s="236"/>
      <c r="P366" s="236"/>
      <c r="Q366" s="236"/>
      <c r="R366" s="236"/>
      <c r="S366" s="236"/>
      <c r="T366" s="237"/>
      <c r="AT366" s="238" t="s">
        <v>144</v>
      </c>
      <c r="AU366" s="238" t="s">
        <v>82</v>
      </c>
      <c r="AV366" s="14" t="s">
        <v>82</v>
      </c>
      <c r="AW366" s="14" t="s">
        <v>29</v>
      </c>
      <c r="AX366" s="14" t="s">
        <v>72</v>
      </c>
      <c r="AY366" s="238" t="s">
        <v>131</v>
      </c>
    </row>
    <row r="367" spans="2:51" s="15" customFormat="1" ht="11.25">
      <c r="B367" s="239"/>
      <c r="C367" s="240"/>
      <c r="D367" s="219" t="s">
        <v>144</v>
      </c>
      <c r="E367" s="241" t="s">
        <v>1</v>
      </c>
      <c r="F367" s="242" t="s">
        <v>160</v>
      </c>
      <c r="G367" s="240"/>
      <c r="H367" s="243">
        <v>4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AT367" s="249" t="s">
        <v>144</v>
      </c>
      <c r="AU367" s="249" t="s">
        <v>82</v>
      </c>
      <c r="AV367" s="15" t="s">
        <v>138</v>
      </c>
      <c r="AW367" s="15" t="s">
        <v>29</v>
      </c>
      <c r="AX367" s="15" t="s">
        <v>80</v>
      </c>
      <c r="AY367" s="249" t="s">
        <v>131</v>
      </c>
    </row>
    <row r="368" spans="1:65" s="2" customFormat="1" ht="16.5" customHeight="1">
      <c r="A368" s="34"/>
      <c r="B368" s="35"/>
      <c r="C368" s="250" t="s">
        <v>406</v>
      </c>
      <c r="D368" s="250" t="s">
        <v>194</v>
      </c>
      <c r="E368" s="251" t="s">
        <v>407</v>
      </c>
      <c r="F368" s="252" t="s">
        <v>408</v>
      </c>
      <c r="G368" s="253" t="s">
        <v>185</v>
      </c>
      <c r="H368" s="254">
        <v>4</v>
      </c>
      <c r="I368" s="255"/>
      <c r="J368" s="254">
        <f>ROUND(I368*H368,2)</f>
        <v>0</v>
      </c>
      <c r="K368" s="256"/>
      <c r="L368" s="257"/>
      <c r="M368" s="258" t="s">
        <v>1</v>
      </c>
      <c r="N368" s="259" t="s">
        <v>37</v>
      </c>
      <c r="O368" s="71"/>
      <c r="P368" s="213">
        <f>O368*H368</f>
        <v>0</v>
      </c>
      <c r="Q368" s="213">
        <v>0.0047</v>
      </c>
      <c r="R368" s="213">
        <f>Q368*H368</f>
        <v>0.0188</v>
      </c>
      <c r="S368" s="213">
        <v>0</v>
      </c>
      <c r="T368" s="214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15" t="s">
        <v>309</v>
      </c>
      <c r="AT368" s="215" t="s">
        <v>194</v>
      </c>
      <c r="AU368" s="215" t="s">
        <v>82</v>
      </c>
      <c r="AY368" s="17" t="s">
        <v>131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7" t="s">
        <v>80</v>
      </c>
      <c r="BK368" s="216">
        <f>ROUND(I368*H368,2)</f>
        <v>0</v>
      </c>
      <c r="BL368" s="17" t="s">
        <v>222</v>
      </c>
      <c r="BM368" s="215" t="s">
        <v>409</v>
      </c>
    </row>
    <row r="369" spans="1:65" s="2" customFormat="1" ht="16.5" customHeight="1">
      <c r="A369" s="34"/>
      <c r="B369" s="35"/>
      <c r="C369" s="204" t="s">
        <v>410</v>
      </c>
      <c r="D369" s="204" t="s">
        <v>134</v>
      </c>
      <c r="E369" s="205" t="s">
        <v>411</v>
      </c>
      <c r="F369" s="206" t="s">
        <v>412</v>
      </c>
      <c r="G369" s="207" t="s">
        <v>185</v>
      </c>
      <c r="H369" s="208">
        <v>14</v>
      </c>
      <c r="I369" s="209"/>
      <c r="J369" s="208">
        <f>ROUND(I369*H369,2)</f>
        <v>0</v>
      </c>
      <c r="K369" s="210"/>
      <c r="L369" s="39"/>
      <c r="M369" s="211" t="s">
        <v>1</v>
      </c>
      <c r="N369" s="212" t="s">
        <v>37</v>
      </c>
      <c r="O369" s="71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15" t="s">
        <v>222</v>
      </c>
      <c r="AT369" s="215" t="s">
        <v>134</v>
      </c>
      <c r="AU369" s="215" t="s">
        <v>82</v>
      </c>
      <c r="AY369" s="17" t="s">
        <v>131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17" t="s">
        <v>80</v>
      </c>
      <c r="BK369" s="216">
        <f>ROUND(I369*H369,2)</f>
        <v>0</v>
      </c>
      <c r="BL369" s="17" t="s">
        <v>222</v>
      </c>
      <c r="BM369" s="215" t="s">
        <v>413</v>
      </c>
    </row>
    <row r="370" spans="2:51" s="13" customFormat="1" ht="11.25">
      <c r="B370" s="217"/>
      <c r="C370" s="218"/>
      <c r="D370" s="219" t="s">
        <v>144</v>
      </c>
      <c r="E370" s="220" t="s">
        <v>1</v>
      </c>
      <c r="F370" s="221" t="s">
        <v>145</v>
      </c>
      <c r="G370" s="218"/>
      <c r="H370" s="220" t="s">
        <v>1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144</v>
      </c>
      <c r="AU370" s="227" t="s">
        <v>82</v>
      </c>
      <c r="AV370" s="13" t="s">
        <v>80</v>
      </c>
      <c r="AW370" s="13" t="s">
        <v>29</v>
      </c>
      <c r="AX370" s="13" t="s">
        <v>72</v>
      </c>
      <c r="AY370" s="227" t="s">
        <v>131</v>
      </c>
    </row>
    <row r="371" spans="2:51" s="14" customFormat="1" ht="11.25">
      <c r="B371" s="228"/>
      <c r="C371" s="229"/>
      <c r="D371" s="219" t="s">
        <v>144</v>
      </c>
      <c r="E371" s="230" t="s">
        <v>1</v>
      </c>
      <c r="F371" s="231" t="s">
        <v>171</v>
      </c>
      <c r="G371" s="229"/>
      <c r="H371" s="232">
        <v>7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AT371" s="238" t="s">
        <v>144</v>
      </c>
      <c r="AU371" s="238" t="s">
        <v>82</v>
      </c>
      <c r="AV371" s="14" t="s">
        <v>82</v>
      </c>
      <c r="AW371" s="14" t="s">
        <v>29</v>
      </c>
      <c r="AX371" s="14" t="s">
        <v>72</v>
      </c>
      <c r="AY371" s="238" t="s">
        <v>131</v>
      </c>
    </row>
    <row r="372" spans="2:51" s="13" customFormat="1" ht="11.25">
      <c r="B372" s="217"/>
      <c r="C372" s="218"/>
      <c r="D372" s="219" t="s">
        <v>144</v>
      </c>
      <c r="E372" s="220" t="s">
        <v>1</v>
      </c>
      <c r="F372" s="221" t="s">
        <v>149</v>
      </c>
      <c r="G372" s="218"/>
      <c r="H372" s="220" t="s">
        <v>1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144</v>
      </c>
      <c r="AU372" s="227" t="s">
        <v>82</v>
      </c>
      <c r="AV372" s="13" t="s">
        <v>80</v>
      </c>
      <c r="AW372" s="13" t="s">
        <v>29</v>
      </c>
      <c r="AX372" s="13" t="s">
        <v>72</v>
      </c>
      <c r="AY372" s="227" t="s">
        <v>131</v>
      </c>
    </row>
    <row r="373" spans="2:51" s="14" customFormat="1" ht="11.25">
      <c r="B373" s="228"/>
      <c r="C373" s="229"/>
      <c r="D373" s="219" t="s">
        <v>144</v>
      </c>
      <c r="E373" s="230" t="s">
        <v>1</v>
      </c>
      <c r="F373" s="231" t="s">
        <v>171</v>
      </c>
      <c r="G373" s="229"/>
      <c r="H373" s="232">
        <v>7</v>
      </c>
      <c r="I373" s="233"/>
      <c r="J373" s="229"/>
      <c r="K373" s="229"/>
      <c r="L373" s="234"/>
      <c r="M373" s="235"/>
      <c r="N373" s="236"/>
      <c r="O373" s="236"/>
      <c r="P373" s="236"/>
      <c r="Q373" s="236"/>
      <c r="R373" s="236"/>
      <c r="S373" s="236"/>
      <c r="T373" s="237"/>
      <c r="AT373" s="238" t="s">
        <v>144</v>
      </c>
      <c r="AU373" s="238" t="s">
        <v>82</v>
      </c>
      <c r="AV373" s="14" t="s">
        <v>82</v>
      </c>
      <c r="AW373" s="14" t="s">
        <v>29</v>
      </c>
      <c r="AX373" s="14" t="s">
        <v>72</v>
      </c>
      <c r="AY373" s="238" t="s">
        <v>131</v>
      </c>
    </row>
    <row r="374" spans="2:51" s="15" customFormat="1" ht="11.25">
      <c r="B374" s="239"/>
      <c r="C374" s="240"/>
      <c r="D374" s="219" t="s">
        <v>144</v>
      </c>
      <c r="E374" s="241" t="s">
        <v>1</v>
      </c>
      <c r="F374" s="242" t="s">
        <v>160</v>
      </c>
      <c r="G374" s="240"/>
      <c r="H374" s="243">
        <v>14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AT374" s="249" t="s">
        <v>144</v>
      </c>
      <c r="AU374" s="249" t="s">
        <v>82</v>
      </c>
      <c r="AV374" s="15" t="s">
        <v>138</v>
      </c>
      <c r="AW374" s="15" t="s">
        <v>29</v>
      </c>
      <c r="AX374" s="15" t="s">
        <v>80</v>
      </c>
      <c r="AY374" s="249" t="s">
        <v>131</v>
      </c>
    </row>
    <row r="375" spans="1:65" s="2" customFormat="1" ht="16.5" customHeight="1">
      <c r="A375" s="34"/>
      <c r="B375" s="35"/>
      <c r="C375" s="204" t="s">
        <v>414</v>
      </c>
      <c r="D375" s="204" t="s">
        <v>134</v>
      </c>
      <c r="E375" s="205" t="s">
        <v>415</v>
      </c>
      <c r="F375" s="206" t="s">
        <v>416</v>
      </c>
      <c r="G375" s="207" t="s">
        <v>185</v>
      </c>
      <c r="H375" s="208">
        <v>2</v>
      </c>
      <c r="I375" s="209"/>
      <c r="J375" s="208">
        <f>ROUND(I375*H375,2)</f>
        <v>0</v>
      </c>
      <c r="K375" s="210"/>
      <c r="L375" s="39"/>
      <c r="M375" s="211" t="s">
        <v>1</v>
      </c>
      <c r="N375" s="212" t="s">
        <v>37</v>
      </c>
      <c r="O375" s="71"/>
      <c r="P375" s="213">
        <f>O375*H375</f>
        <v>0</v>
      </c>
      <c r="Q375" s="213">
        <v>0</v>
      </c>
      <c r="R375" s="213">
        <f>Q375*H375</f>
        <v>0</v>
      </c>
      <c r="S375" s="213">
        <v>0</v>
      </c>
      <c r="T375" s="214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15" t="s">
        <v>222</v>
      </c>
      <c r="AT375" s="215" t="s">
        <v>134</v>
      </c>
      <c r="AU375" s="215" t="s">
        <v>82</v>
      </c>
      <c r="AY375" s="17" t="s">
        <v>131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17" t="s">
        <v>80</v>
      </c>
      <c r="BK375" s="216">
        <f>ROUND(I375*H375,2)</f>
        <v>0</v>
      </c>
      <c r="BL375" s="17" t="s">
        <v>222</v>
      </c>
      <c r="BM375" s="215" t="s">
        <v>417</v>
      </c>
    </row>
    <row r="376" spans="2:51" s="13" customFormat="1" ht="11.25">
      <c r="B376" s="217"/>
      <c r="C376" s="218"/>
      <c r="D376" s="219" t="s">
        <v>144</v>
      </c>
      <c r="E376" s="220" t="s">
        <v>1</v>
      </c>
      <c r="F376" s="221" t="s">
        <v>145</v>
      </c>
      <c r="G376" s="218"/>
      <c r="H376" s="220" t="s">
        <v>1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144</v>
      </c>
      <c r="AU376" s="227" t="s">
        <v>82</v>
      </c>
      <c r="AV376" s="13" t="s">
        <v>80</v>
      </c>
      <c r="AW376" s="13" t="s">
        <v>29</v>
      </c>
      <c r="AX376" s="13" t="s">
        <v>72</v>
      </c>
      <c r="AY376" s="227" t="s">
        <v>131</v>
      </c>
    </row>
    <row r="377" spans="2:51" s="14" customFormat="1" ht="11.25">
      <c r="B377" s="228"/>
      <c r="C377" s="229"/>
      <c r="D377" s="219" t="s">
        <v>144</v>
      </c>
      <c r="E377" s="230" t="s">
        <v>1</v>
      </c>
      <c r="F377" s="231" t="s">
        <v>82</v>
      </c>
      <c r="G377" s="229"/>
      <c r="H377" s="232">
        <v>2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144</v>
      </c>
      <c r="AU377" s="238" t="s">
        <v>82</v>
      </c>
      <c r="AV377" s="14" t="s">
        <v>82</v>
      </c>
      <c r="AW377" s="14" t="s">
        <v>29</v>
      </c>
      <c r="AX377" s="14" t="s">
        <v>80</v>
      </c>
      <c r="AY377" s="238" t="s">
        <v>131</v>
      </c>
    </row>
    <row r="378" spans="2:63" s="12" customFormat="1" ht="22.9" customHeight="1">
      <c r="B378" s="188"/>
      <c r="C378" s="189"/>
      <c r="D378" s="190" t="s">
        <v>71</v>
      </c>
      <c r="E378" s="202" t="s">
        <v>418</v>
      </c>
      <c r="F378" s="202" t="s">
        <v>419</v>
      </c>
      <c r="G378" s="189"/>
      <c r="H378" s="189"/>
      <c r="I378" s="192"/>
      <c r="J378" s="203">
        <f>BK378</f>
        <v>0</v>
      </c>
      <c r="K378" s="189"/>
      <c r="L378" s="194"/>
      <c r="M378" s="195"/>
      <c r="N378" s="196"/>
      <c r="O378" s="196"/>
      <c r="P378" s="197">
        <f>SUM(P379:P384)</f>
        <v>0</v>
      </c>
      <c r="Q378" s="196"/>
      <c r="R378" s="197">
        <f>SUM(R379:R384)</f>
        <v>0</v>
      </c>
      <c r="S378" s="196"/>
      <c r="T378" s="198">
        <f>SUM(T379:T384)</f>
        <v>0</v>
      </c>
      <c r="AR378" s="199" t="s">
        <v>82</v>
      </c>
      <c r="AT378" s="200" t="s">
        <v>71</v>
      </c>
      <c r="AU378" s="200" t="s">
        <v>80</v>
      </c>
      <c r="AY378" s="199" t="s">
        <v>131</v>
      </c>
      <c r="BK378" s="201">
        <f>SUM(BK379:BK384)</f>
        <v>0</v>
      </c>
    </row>
    <row r="379" spans="1:65" s="2" customFormat="1" ht="33" customHeight="1">
      <c r="A379" s="34"/>
      <c r="B379" s="35"/>
      <c r="C379" s="204" t="s">
        <v>420</v>
      </c>
      <c r="D379" s="204" t="s">
        <v>134</v>
      </c>
      <c r="E379" s="205" t="s">
        <v>421</v>
      </c>
      <c r="F379" s="206" t="s">
        <v>422</v>
      </c>
      <c r="G379" s="207" t="s">
        <v>231</v>
      </c>
      <c r="H379" s="208">
        <v>1</v>
      </c>
      <c r="I379" s="209"/>
      <c r="J379" s="208">
        <f>ROUND(I379*H379,2)</f>
        <v>0</v>
      </c>
      <c r="K379" s="210"/>
      <c r="L379" s="39"/>
      <c r="M379" s="211" t="s">
        <v>1</v>
      </c>
      <c r="N379" s="212" t="s">
        <v>37</v>
      </c>
      <c r="O379" s="71"/>
      <c r="P379" s="213">
        <f>O379*H379</f>
        <v>0</v>
      </c>
      <c r="Q379" s="213">
        <v>0</v>
      </c>
      <c r="R379" s="213">
        <f>Q379*H379</f>
        <v>0</v>
      </c>
      <c r="S379" s="213">
        <v>0</v>
      </c>
      <c r="T379" s="214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15" t="s">
        <v>222</v>
      </c>
      <c r="AT379" s="215" t="s">
        <v>134</v>
      </c>
      <c r="AU379" s="215" t="s">
        <v>82</v>
      </c>
      <c r="AY379" s="17" t="s">
        <v>131</v>
      </c>
      <c r="BE379" s="216">
        <f>IF(N379="základní",J379,0)</f>
        <v>0</v>
      </c>
      <c r="BF379" s="216">
        <f>IF(N379="snížená",J379,0)</f>
        <v>0</v>
      </c>
      <c r="BG379" s="216">
        <f>IF(N379="zákl. přenesená",J379,0)</f>
        <v>0</v>
      </c>
      <c r="BH379" s="216">
        <f>IF(N379="sníž. přenesená",J379,0)</f>
        <v>0</v>
      </c>
      <c r="BI379" s="216">
        <f>IF(N379="nulová",J379,0)</f>
        <v>0</v>
      </c>
      <c r="BJ379" s="17" t="s">
        <v>80</v>
      </c>
      <c r="BK379" s="216">
        <f>ROUND(I379*H379,2)</f>
        <v>0</v>
      </c>
      <c r="BL379" s="17" t="s">
        <v>222</v>
      </c>
      <c r="BM379" s="215" t="s">
        <v>423</v>
      </c>
    </row>
    <row r="380" spans="2:51" s="13" customFormat="1" ht="11.25">
      <c r="B380" s="217"/>
      <c r="C380" s="218"/>
      <c r="D380" s="219" t="s">
        <v>144</v>
      </c>
      <c r="E380" s="220" t="s">
        <v>1</v>
      </c>
      <c r="F380" s="221" t="s">
        <v>145</v>
      </c>
      <c r="G380" s="218"/>
      <c r="H380" s="220" t="s">
        <v>1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144</v>
      </c>
      <c r="AU380" s="227" t="s">
        <v>82</v>
      </c>
      <c r="AV380" s="13" t="s">
        <v>80</v>
      </c>
      <c r="AW380" s="13" t="s">
        <v>29</v>
      </c>
      <c r="AX380" s="13" t="s">
        <v>72</v>
      </c>
      <c r="AY380" s="227" t="s">
        <v>131</v>
      </c>
    </row>
    <row r="381" spans="2:51" s="14" customFormat="1" ht="11.25">
      <c r="B381" s="228"/>
      <c r="C381" s="229"/>
      <c r="D381" s="219" t="s">
        <v>144</v>
      </c>
      <c r="E381" s="230" t="s">
        <v>1</v>
      </c>
      <c r="F381" s="231" t="s">
        <v>80</v>
      </c>
      <c r="G381" s="229"/>
      <c r="H381" s="232">
        <v>1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144</v>
      </c>
      <c r="AU381" s="238" t="s">
        <v>82</v>
      </c>
      <c r="AV381" s="14" t="s">
        <v>82</v>
      </c>
      <c r="AW381" s="14" t="s">
        <v>29</v>
      </c>
      <c r="AX381" s="14" t="s">
        <v>80</v>
      </c>
      <c r="AY381" s="238" t="s">
        <v>131</v>
      </c>
    </row>
    <row r="382" spans="1:65" s="2" customFormat="1" ht="33" customHeight="1">
      <c r="A382" s="34"/>
      <c r="B382" s="35"/>
      <c r="C382" s="204" t="s">
        <v>424</v>
      </c>
      <c r="D382" s="204" t="s">
        <v>134</v>
      </c>
      <c r="E382" s="205" t="s">
        <v>425</v>
      </c>
      <c r="F382" s="206" t="s">
        <v>422</v>
      </c>
      <c r="G382" s="207" t="s">
        <v>231</v>
      </c>
      <c r="H382" s="208">
        <v>1</v>
      </c>
      <c r="I382" s="209"/>
      <c r="J382" s="208">
        <f>ROUND(I382*H382,2)</f>
        <v>0</v>
      </c>
      <c r="K382" s="210"/>
      <c r="L382" s="39"/>
      <c r="M382" s="211" t="s">
        <v>1</v>
      </c>
      <c r="N382" s="212" t="s">
        <v>37</v>
      </c>
      <c r="O382" s="71"/>
      <c r="P382" s="213">
        <f>O382*H382</f>
        <v>0</v>
      </c>
      <c r="Q382" s="213">
        <v>0</v>
      </c>
      <c r="R382" s="213">
        <f>Q382*H382</f>
        <v>0</v>
      </c>
      <c r="S382" s="213">
        <v>0</v>
      </c>
      <c r="T382" s="214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15" t="s">
        <v>222</v>
      </c>
      <c r="AT382" s="215" t="s">
        <v>134</v>
      </c>
      <c r="AU382" s="215" t="s">
        <v>82</v>
      </c>
      <c r="AY382" s="17" t="s">
        <v>131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17" t="s">
        <v>80</v>
      </c>
      <c r="BK382" s="216">
        <f>ROUND(I382*H382,2)</f>
        <v>0</v>
      </c>
      <c r="BL382" s="17" t="s">
        <v>222</v>
      </c>
      <c r="BM382" s="215" t="s">
        <v>426</v>
      </c>
    </row>
    <row r="383" spans="2:51" s="13" customFormat="1" ht="11.25">
      <c r="B383" s="217"/>
      <c r="C383" s="218"/>
      <c r="D383" s="219" t="s">
        <v>144</v>
      </c>
      <c r="E383" s="220" t="s">
        <v>1</v>
      </c>
      <c r="F383" s="221" t="s">
        <v>149</v>
      </c>
      <c r="G383" s="218"/>
      <c r="H383" s="220" t="s">
        <v>1</v>
      </c>
      <c r="I383" s="222"/>
      <c r="J383" s="218"/>
      <c r="K383" s="218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144</v>
      </c>
      <c r="AU383" s="227" t="s">
        <v>82</v>
      </c>
      <c r="AV383" s="13" t="s">
        <v>80</v>
      </c>
      <c r="AW383" s="13" t="s">
        <v>29</v>
      </c>
      <c r="AX383" s="13" t="s">
        <v>72</v>
      </c>
      <c r="AY383" s="227" t="s">
        <v>131</v>
      </c>
    </row>
    <row r="384" spans="2:51" s="14" customFormat="1" ht="11.25">
      <c r="B384" s="228"/>
      <c r="C384" s="229"/>
      <c r="D384" s="219" t="s">
        <v>144</v>
      </c>
      <c r="E384" s="230" t="s">
        <v>1</v>
      </c>
      <c r="F384" s="231" t="s">
        <v>80</v>
      </c>
      <c r="G384" s="229"/>
      <c r="H384" s="232">
        <v>1</v>
      </c>
      <c r="I384" s="233"/>
      <c r="J384" s="229"/>
      <c r="K384" s="229"/>
      <c r="L384" s="234"/>
      <c r="M384" s="235"/>
      <c r="N384" s="236"/>
      <c r="O384" s="236"/>
      <c r="P384" s="236"/>
      <c r="Q384" s="236"/>
      <c r="R384" s="236"/>
      <c r="S384" s="236"/>
      <c r="T384" s="237"/>
      <c r="AT384" s="238" t="s">
        <v>144</v>
      </c>
      <c r="AU384" s="238" t="s">
        <v>82</v>
      </c>
      <c r="AV384" s="14" t="s">
        <v>82</v>
      </c>
      <c r="AW384" s="14" t="s">
        <v>29</v>
      </c>
      <c r="AX384" s="14" t="s">
        <v>80</v>
      </c>
      <c r="AY384" s="238" t="s">
        <v>131</v>
      </c>
    </row>
    <row r="385" spans="2:63" s="12" customFormat="1" ht="25.9" customHeight="1">
      <c r="B385" s="188"/>
      <c r="C385" s="189"/>
      <c r="D385" s="190" t="s">
        <v>71</v>
      </c>
      <c r="E385" s="191" t="s">
        <v>194</v>
      </c>
      <c r="F385" s="191" t="s">
        <v>427</v>
      </c>
      <c r="G385" s="189"/>
      <c r="H385" s="189"/>
      <c r="I385" s="192"/>
      <c r="J385" s="193">
        <f>BK385</f>
        <v>0</v>
      </c>
      <c r="K385" s="189"/>
      <c r="L385" s="194"/>
      <c r="M385" s="195"/>
      <c r="N385" s="196"/>
      <c r="O385" s="196"/>
      <c r="P385" s="197">
        <f>P386</f>
        <v>0</v>
      </c>
      <c r="Q385" s="196"/>
      <c r="R385" s="197">
        <f>R386</f>
        <v>0</v>
      </c>
      <c r="S385" s="196"/>
      <c r="T385" s="198">
        <f>T386</f>
        <v>0</v>
      </c>
      <c r="AR385" s="199" t="s">
        <v>132</v>
      </c>
      <c r="AT385" s="200" t="s">
        <v>71</v>
      </c>
      <c r="AU385" s="200" t="s">
        <v>72</v>
      </c>
      <c r="AY385" s="199" t="s">
        <v>131</v>
      </c>
      <c r="BK385" s="201">
        <f>BK386</f>
        <v>0</v>
      </c>
    </row>
    <row r="386" spans="2:63" s="12" customFormat="1" ht="22.9" customHeight="1">
      <c r="B386" s="188"/>
      <c r="C386" s="189"/>
      <c r="D386" s="190" t="s">
        <v>71</v>
      </c>
      <c r="E386" s="202" t="s">
        <v>428</v>
      </c>
      <c r="F386" s="202" t="s">
        <v>429</v>
      </c>
      <c r="G386" s="189"/>
      <c r="H386" s="189"/>
      <c r="I386" s="192"/>
      <c r="J386" s="203">
        <f>BK386</f>
        <v>0</v>
      </c>
      <c r="K386" s="189"/>
      <c r="L386" s="194"/>
      <c r="M386" s="195"/>
      <c r="N386" s="196"/>
      <c r="O386" s="196"/>
      <c r="P386" s="197">
        <f>SUM(P387:P389)</f>
        <v>0</v>
      </c>
      <c r="Q386" s="196"/>
      <c r="R386" s="197">
        <f>SUM(R387:R389)</f>
        <v>0</v>
      </c>
      <c r="S386" s="196"/>
      <c r="T386" s="198">
        <f>SUM(T387:T389)</f>
        <v>0</v>
      </c>
      <c r="AR386" s="199" t="s">
        <v>132</v>
      </c>
      <c r="AT386" s="200" t="s">
        <v>71</v>
      </c>
      <c r="AU386" s="200" t="s">
        <v>80</v>
      </c>
      <c r="AY386" s="199" t="s">
        <v>131</v>
      </c>
      <c r="BK386" s="201">
        <f>SUM(BK387:BK389)</f>
        <v>0</v>
      </c>
    </row>
    <row r="387" spans="1:65" s="2" customFormat="1" ht="16.5" customHeight="1">
      <c r="A387" s="34"/>
      <c r="B387" s="35"/>
      <c r="C387" s="204" t="s">
        <v>430</v>
      </c>
      <c r="D387" s="204" t="s">
        <v>134</v>
      </c>
      <c r="E387" s="205" t="s">
        <v>431</v>
      </c>
      <c r="F387" s="206" t="s">
        <v>432</v>
      </c>
      <c r="G387" s="207" t="s">
        <v>231</v>
      </c>
      <c r="H387" s="208">
        <v>1</v>
      </c>
      <c r="I387" s="209"/>
      <c r="J387" s="208">
        <f>ROUND(I387*H387,2)</f>
        <v>0</v>
      </c>
      <c r="K387" s="210"/>
      <c r="L387" s="39"/>
      <c r="M387" s="211" t="s">
        <v>1</v>
      </c>
      <c r="N387" s="212" t="s">
        <v>37</v>
      </c>
      <c r="O387" s="71"/>
      <c r="P387" s="213">
        <f>O387*H387</f>
        <v>0</v>
      </c>
      <c r="Q387" s="213">
        <v>0</v>
      </c>
      <c r="R387" s="213">
        <f>Q387*H387</f>
        <v>0</v>
      </c>
      <c r="S387" s="213">
        <v>0</v>
      </c>
      <c r="T387" s="214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15" t="s">
        <v>433</v>
      </c>
      <c r="AT387" s="215" t="s">
        <v>134</v>
      </c>
      <c r="AU387" s="215" t="s">
        <v>82</v>
      </c>
      <c r="AY387" s="17" t="s">
        <v>131</v>
      </c>
      <c r="BE387" s="216">
        <f>IF(N387="základní",J387,0)</f>
        <v>0</v>
      </c>
      <c r="BF387" s="216">
        <f>IF(N387="snížená",J387,0)</f>
        <v>0</v>
      </c>
      <c r="BG387" s="216">
        <f>IF(N387="zákl. přenesená",J387,0)</f>
        <v>0</v>
      </c>
      <c r="BH387" s="216">
        <f>IF(N387="sníž. přenesená",J387,0)</f>
        <v>0</v>
      </c>
      <c r="BI387" s="216">
        <f>IF(N387="nulová",J387,0)</f>
        <v>0</v>
      </c>
      <c r="BJ387" s="17" t="s">
        <v>80</v>
      </c>
      <c r="BK387" s="216">
        <f>ROUND(I387*H387,2)</f>
        <v>0</v>
      </c>
      <c r="BL387" s="17" t="s">
        <v>433</v>
      </c>
      <c r="BM387" s="215" t="s">
        <v>434</v>
      </c>
    </row>
    <row r="388" spans="2:51" s="13" customFormat="1" ht="11.25">
      <c r="B388" s="217"/>
      <c r="C388" s="218"/>
      <c r="D388" s="219" t="s">
        <v>144</v>
      </c>
      <c r="E388" s="220" t="s">
        <v>1</v>
      </c>
      <c r="F388" s="221" t="s">
        <v>435</v>
      </c>
      <c r="G388" s="218"/>
      <c r="H388" s="220" t="s">
        <v>1</v>
      </c>
      <c r="I388" s="222"/>
      <c r="J388" s="218"/>
      <c r="K388" s="218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144</v>
      </c>
      <c r="AU388" s="227" t="s">
        <v>82</v>
      </c>
      <c r="AV388" s="13" t="s">
        <v>80</v>
      </c>
      <c r="AW388" s="13" t="s">
        <v>29</v>
      </c>
      <c r="AX388" s="13" t="s">
        <v>72</v>
      </c>
      <c r="AY388" s="227" t="s">
        <v>131</v>
      </c>
    </row>
    <row r="389" spans="2:51" s="14" customFormat="1" ht="11.25">
      <c r="B389" s="228"/>
      <c r="C389" s="229"/>
      <c r="D389" s="219" t="s">
        <v>144</v>
      </c>
      <c r="E389" s="230" t="s">
        <v>1</v>
      </c>
      <c r="F389" s="231" t="s">
        <v>80</v>
      </c>
      <c r="G389" s="229"/>
      <c r="H389" s="232">
        <v>1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144</v>
      </c>
      <c r="AU389" s="238" t="s">
        <v>82</v>
      </c>
      <c r="AV389" s="14" t="s">
        <v>82</v>
      </c>
      <c r="AW389" s="14" t="s">
        <v>29</v>
      </c>
      <c r="AX389" s="14" t="s">
        <v>80</v>
      </c>
      <c r="AY389" s="238" t="s">
        <v>131</v>
      </c>
    </row>
    <row r="390" spans="2:63" s="12" customFormat="1" ht="25.9" customHeight="1">
      <c r="B390" s="188"/>
      <c r="C390" s="189"/>
      <c r="D390" s="190" t="s">
        <v>71</v>
      </c>
      <c r="E390" s="191" t="s">
        <v>436</v>
      </c>
      <c r="F390" s="191" t="s">
        <v>437</v>
      </c>
      <c r="G390" s="189"/>
      <c r="H390" s="189"/>
      <c r="I390" s="192"/>
      <c r="J390" s="193">
        <f>BK390</f>
        <v>0</v>
      </c>
      <c r="K390" s="189"/>
      <c r="L390" s="194"/>
      <c r="M390" s="195"/>
      <c r="N390" s="196"/>
      <c r="O390" s="196"/>
      <c r="P390" s="197">
        <f>SUM(P391:P395)</f>
        <v>0</v>
      </c>
      <c r="Q390" s="196"/>
      <c r="R390" s="197">
        <f>SUM(R391:R395)</f>
        <v>0</v>
      </c>
      <c r="S390" s="196"/>
      <c r="T390" s="198">
        <f>SUM(T391:T395)</f>
        <v>0</v>
      </c>
      <c r="AR390" s="199" t="s">
        <v>161</v>
      </c>
      <c r="AT390" s="200" t="s">
        <v>71</v>
      </c>
      <c r="AU390" s="200" t="s">
        <v>72</v>
      </c>
      <c r="AY390" s="199" t="s">
        <v>131</v>
      </c>
      <c r="BK390" s="201">
        <f>SUM(BK391:BK395)</f>
        <v>0</v>
      </c>
    </row>
    <row r="391" spans="1:65" s="2" customFormat="1" ht="16.5" customHeight="1">
      <c r="A391" s="34"/>
      <c r="B391" s="35"/>
      <c r="C391" s="204" t="s">
        <v>438</v>
      </c>
      <c r="D391" s="204" t="s">
        <v>134</v>
      </c>
      <c r="E391" s="205" t="s">
        <v>439</v>
      </c>
      <c r="F391" s="206" t="s">
        <v>440</v>
      </c>
      <c r="G391" s="207" t="s">
        <v>137</v>
      </c>
      <c r="H391" s="208">
        <v>1</v>
      </c>
      <c r="I391" s="209"/>
      <c r="J391" s="208">
        <f>ROUND(I391*H391,2)</f>
        <v>0</v>
      </c>
      <c r="K391" s="210"/>
      <c r="L391" s="39"/>
      <c r="M391" s="211" t="s">
        <v>1</v>
      </c>
      <c r="N391" s="212" t="s">
        <v>37</v>
      </c>
      <c r="O391" s="71"/>
      <c r="P391" s="213">
        <f>O391*H391</f>
        <v>0</v>
      </c>
      <c r="Q391" s="213">
        <v>0</v>
      </c>
      <c r="R391" s="213">
        <f>Q391*H391</f>
        <v>0</v>
      </c>
      <c r="S391" s="213">
        <v>0</v>
      </c>
      <c r="T391" s="214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15" t="s">
        <v>441</v>
      </c>
      <c r="AT391" s="215" t="s">
        <v>134</v>
      </c>
      <c r="AU391" s="215" t="s">
        <v>80</v>
      </c>
      <c r="AY391" s="17" t="s">
        <v>131</v>
      </c>
      <c r="BE391" s="216">
        <f>IF(N391="základní",J391,0)</f>
        <v>0</v>
      </c>
      <c r="BF391" s="216">
        <f>IF(N391="snížená",J391,0)</f>
        <v>0</v>
      </c>
      <c r="BG391" s="216">
        <f>IF(N391="zákl. přenesená",J391,0)</f>
        <v>0</v>
      </c>
      <c r="BH391" s="216">
        <f>IF(N391="sníž. přenesená",J391,0)</f>
        <v>0</v>
      </c>
      <c r="BI391" s="216">
        <f>IF(N391="nulová",J391,0)</f>
        <v>0</v>
      </c>
      <c r="BJ391" s="17" t="s">
        <v>80</v>
      </c>
      <c r="BK391" s="216">
        <f>ROUND(I391*H391,2)</f>
        <v>0</v>
      </c>
      <c r="BL391" s="17" t="s">
        <v>441</v>
      </c>
      <c r="BM391" s="215" t="s">
        <v>442</v>
      </c>
    </row>
    <row r="392" spans="1:65" s="2" customFormat="1" ht="16.5" customHeight="1">
      <c r="A392" s="34"/>
      <c r="B392" s="35"/>
      <c r="C392" s="204" t="s">
        <v>443</v>
      </c>
      <c r="D392" s="204" t="s">
        <v>134</v>
      </c>
      <c r="E392" s="205" t="s">
        <v>444</v>
      </c>
      <c r="F392" s="206" t="s">
        <v>445</v>
      </c>
      <c r="G392" s="207" t="s">
        <v>137</v>
      </c>
      <c r="H392" s="208">
        <v>1</v>
      </c>
      <c r="I392" s="209"/>
      <c r="J392" s="208">
        <f>ROUND(I392*H392,2)</f>
        <v>0</v>
      </c>
      <c r="K392" s="210"/>
      <c r="L392" s="39"/>
      <c r="M392" s="211" t="s">
        <v>1</v>
      </c>
      <c r="N392" s="212" t="s">
        <v>37</v>
      </c>
      <c r="O392" s="71"/>
      <c r="P392" s="213">
        <f>O392*H392</f>
        <v>0</v>
      </c>
      <c r="Q392" s="213">
        <v>0</v>
      </c>
      <c r="R392" s="213">
        <f>Q392*H392</f>
        <v>0</v>
      </c>
      <c r="S392" s="213">
        <v>0</v>
      </c>
      <c r="T392" s="214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15" t="s">
        <v>441</v>
      </c>
      <c r="AT392" s="215" t="s">
        <v>134</v>
      </c>
      <c r="AU392" s="215" t="s">
        <v>80</v>
      </c>
      <c r="AY392" s="17" t="s">
        <v>131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7" t="s">
        <v>80</v>
      </c>
      <c r="BK392" s="216">
        <f>ROUND(I392*H392,2)</f>
        <v>0</v>
      </c>
      <c r="BL392" s="17" t="s">
        <v>441</v>
      </c>
      <c r="BM392" s="215" t="s">
        <v>446</v>
      </c>
    </row>
    <row r="393" spans="1:65" s="2" customFormat="1" ht="21.75" customHeight="1">
      <c r="A393" s="34"/>
      <c r="B393" s="35"/>
      <c r="C393" s="204" t="s">
        <v>447</v>
      </c>
      <c r="D393" s="204" t="s">
        <v>134</v>
      </c>
      <c r="E393" s="205" t="s">
        <v>448</v>
      </c>
      <c r="F393" s="206" t="s">
        <v>449</v>
      </c>
      <c r="G393" s="207" t="s">
        <v>137</v>
      </c>
      <c r="H393" s="208">
        <v>1</v>
      </c>
      <c r="I393" s="209"/>
      <c r="J393" s="208">
        <f>ROUND(I393*H393,2)</f>
        <v>0</v>
      </c>
      <c r="K393" s="210"/>
      <c r="L393" s="39"/>
      <c r="M393" s="211" t="s">
        <v>1</v>
      </c>
      <c r="N393" s="212" t="s">
        <v>37</v>
      </c>
      <c r="O393" s="71"/>
      <c r="P393" s="213">
        <f>O393*H393</f>
        <v>0</v>
      </c>
      <c r="Q393" s="213">
        <v>0</v>
      </c>
      <c r="R393" s="213">
        <f>Q393*H393</f>
        <v>0</v>
      </c>
      <c r="S393" s="213">
        <v>0</v>
      </c>
      <c r="T393" s="214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15" t="s">
        <v>441</v>
      </c>
      <c r="AT393" s="215" t="s">
        <v>134</v>
      </c>
      <c r="AU393" s="215" t="s">
        <v>80</v>
      </c>
      <c r="AY393" s="17" t="s">
        <v>131</v>
      </c>
      <c r="BE393" s="216">
        <f>IF(N393="základní",J393,0)</f>
        <v>0</v>
      </c>
      <c r="BF393" s="216">
        <f>IF(N393="snížená",J393,0)</f>
        <v>0</v>
      </c>
      <c r="BG393" s="216">
        <f>IF(N393="zákl. přenesená",J393,0)</f>
        <v>0</v>
      </c>
      <c r="BH393" s="216">
        <f>IF(N393="sníž. přenesená",J393,0)</f>
        <v>0</v>
      </c>
      <c r="BI393" s="216">
        <f>IF(N393="nulová",J393,0)</f>
        <v>0</v>
      </c>
      <c r="BJ393" s="17" t="s">
        <v>80</v>
      </c>
      <c r="BK393" s="216">
        <f>ROUND(I393*H393,2)</f>
        <v>0</v>
      </c>
      <c r="BL393" s="17" t="s">
        <v>441</v>
      </c>
      <c r="BM393" s="215" t="s">
        <v>450</v>
      </c>
    </row>
    <row r="394" spans="1:65" s="2" customFormat="1" ht="16.5" customHeight="1">
      <c r="A394" s="34"/>
      <c r="B394" s="35"/>
      <c r="C394" s="204" t="s">
        <v>451</v>
      </c>
      <c r="D394" s="204" t="s">
        <v>134</v>
      </c>
      <c r="E394" s="205" t="s">
        <v>452</v>
      </c>
      <c r="F394" s="206" t="s">
        <v>453</v>
      </c>
      <c r="G394" s="207" t="s">
        <v>137</v>
      </c>
      <c r="H394" s="208">
        <v>1</v>
      </c>
      <c r="I394" s="209"/>
      <c r="J394" s="208">
        <f>ROUND(I394*H394,2)</f>
        <v>0</v>
      </c>
      <c r="K394" s="210"/>
      <c r="L394" s="39"/>
      <c r="M394" s="211" t="s">
        <v>1</v>
      </c>
      <c r="N394" s="212" t="s">
        <v>37</v>
      </c>
      <c r="O394" s="71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15" t="s">
        <v>441</v>
      </c>
      <c r="AT394" s="215" t="s">
        <v>134</v>
      </c>
      <c r="AU394" s="215" t="s">
        <v>80</v>
      </c>
      <c r="AY394" s="17" t="s">
        <v>131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7" t="s">
        <v>80</v>
      </c>
      <c r="BK394" s="216">
        <f>ROUND(I394*H394,2)</f>
        <v>0</v>
      </c>
      <c r="BL394" s="17" t="s">
        <v>441</v>
      </c>
      <c r="BM394" s="215" t="s">
        <v>454</v>
      </c>
    </row>
    <row r="395" spans="1:65" s="2" customFormat="1" ht="16.5" customHeight="1">
      <c r="A395" s="34"/>
      <c r="B395" s="35"/>
      <c r="C395" s="204" t="s">
        <v>455</v>
      </c>
      <c r="D395" s="204" t="s">
        <v>134</v>
      </c>
      <c r="E395" s="205" t="s">
        <v>456</v>
      </c>
      <c r="F395" s="206" t="s">
        <v>457</v>
      </c>
      <c r="G395" s="207" t="s">
        <v>137</v>
      </c>
      <c r="H395" s="208">
        <v>1</v>
      </c>
      <c r="I395" s="209"/>
      <c r="J395" s="208">
        <f>ROUND(I395*H395,2)</f>
        <v>0</v>
      </c>
      <c r="K395" s="210"/>
      <c r="L395" s="39"/>
      <c r="M395" s="260" t="s">
        <v>1</v>
      </c>
      <c r="N395" s="261" t="s">
        <v>37</v>
      </c>
      <c r="O395" s="262"/>
      <c r="P395" s="263">
        <f>O395*H395</f>
        <v>0</v>
      </c>
      <c r="Q395" s="263">
        <v>0</v>
      </c>
      <c r="R395" s="263">
        <f>Q395*H395</f>
        <v>0</v>
      </c>
      <c r="S395" s="263">
        <v>0</v>
      </c>
      <c r="T395" s="264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15" t="s">
        <v>441</v>
      </c>
      <c r="AT395" s="215" t="s">
        <v>134</v>
      </c>
      <c r="AU395" s="215" t="s">
        <v>80</v>
      </c>
      <c r="AY395" s="17" t="s">
        <v>131</v>
      </c>
      <c r="BE395" s="216">
        <f>IF(N395="základní",J395,0)</f>
        <v>0</v>
      </c>
      <c r="BF395" s="216">
        <f>IF(N395="snížená",J395,0)</f>
        <v>0</v>
      </c>
      <c r="BG395" s="216">
        <f>IF(N395="zákl. přenesená",J395,0)</f>
        <v>0</v>
      </c>
      <c r="BH395" s="216">
        <f>IF(N395="sníž. přenesená",J395,0)</f>
        <v>0</v>
      </c>
      <c r="BI395" s="216">
        <f>IF(N395="nulová",J395,0)</f>
        <v>0</v>
      </c>
      <c r="BJ395" s="17" t="s">
        <v>80</v>
      </c>
      <c r="BK395" s="216">
        <f>ROUND(I395*H395,2)</f>
        <v>0</v>
      </c>
      <c r="BL395" s="17" t="s">
        <v>441</v>
      </c>
      <c r="BM395" s="215" t="s">
        <v>458</v>
      </c>
    </row>
    <row r="396" spans="1:31" s="2" customFormat="1" ht="6.95" customHeight="1">
      <c r="A396" s="34"/>
      <c r="B396" s="54"/>
      <c r="C396" s="55"/>
      <c r="D396" s="55"/>
      <c r="E396" s="55"/>
      <c r="F396" s="55"/>
      <c r="G396" s="55"/>
      <c r="H396" s="55"/>
      <c r="I396" s="152"/>
      <c r="J396" s="55"/>
      <c r="K396" s="55"/>
      <c r="L396" s="39"/>
      <c r="M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</row>
  </sheetData>
  <sheetProtection algorithmName="SHA-512" hashValue="TvClQT1R+Ei47xq4DfMRYC2n3eV14gh6nLReFdeSMbxhdB8TDyI9Tg8cXzp77WsCvOTJE/DXxU26IcQUEReJ/w==" saltValue="7nHzOQdHTL72fEuvLnG1AfohcthUUZZvbovjxRopYltiXN2hzSvuFTpCKqsgE+rt3gcl5JwuHJTwVTF3xFuTfA==" spinCount="100000" sheet="1" objects="1" scenarios="1" formatColumns="0" formatRows="0" autoFilter="0"/>
  <autoFilter ref="C137:K395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7" t="s">
        <v>85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82</v>
      </c>
    </row>
    <row r="4" spans="2:46" s="1" customFormat="1" ht="24.95" customHeight="1">
      <c r="B4" s="20"/>
      <c r="D4" s="112" t="s">
        <v>86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15</v>
      </c>
      <c r="I6" s="108"/>
      <c r="L6" s="20"/>
    </row>
    <row r="7" spans="2:12" s="1" customFormat="1" ht="16.5" customHeight="1">
      <c r="B7" s="20"/>
      <c r="E7" s="306" t="str">
        <f>'Rekapitulace stavby'!K6</f>
        <v>ZŠ Generála Janouška</v>
      </c>
      <c r="F7" s="307"/>
      <c r="G7" s="307"/>
      <c r="H7" s="307"/>
      <c r="I7" s="108"/>
      <c r="L7" s="20"/>
    </row>
    <row r="8" spans="1:31" s="2" customFormat="1" ht="12" customHeight="1">
      <c r="A8" s="34"/>
      <c r="B8" s="39"/>
      <c r="C8" s="34"/>
      <c r="D8" s="114" t="s">
        <v>87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8" t="s">
        <v>459</v>
      </c>
      <c r="F9" s="309"/>
      <c r="G9" s="309"/>
      <c r="H9" s="309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17</v>
      </c>
      <c r="E11" s="34"/>
      <c r="F11" s="116" t="s">
        <v>1</v>
      </c>
      <c r="G11" s="34"/>
      <c r="H11" s="34"/>
      <c r="I11" s="117" t="s">
        <v>18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19</v>
      </c>
      <c r="E12" s="34"/>
      <c r="F12" s="116" t="s">
        <v>20</v>
      </c>
      <c r="G12" s="34"/>
      <c r="H12" s="34"/>
      <c r="I12" s="117" t="s">
        <v>21</v>
      </c>
      <c r="J12" s="118" t="str">
        <f>'Rekapitulace stavby'!AN8</f>
        <v>31. 8. 2017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23</v>
      </c>
      <c r="E14" s="34"/>
      <c r="F14" s="34"/>
      <c r="G14" s="34"/>
      <c r="H14" s="34"/>
      <c r="I14" s="117" t="s">
        <v>24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25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26</v>
      </c>
      <c r="E17" s="34"/>
      <c r="F17" s="34"/>
      <c r="G17" s="34"/>
      <c r="H17" s="34"/>
      <c r="I17" s="117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0" t="str">
        <f>'Rekapitulace stavby'!E14</f>
        <v>Vyplň údaj</v>
      </c>
      <c r="F18" s="311"/>
      <c r="G18" s="311"/>
      <c r="H18" s="311"/>
      <c r="I18" s="117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28</v>
      </c>
      <c r="E20" s="34"/>
      <c r="F20" s="34"/>
      <c r="G20" s="34"/>
      <c r="H20" s="34"/>
      <c r="I20" s="117" t="s">
        <v>24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25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30</v>
      </c>
      <c r="E23" s="34"/>
      <c r="F23" s="34"/>
      <c r="G23" s="34"/>
      <c r="H23" s="34"/>
      <c r="I23" s="117" t="s">
        <v>24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25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31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2" t="s">
        <v>1</v>
      </c>
      <c r="F27" s="312"/>
      <c r="G27" s="312"/>
      <c r="H27" s="312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115"/>
      <c r="J30" s="126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8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36</v>
      </c>
      <c r="E33" s="114" t="s">
        <v>37</v>
      </c>
      <c r="F33" s="130">
        <f>ROUND((SUM(BE118:BE124)),2)</f>
        <v>0</v>
      </c>
      <c r="G33" s="34"/>
      <c r="H33" s="34"/>
      <c r="I33" s="131">
        <v>0.21</v>
      </c>
      <c r="J33" s="130">
        <f>ROUND(((SUM(BE118:BE124))*I33),2)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38</v>
      </c>
      <c r="F34" s="130">
        <f>ROUND((SUM(BF118:BF124)),2)</f>
        <v>0</v>
      </c>
      <c r="G34" s="34"/>
      <c r="H34" s="34"/>
      <c r="I34" s="131">
        <v>0.15</v>
      </c>
      <c r="J34" s="130">
        <f>ROUND(((SUM(BF118:BF124))*I34),2)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39</v>
      </c>
      <c r="F35" s="130">
        <f>ROUND((SUM(BG118:BG124)),2)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40</v>
      </c>
      <c r="F36" s="130">
        <f>ROUND((SUM(BH118:BH124)),2)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41</v>
      </c>
      <c r="F37" s="130">
        <f>ROUND((SUM(BI118:BI124)),2)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42</v>
      </c>
      <c r="E39" s="134"/>
      <c r="F39" s="134"/>
      <c r="G39" s="135" t="s">
        <v>43</v>
      </c>
      <c r="H39" s="136" t="s">
        <v>44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45</v>
      </c>
      <c r="E50" s="141"/>
      <c r="F50" s="141"/>
      <c r="G50" s="140" t="s">
        <v>46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47</v>
      </c>
      <c r="E61" s="144"/>
      <c r="F61" s="145" t="s">
        <v>48</v>
      </c>
      <c r="G61" s="143" t="s">
        <v>47</v>
      </c>
      <c r="H61" s="144"/>
      <c r="I61" s="146"/>
      <c r="J61" s="147" t="s">
        <v>48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49</v>
      </c>
      <c r="E65" s="148"/>
      <c r="F65" s="148"/>
      <c r="G65" s="140" t="s">
        <v>50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47</v>
      </c>
      <c r="E76" s="144"/>
      <c r="F76" s="145" t="s">
        <v>48</v>
      </c>
      <c r="G76" s="143" t="s">
        <v>47</v>
      </c>
      <c r="H76" s="144"/>
      <c r="I76" s="146"/>
      <c r="J76" s="147" t="s">
        <v>48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89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3" t="str">
        <f>E7</f>
        <v>ZŠ Generála Janouška</v>
      </c>
      <c r="F85" s="314"/>
      <c r="G85" s="314"/>
      <c r="H85" s="314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87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4" t="str">
        <f>E9</f>
        <v>03 - Elektroinstalace</v>
      </c>
      <c r="F87" s="315"/>
      <c r="G87" s="315"/>
      <c r="H87" s="315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117" t="s">
        <v>21</v>
      </c>
      <c r="J89" s="66" t="str">
        <f>IF(J12="","",J12)</f>
        <v>31. 8. 2017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117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117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90</v>
      </c>
      <c r="D94" s="157"/>
      <c r="E94" s="157"/>
      <c r="F94" s="157"/>
      <c r="G94" s="157"/>
      <c r="H94" s="157"/>
      <c r="I94" s="158"/>
      <c r="J94" s="159" t="s">
        <v>91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92</v>
      </c>
      <c r="D96" s="36"/>
      <c r="E96" s="36"/>
      <c r="F96" s="36"/>
      <c r="G96" s="36"/>
      <c r="H96" s="36"/>
      <c r="I96" s="115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93</v>
      </c>
    </row>
    <row r="97" spans="2:12" s="9" customFormat="1" ht="24.95" customHeight="1">
      <c r="B97" s="161"/>
      <c r="C97" s="162"/>
      <c r="D97" s="163" t="s">
        <v>113</v>
      </c>
      <c r="E97" s="164"/>
      <c r="F97" s="164"/>
      <c r="G97" s="164"/>
      <c r="H97" s="164"/>
      <c r="I97" s="165"/>
      <c r="J97" s="166">
        <f>J119</f>
        <v>0</v>
      </c>
      <c r="K97" s="162"/>
      <c r="L97" s="167"/>
    </row>
    <row r="98" spans="2:12" s="10" customFormat="1" ht="19.9" customHeight="1">
      <c r="B98" s="168"/>
      <c r="C98" s="169"/>
      <c r="D98" s="170" t="s">
        <v>460</v>
      </c>
      <c r="E98" s="171"/>
      <c r="F98" s="171"/>
      <c r="G98" s="171"/>
      <c r="H98" s="171"/>
      <c r="I98" s="172"/>
      <c r="J98" s="173">
        <f>J120</f>
        <v>0</v>
      </c>
      <c r="K98" s="169"/>
      <c r="L98" s="174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15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2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55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116</v>
      </c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15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15</v>
      </c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13" t="str">
        <f>E7</f>
        <v>ZŠ Generála Janouška</v>
      </c>
      <c r="F108" s="314"/>
      <c r="G108" s="314"/>
      <c r="H108" s="314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87</v>
      </c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84" t="str">
        <f>E9</f>
        <v>03 - Elektroinstalace</v>
      </c>
      <c r="F110" s="315"/>
      <c r="G110" s="315"/>
      <c r="H110" s="315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19</v>
      </c>
      <c r="D112" s="36"/>
      <c r="E112" s="36"/>
      <c r="F112" s="27" t="str">
        <f>F12</f>
        <v xml:space="preserve"> </v>
      </c>
      <c r="G112" s="36"/>
      <c r="H112" s="36"/>
      <c r="I112" s="117" t="s">
        <v>21</v>
      </c>
      <c r="J112" s="66" t="str">
        <f>IF(J12="","",J12)</f>
        <v>31. 8. 2017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23</v>
      </c>
      <c r="D114" s="36"/>
      <c r="E114" s="36"/>
      <c r="F114" s="27" t="str">
        <f>E15</f>
        <v xml:space="preserve"> </v>
      </c>
      <c r="G114" s="36"/>
      <c r="H114" s="36"/>
      <c r="I114" s="117" t="s">
        <v>28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26</v>
      </c>
      <c r="D115" s="36"/>
      <c r="E115" s="36"/>
      <c r="F115" s="27" t="str">
        <f>IF(E18="","",E18)</f>
        <v>Vyplň údaj</v>
      </c>
      <c r="G115" s="36"/>
      <c r="H115" s="36"/>
      <c r="I115" s="117" t="s">
        <v>30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75"/>
      <c r="B117" s="176"/>
      <c r="C117" s="177" t="s">
        <v>117</v>
      </c>
      <c r="D117" s="178" t="s">
        <v>57</v>
      </c>
      <c r="E117" s="178" t="s">
        <v>53</v>
      </c>
      <c r="F117" s="178" t="s">
        <v>54</v>
      </c>
      <c r="G117" s="178" t="s">
        <v>118</v>
      </c>
      <c r="H117" s="178" t="s">
        <v>119</v>
      </c>
      <c r="I117" s="179" t="s">
        <v>120</v>
      </c>
      <c r="J117" s="180" t="s">
        <v>91</v>
      </c>
      <c r="K117" s="181" t="s">
        <v>121</v>
      </c>
      <c r="L117" s="182"/>
      <c r="M117" s="75" t="s">
        <v>1</v>
      </c>
      <c r="N117" s="76" t="s">
        <v>36</v>
      </c>
      <c r="O117" s="76" t="s">
        <v>122</v>
      </c>
      <c r="P117" s="76" t="s">
        <v>123</v>
      </c>
      <c r="Q117" s="76" t="s">
        <v>124</v>
      </c>
      <c r="R117" s="76" t="s">
        <v>125</v>
      </c>
      <c r="S117" s="76" t="s">
        <v>126</v>
      </c>
      <c r="T117" s="77" t="s">
        <v>127</v>
      </c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</row>
    <row r="118" spans="1:63" s="2" customFormat="1" ht="22.9" customHeight="1">
      <c r="A118" s="34"/>
      <c r="B118" s="35"/>
      <c r="C118" s="82" t="s">
        <v>128</v>
      </c>
      <c r="D118" s="36"/>
      <c r="E118" s="36"/>
      <c r="F118" s="36"/>
      <c r="G118" s="36"/>
      <c r="H118" s="36"/>
      <c r="I118" s="115"/>
      <c r="J118" s="183">
        <f>BK118</f>
        <v>0</v>
      </c>
      <c r="K118" s="36"/>
      <c r="L118" s="39"/>
      <c r="M118" s="78"/>
      <c r="N118" s="184"/>
      <c r="O118" s="79"/>
      <c r="P118" s="185">
        <f>P119</f>
        <v>0</v>
      </c>
      <c r="Q118" s="79"/>
      <c r="R118" s="185">
        <f>R119</f>
        <v>0</v>
      </c>
      <c r="S118" s="79"/>
      <c r="T118" s="186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71</v>
      </c>
      <c r="AU118" s="17" t="s">
        <v>93</v>
      </c>
      <c r="BK118" s="187">
        <f>BK119</f>
        <v>0</v>
      </c>
    </row>
    <row r="119" spans="2:63" s="12" customFormat="1" ht="25.9" customHeight="1">
      <c r="B119" s="188"/>
      <c r="C119" s="189"/>
      <c r="D119" s="190" t="s">
        <v>71</v>
      </c>
      <c r="E119" s="191" t="s">
        <v>194</v>
      </c>
      <c r="F119" s="191" t="s">
        <v>427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P120</f>
        <v>0</v>
      </c>
      <c r="Q119" s="196"/>
      <c r="R119" s="197">
        <f>R120</f>
        <v>0</v>
      </c>
      <c r="S119" s="196"/>
      <c r="T119" s="198">
        <f>T120</f>
        <v>0</v>
      </c>
      <c r="AR119" s="199" t="s">
        <v>132</v>
      </c>
      <c r="AT119" s="200" t="s">
        <v>71</v>
      </c>
      <c r="AU119" s="200" t="s">
        <v>72</v>
      </c>
      <c r="AY119" s="199" t="s">
        <v>131</v>
      </c>
      <c r="BK119" s="201">
        <f>BK120</f>
        <v>0</v>
      </c>
    </row>
    <row r="120" spans="2:63" s="12" customFormat="1" ht="22.9" customHeight="1">
      <c r="B120" s="188"/>
      <c r="C120" s="189"/>
      <c r="D120" s="190" t="s">
        <v>71</v>
      </c>
      <c r="E120" s="202" t="s">
        <v>461</v>
      </c>
      <c r="F120" s="202" t="s">
        <v>84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SUM(P121:P124)</f>
        <v>0</v>
      </c>
      <c r="Q120" s="196"/>
      <c r="R120" s="197">
        <f>SUM(R121:R124)</f>
        <v>0</v>
      </c>
      <c r="S120" s="196"/>
      <c r="T120" s="198">
        <f>SUM(T121:T124)</f>
        <v>0</v>
      </c>
      <c r="AR120" s="199" t="s">
        <v>132</v>
      </c>
      <c r="AT120" s="200" t="s">
        <v>71</v>
      </c>
      <c r="AU120" s="200" t="s">
        <v>80</v>
      </c>
      <c r="AY120" s="199" t="s">
        <v>131</v>
      </c>
      <c r="BK120" s="201">
        <f>SUM(BK121:BK124)</f>
        <v>0</v>
      </c>
    </row>
    <row r="121" spans="1:65" s="2" customFormat="1" ht="16.5" customHeight="1">
      <c r="A121" s="34"/>
      <c r="B121" s="35"/>
      <c r="C121" s="204" t="s">
        <v>80</v>
      </c>
      <c r="D121" s="204" t="s">
        <v>134</v>
      </c>
      <c r="E121" s="205" t="s">
        <v>462</v>
      </c>
      <c r="F121" s="206" t="s">
        <v>463</v>
      </c>
      <c r="G121" s="207" t="s">
        <v>137</v>
      </c>
      <c r="H121" s="208">
        <v>1</v>
      </c>
      <c r="I121" s="209"/>
      <c r="J121" s="208">
        <f>ROUND(I121*H121,2)</f>
        <v>0</v>
      </c>
      <c r="K121" s="210"/>
      <c r="L121" s="39"/>
      <c r="M121" s="211" t="s">
        <v>1</v>
      </c>
      <c r="N121" s="212" t="s">
        <v>37</v>
      </c>
      <c r="O121" s="71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5" t="s">
        <v>433</v>
      </c>
      <c r="AT121" s="215" t="s">
        <v>134</v>
      </c>
      <c r="AU121" s="215" t="s">
        <v>82</v>
      </c>
      <c r="AY121" s="17" t="s">
        <v>131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80</v>
      </c>
      <c r="BK121" s="216">
        <f>ROUND(I121*H121,2)</f>
        <v>0</v>
      </c>
      <c r="BL121" s="17" t="s">
        <v>433</v>
      </c>
      <c r="BM121" s="215" t="s">
        <v>464</v>
      </c>
    </row>
    <row r="122" spans="1:65" s="2" customFormat="1" ht="16.5" customHeight="1">
      <c r="A122" s="34"/>
      <c r="B122" s="35"/>
      <c r="C122" s="204" t="s">
        <v>82</v>
      </c>
      <c r="D122" s="204" t="s">
        <v>134</v>
      </c>
      <c r="E122" s="205" t="s">
        <v>465</v>
      </c>
      <c r="F122" s="206" t="s">
        <v>466</v>
      </c>
      <c r="G122" s="207" t="s">
        <v>137</v>
      </c>
      <c r="H122" s="208">
        <v>1</v>
      </c>
      <c r="I122" s="209"/>
      <c r="J122" s="208">
        <f>ROUND(I122*H122,2)</f>
        <v>0</v>
      </c>
      <c r="K122" s="210"/>
      <c r="L122" s="39"/>
      <c r="M122" s="211" t="s">
        <v>1</v>
      </c>
      <c r="N122" s="212" t="s">
        <v>37</v>
      </c>
      <c r="O122" s="71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5" t="s">
        <v>433</v>
      </c>
      <c r="AT122" s="215" t="s">
        <v>134</v>
      </c>
      <c r="AU122" s="215" t="s">
        <v>82</v>
      </c>
      <c r="AY122" s="17" t="s">
        <v>131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80</v>
      </c>
      <c r="BK122" s="216">
        <f>ROUND(I122*H122,2)</f>
        <v>0</v>
      </c>
      <c r="BL122" s="17" t="s">
        <v>433</v>
      </c>
      <c r="BM122" s="215" t="s">
        <v>467</v>
      </c>
    </row>
    <row r="123" spans="1:65" s="2" customFormat="1" ht="21.75" customHeight="1">
      <c r="A123" s="34"/>
      <c r="B123" s="35"/>
      <c r="C123" s="204" t="s">
        <v>132</v>
      </c>
      <c r="D123" s="204" t="s">
        <v>134</v>
      </c>
      <c r="E123" s="205" t="s">
        <v>468</v>
      </c>
      <c r="F123" s="206" t="s">
        <v>469</v>
      </c>
      <c r="G123" s="207" t="s">
        <v>137</v>
      </c>
      <c r="H123" s="208">
        <v>1</v>
      </c>
      <c r="I123" s="209"/>
      <c r="J123" s="208">
        <f>ROUND(I123*H123,2)</f>
        <v>0</v>
      </c>
      <c r="K123" s="210"/>
      <c r="L123" s="39"/>
      <c r="M123" s="211" t="s">
        <v>1</v>
      </c>
      <c r="N123" s="212" t="s">
        <v>37</v>
      </c>
      <c r="O123" s="71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5" t="s">
        <v>433</v>
      </c>
      <c r="AT123" s="215" t="s">
        <v>134</v>
      </c>
      <c r="AU123" s="215" t="s">
        <v>82</v>
      </c>
      <c r="AY123" s="17" t="s">
        <v>131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80</v>
      </c>
      <c r="BK123" s="216">
        <f>ROUND(I123*H123,2)</f>
        <v>0</v>
      </c>
      <c r="BL123" s="17" t="s">
        <v>433</v>
      </c>
      <c r="BM123" s="215" t="s">
        <v>470</v>
      </c>
    </row>
    <row r="124" spans="1:65" s="2" customFormat="1" ht="21.75" customHeight="1">
      <c r="A124" s="34"/>
      <c r="B124" s="35"/>
      <c r="C124" s="204" t="s">
        <v>138</v>
      </c>
      <c r="D124" s="204" t="s">
        <v>134</v>
      </c>
      <c r="E124" s="205" t="s">
        <v>471</v>
      </c>
      <c r="F124" s="206" t="s">
        <v>472</v>
      </c>
      <c r="G124" s="207" t="s">
        <v>137</v>
      </c>
      <c r="H124" s="208">
        <v>1</v>
      </c>
      <c r="I124" s="209"/>
      <c r="J124" s="208">
        <f>ROUND(I124*H124,2)</f>
        <v>0</v>
      </c>
      <c r="K124" s="210"/>
      <c r="L124" s="39"/>
      <c r="M124" s="260" t="s">
        <v>1</v>
      </c>
      <c r="N124" s="261" t="s">
        <v>37</v>
      </c>
      <c r="O124" s="262"/>
      <c r="P124" s="263">
        <f>O124*H124</f>
        <v>0</v>
      </c>
      <c r="Q124" s="263">
        <v>0</v>
      </c>
      <c r="R124" s="263">
        <f>Q124*H124</f>
        <v>0</v>
      </c>
      <c r="S124" s="263">
        <v>0</v>
      </c>
      <c r="T124" s="264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5" t="s">
        <v>433</v>
      </c>
      <c r="AT124" s="215" t="s">
        <v>134</v>
      </c>
      <c r="AU124" s="215" t="s">
        <v>82</v>
      </c>
      <c r="AY124" s="17" t="s">
        <v>131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80</v>
      </c>
      <c r="BK124" s="216">
        <f>ROUND(I124*H124,2)</f>
        <v>0</v>
      </c>
      <c r="BL124" s="17" t="s">
        <v>433</v>
      </c>
      <c r="BM124" s="215" t="s">
        <v>473</v>
      </c>
    </row>
    <row r="125" spans="1:31" s="2" customFormat="1" ht="6.95" customHeight="1">
      <c r="A125" s="34"/>
      <c r="B125" s="54"/>
      <c r="C125" s="55"/>
      <c r="D125" s="55"/>
      <c r="E125" s="55"/>
      <c r="F125" s="55"/>
      <c r="G125" s="55"/>
      <c r="H125" s="55"/>
      <c r="I125" s="152"/>
      <c r="J125" s="55"/>
      <c r="K125" s="55"/>
      <c r="L125" s="39"/>
      <c r="M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</sheetData>
  <sheetProtection algorithmName="SHA-512" hashValue="9PObcL6+Gb0N71jTH2G0tWAOfAWpC3pU5GgSq/Fo9pl9IVijauR8pXpf7hFlihsoxc/1JK3KViBx37K3OoOEvQ==" saltValue="k6TM9HP4QKMuzQ/rOLztpfk7uoHUsrqpjwTU0HJpSkNHgVF2wW6oUbgH2fAuq8VWeoVc/ITNY98UyN+DCzGqjg==" spinCount="100000" sheet="1" objects="1" scenarios="1" formatColumns="0" formatRows="0" autoFilter="0"/>
  <autoFilter ref="C117:K1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Lebeda</dc:creator>
  <cp:keywords/>
  <dc:description/>
  <cp:lastModifiedBy>František Lebeda</cp:lastModifiedBy>
  <dcterms:created xsi:type="dcterms:W3CDTF">2020-10-20T12:31:32Z</dcterms:created>
  <dcterms:modified xsi:type="dcterms:W3CDTF">2020-10-20T12:33:20Z</dcterms:modified>
  <cp:category/>
  <cp:version/>
  <cp:contentType/>
  <cp:contentStatus/>
</cp:coreProperties>
</file>