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heckCompatibility="1"/>
  <bookViews>
    <workbookView xWindow="240" yWindow="570" windowWidth="28455" windowHeight="11955"/>
  </bookViews>
  <sheets>
    <sheet name="Rekapitulace stavby" sheetId="1" r:id="rId1"/>
    <sheet name="11-2020-Zst - Realizace z..." sheetId="2" r:id="rId2"/>
    <sheet name="11-2020-Dk - Akumulace de..." sheetId="3" r:id="rId3"/>
    <sheet name="Seznam figur" sheetId="4" r:id="rId4"/>
  </sheets>
  <definedNames>
    <definedName name="_xlnm._FilterDatabase" localSheetId="2" hidden="1">'11-2020-Dk - Akumulace de...'!$C$140:$K$343</definedName>
    <definedName name="_xlnm._FilterDatabase" localSheetId="1" hidden="1">'11-2020-Zst - Realizace z...'!$C$145:$K$376</definedName>
    <definedName name="_xlnm.Print_Titles" localSheetId="2">'11-2020-Dk - Akumulace de...'!$140:$140</definedName>
    <definedName name="_xlnm.Print_Titles" localSheetId="1">'11-2020-Zst - Realizace z...'!$145:$145</definedName>
    <definedName name="_xlnm.Print_Titles" localSheetId="0">'Rekapitulace stavby'!$92:$92</definedName>
    <definedName name="_xlnm.Print_Titles" localSheetId="3">'Seznam figur'!$9:$9</definedName>
    <definedName name="_xlnm.Print_Area" localSheetId="2">'11-2020-Dk - Akumulace de...'!$C$4:$J$76,'11-2020-Dk - Akumulace de...'!$C$82:$J$122,'11-2020-Dk - Akumulace de...'!$C$128:$J$343</definedName>
    <definedName name="_xlnm.Print_Area" localSheetId="1">'11-2020-Zst - Realizace z...'!$C$4:$J$76,'11-2020-Zst - Realizace z...'!$C$82:$J$127,'11-2020-Zst - Realizace z...'!$C$133:$J$376</definedName>
    <definedName name="_xlnm.Print_Area" localSheetId="0">'Rekapitulace stavby'!$D$4:$AO$76,'Rekapitulace stavby'!$C$82:$AQ$104</definedName>
    <definedName name="_xlnm.Print_Area" localSheetId="3">'Seznam figur'!$C$4:$G$230</definedName>
  </definedNames>
  <calcPr calcId="145621"/>
</workbook>
</file>

<file path=xl/calcChain.xml><?xml version="1.0" encoding="utf-8"?>
<calcChain xmlns="http://schemas.openxmlformats.org/spreadsheetml/2006/main">
  <c r="D7" i="4" l="1"/>
  <c r="J39" i="3"/>
  <c r="J38" i="3"/>
  <c r="AY96" i="1"/>
  <c r="J37" i="3"/>
  <c r="AX96" i="1" s="1"/>
  <c r="BI343" i="3"/>
  <c r="BH343" i="3"/>
  <c r="BG343" i="3"/>
  <c r="BF343" i="3"/>
  <c r="T343" i="3"/>
  <c r="T342" i="3" s="1"/>
  <c r="R343" i="3"/>
  <c r="R342" i="3" s="1"/>
  <c r="P343" i="3"/>
  <c r="P342" i="3" s="1"/>
  <c r="BI341" i="3"/>
  <c r="BH341" i="3"/>
  <c r="BG341" i="3"/>
  <c r="BF341" i="3"/>
  <c r="T341" i="3"/>
  <c r="T340" i="3" s="1"/>
  <c r="T339" i="3" s="1"/>
  <c r="R341" i="3"/>
  <c r="R340" i="3" s="1"/>
  <c r="P341" i="3"/>
  <c r="P340" i="3" s="1"/>
  <c r="BI338" i="3"/>
  <c r="BH338" i="3"/>
  <c r="BG338" i="3"/>
  <c r="BF338" i="3"/>
  <c r="T338" i="3"/>
  <c r="T337" i="3"/>
  <c r="R338" i="3"/>
  <c r="R337" i="3" s="1"/>
  <c r="P338" i="3"/>
  <c r="P337" i="3" s="1"/>
  <c r="BI336" i="3"/>
  <c r="BH336" i="3"/>
  <c r="BG336" i="3"/>
  <c r="BF336" i="3"/>
  <c r="T336" i="3"/>
  <c r="R336" i="3"/>
  <c r="P336" i="3"/>
  <c r="BI334" i="3"/>
  <c r="BH334" i="3"/>
  <c r="BG334" i="3"/>
  <c r="BF334" i="3"/>
  <c r="T334" i="3"/>
  <c r="R334" i="3"/>
  <c r="P334" i="3"/>
  <c r="BI333" i="3"/>
  <c r="BH333" i="3"/>
  <c r="BG333" i="3"/>
  <c r="BF333" i="3"/>
  <c r="T333" i="3"/>
  <c r="R333" i="3"/>
  <c r="P333" i="3"/>
  <c r="BI332" i="3"/>
  <c r="BH332" i="3"/>
  <c r="BG332" i="3"/>
  <c r="BF332" i="3"/>
  <c r="T332" i="3"/>
  <c r="R332" i="3"/>
  <c r="P332" i="3"/>
  <c r="BI329" i="3"/>
  <c r="BH329" i="3"/>
  <c r="BG329" i="3"/>
  <c r="BF329" i="3"/>
  <c r="T329" i="3"/>
  <c r="T328" i="3" s="1"/>
  <c r="R329" i="3"/>
  <c r="R328" i="3" s="1"/>
  <c r="P329" i="3"/>
  <c r="P328" i="3" s="1"/>
  <c r="BI325" i="3"/>
  <c r="BH325" i="3"/>
  <c r="BG325" i="3"/>
  <c r="BF325" i="3"/>
  <c r="T325" i="3"/>
  <c r="R325" i="3"/>
  <c r="P325" i="3"/>
  <c r="BI322" i="3"/>
  <c r="BH322" i="3"/>
  <c r="BG322" i="3"/>
  <c r="BF322" i="3"/>
  <c r="T322" i="3"/>
  <c r="R322" i="3"/>
  <c r="P322" i="3"/>
  <c r="BI318" i="3"/>
  <c r="BH318" i="3"/>
  <c r="BG318" i="3"/>
  <c r="BF318" i="3"/>
  <c r="T318" i="3"/>
  <c r="R318" i="3"/>
  <c r="P318" i="3"/>
  <c r="BI315" i="3"/>
  <c r="BH315" i="3"/>
  <c r="BG315" i="3"/>
  <c r="BF315" i="3"/>
  <c r="T315" i="3"/>
  <c r="R315" i="3"/>
  <c r="P315" i="3"/>
  <c r="BI313" i="3"/>
  <c r="BH313" i="3"/>
  <c r="BG313" i="3"/>
  <c r="BF313" i="3"/>
  <c r="T313" i="3"/>
  <c r="R313" i="3"/>
  <c r="P313" i="3"/>
  <c r="BI308" i="3"/>
  <c r="BH308" i="3"/>
  <c r="BG308" i="3"/>
  <c r="BF308" i="3"/>
  <c r="T308" i="3"/>
  <c r="R308" i="3"/>
  <c r="P308" i="3"/>
  <c r="BI306" i="3"/>
  <c r="BH306" i="3"/>
  <c r="BG306" i="3"/>
  <c r="BF306" i="3"/>
  <c r="T306" i="3"/>
  <c r="R306" i="3"/>
  <c r="P306" i="3"/>
  <c r="BI304" i="3"/>
  <c r="BH304" i="3"/>
  <c r="BG304" i="3"/>
  <c r="BF304" i="3"/>
  <c r="T304" i="3"/>
  <c r="R304" i="3"/>
  <c r="P304" i="3"/>
  <c r="BI302" i="3"/>
  <c r="BH302" i="3"/>
  <c r="BG302" i="3"/>
  <c r="BF302" i="3"/>
  <c r="T302" i="3"/>
  <c r="R302" i="3"/>
  <c r="P302" i="3"/>
  <c r="BI300" i="3"/>
  <c r="BH300" i="3"/>
  <c r="BG300" i="3"/>
  <c r="BF300" i="3"/>
  <c r="T300" i="3"/>
  <c r="R300" i="3"/>
  <c r="P300" i="3"/>
  <c r="BI298" i="3"/>
  <c r="BH298" i="3"/>
  <c r="BG298" i="3"/>
  <c r="BF298" i="3"/>
  <c r="T298" i="3"/>
  <c r="R298" i="3"/>
  <c r="P298" i="3"/>
  <c r="BI295" i="3"/>
  <c r="BH295" i="3"/>
  <c r="BG295" i="3"/>
  <c r="BF295" i="3"/>
  <c r="T295" i="3"/>
  <c r="R295" i="3"/>
  <c r="P295" i="3"/>
  <c r="BI293" i="3"/>
  <c r="BH293" i="3"/>
  <c r="BG293" i="3"/>
  <c r="BF293" i="3"/>
  <c r="T293" i="3"/>
  <c r="R293" i="3"/>
  <c r="P293" i="3"/>
  <c r="BI292" i="3"/>
  <c r="BH292" i="3"/>
  <c r="BG292" i="3"/>
  <c r="BF292" i="3"/>
  <c r="T292" i="3"/>
  <c r="R292" i="3"/>
  <c r="P292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7" i="3"/>
  <c r="BH287" i="3"/>
  <c r="BG287" i="3"/>
  <c r="BF287" i="3"/>
  <c r="T287" i="3"/>
  <c r="R287" i="3"/>
  <c r="P287" i="3"/>
  <c r="BI285" i="3"/>
  <c r="BH285" i="3"/>
  <c r="BG285" i="3"/>
  <c r="BF285" i="3"/>
  <c r="T285" i="3"/>
  <c r="R285" i="3"/>
  <c r="P285" i="3"/>
  <c r="BI282" i="3"/>
  <c r="BH282" i="3"/>
  <c r="BG282" i="3"/>
  <c r="BF282" i="3"/>
  <c r="T282" i="3"/>
  <c r="T281" i="3" s="1"/>
  <c r="R282" i="3"/>
  <c r="R281" i="3"/>
  <c r="P282" i="3"/>
  <c r="P281" i="3" s="1"/>
  <c r="BI278" i="3"/>
  <c r="BH278" i="3"/>
  <c r="BG278" i="3"/>
  <c r="BF278" i="3"/>
  <c r="T278" i="3"/>
  <c r="R278" i="3"/>
  <c r="P278" i="3"/>
  <c r="BI275" i="3"/>
  <c r="BH275" i="3"/>
  <c r="BG275" i="3"/>
  <c r="BF275" i="3"/>
  <c r="T275" i="3"/>
  <c r="R275" i="3"/>
  <c r="P275" i="3"/>
  <c r="BI272" i="3"/>
  <c r="BH272" i="3"/>
  <c r="BG272" i="3"/>
  <c r="BF272" i="3"/>
  <c r="T272" i="3"/>
  <c r="R272" i="3"/>
  <c r="P272" i="3"/>
  <c r="BI269" i="3"/>
  <c r="BH269" i="3"/>
  <c r="BG269" i="3"/>
  <c r="BF269" i="3"/>
  <c r="T269" i="3"/>
  <c r="R269" i="3"/>
  <c r="P269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3" i="3"/>
  <c r="BH263" i="3"/>
  <c r="BG263" i="3"/>
  <c r="BF263" i="3"/>
  <c r="T263" i="3"/>
  <c r="R263" i="3"/>
  <c r="P263" i="3"/>
  <c r="BI261" i="3"/>
  <c r="BH261" i="3"/>
  <c r="BG261" i="3"/>
  <c r="BF261" i="3"/>
  <c r="T261" i="3"/>
  <c r="R261" i="3"/>
  <c r="P261" i="3"/>
  <c r="BI259" i="3"/>
  <c r="BH259" i="3"/>
  <c r="BG259" i="3"/>
  <c r="BF259" i="3"/>
  <c r="T259" i="3"/>
  <c r="R259" i="3"/>
  <c r="P259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52" i="3"/>
  <c r="BH252" i="3"/>
  <c r="BG252" i="3"/>
  <c r="BF252" i="3"/>
  <c r="T252" i="3"/>
  <c r="R252" i="3"/>
  <c r="P252" i="3"/>
  <c r="BI246" i="3"/>
  <c r="BH246" i="3"/>
  <c r="BG246" i="3"/>
  <c r="BF246" i="3"/>
  <c r="T246" i="3"/>
  <c r="R246" i="3"/>
  <c r="P246" i="3"/>
  <c r="BI243" i="3"/>
  <c r="BH243" i="3"/>
  <c r="BG243" i="3"/>
  <c r="BF243" i="3"/>
  <c r="T243" i="3"/>
  <c r="R243" i="3"/>
  <c r="P243" i="3"/>
  <c r="BI237" i="3"/>
  <c r="BH237" i="3"/>
  <c r="BG237" i="3"/>
  <c r="BF237" i="3"/>
  <c r="T237" i="3"/>
  <c r="R237" i="3"/>
  <c r="P237" i="3"/>
  <c r="BI233" i="3"/>
  <c r="BH233" i="3"/>
  <c r="BG233" i="3"/>
  <c r="BF233" i="3"/>
  <c r="T233" i="3"/>
  <c r="T232" i="3" s="1"/>
  <c r="R233" i="3"/>
  <c r="R232" i="3" s="1"/>
  <c r="P233" i="3"/>
  <c r="P232" i="3" s="1"/>
  <c r="BI231" i="3"/>
  <c r="BH231" i="3"/>
  <c r="BG231" i="3"/>
  <c r="BF231" i="3"/>
  <c r="T231" i="3"/>
  <c r="R231" i="3"/>
  <c r="P231" i="3"/>
  <c r="BI225" i="3"/>
  <c r="BH225" i="3"/>
  <c r="BG225" i="3"/>
  <c r="BF225" i="3"/>
  <c r="T225" i="3"/>
  <c r="R225" i="3"/>
  <c r="P225" i="3"/>
  <c r="BI220" i="3"/>
  <c r="BH220" i="3"/>
  <c r="BG220" i="3"/>
  <c r="BF220" i="3"/>
  <c r="T220" i="3"/>
  <c r="R220" i="3"/>
  <c r="P220" i="3"/>
  <c r="BI217" i="3"/>
  <c r="BH217" i="3"/>
  <c r="BG217" i="3"/>
  <c r="BF217" i="3"/>
  <c r="T217" i="3"/>
  <c r="R217" i="3"/>
  <c r="P217" i="3"/>
  <c r="BI215" i="3"/>
  <c r="BH215" i="3"/>
  <c r="BG215" i="3"/>
  <c r="BF215" i="3"/>
  <c r="T215" i="3"/>
  <c r="R215" i="3"/>
  <c r="P215" i="3"/>
  <c r="BI213" i="3"/>
  <c r="BH213" i="3"/>
  <c r="BG213" i="3"/>
  <c r="BF213" i="3"/>
  <c r="T213" i="3"/>
  <c r="R213" i="3"/>
  <c r="P213" i="3"/>
  <c r="BI211" i="3"/>
  <c r="BH211" i="3"/>
  <c r="BG211" i="3"/>
  <c r="BF211" i="3"/>
  <c r="T211" i="3"/>
  <c r="R211" i="3"/>
  <c r="P211" i="3"/>
  <c r="BI209" i="3"/>
  <c r="BH209" i="3"/>
  <c r="BG209" i="3"/>
  <c r="BF209" i="3"/>
  <c r="T209" i="3"/>
  <c r="R209" i="3"/>
  <c r="P209" i="3"/>
  <c r="BI204" i="3"/>
  <c r="BH204" i="3"/>
  <c r="BG204" i="3"/>
  <c r="BF204" i="3"/>
  <c r="T204" i="3"/>
  <c r="R204" i="3"/>
  <c r="P204" i="3"/>
  <c r="BI202" i="3"/>
  <c r="BH202" i="3"/>
  <c r="BG202" i="3"/>
  <c r="BF202" i="3"/>
  <c r="T202" i="3"/>
  <c r="R202" i="3"/>
  <c r="P202" i="3"/>
  <c r="BI199" i="3"/>
  <c r="BH199" i="3"/>
  <c r="BG199" i="3"/>
  <c r="BF199" i="3"/>
  <c r="T199" i="3"/>
  <c r="R199" i="3"/>
  <c r="P199" i="3"/>
  <c r="BI196" i="3"/>
  <c r="BH196" i="3"/>
  <c r="BG196" i="3"/>
  <c r="BF196" i="3"/>
  <c r="T196" i="3"/>
  <c r="R196" i="3"/>
  <c r="P196" i="3"/>
  <c r="BI194" i="3"/>
  <c r="BH194" i="3"/>
  <c r="BG194" i="3"/>
  <c r="BF194" i="3"/>
  <c r="T194" i="3"/>
  <c r="R194" i="3"/>
  <c r="P194" i="3"/>
  <c r="BI192" i="3"/>
  <c r="BH192" i="3"/>
  <c r="BG192" i="3"/>
  <c r="BF192" i="3"/>
  <c r="T192" i="3"/>
  <c r="R192" i="3"/>
  <c r="P192" i="3"/>
  <c r="BI190" i="3"/>
  <c r="BH190" i="3"/>
  <c r="BG190" i="3"/>
  <c r="BF190" i="3"/>
  <c r="T190" i="3"/>
  <c r="R190" i="3"/>
  <c r="P190" i="3"/>
  <c r="BI186" i="3"/>
  <c r="BH186" i="3"/>
  <c r="BG186" i="3"/>
  <c r="BF186" i="3"/>
  <c r="T186" i="3"/>
  <c r="R186" i="3"/>
  <c r="P186" i="3"/>
  <c r="BI184" i="3"/>
  <c r="BH184" i="3"/>
  <c r="BG184" i="3"/>
  <c r="BF184" i="3"/>
  <c r="T184" i="3"/>
  <c r="R184" i="3"/>
  <c r="P184" i="3"/>
  <c r="BI180" i="3"/>
  <c r="BH180" i="3"/>
  <c r="BG180" i="3"/>
  <c r="BF180" i="3"/>
  <c r="T180" i="3"/>
  <c r="R180" i="3"/>
  <c r="P180" i="3"/>
  <c r="BI178" i="3"/>
  <c r="BH178" i="3"/>
  <c r="BG178" i="3"/>
  <c r="BF178" i="3"/>
  <c r="T178" i="3"/>
  <c r="R178" i="3"/>
  <c r="P178" i="3"/>
  <c r="BI170" i="3"/>
  <c r="BH170" i="3"/>
  <c r="BG170" i="3"/>
  <c r="BF170" i="3"/>
  <c r="T170" i="3"/>
  <c r="R170" i="3"/>
  <c r="P170" i="3"/>
  <c r="BI163" i="3"/>
  <c r="BH163" i="3"/>
  <c r="BG163" i="3"/>
  <c r="BF163" i="3"/>
  <c r="T163" i="3"/>
  <c r="R163" i="3"/>
  <c r="P163" i="3"/>
  <c r="BI161" i="3"/>
  <c r="BH161" i="3"/>
  <c r="BG161" i="3"/>
  <c r="BF161" i="3"/>
  <c r="T161" i="3"/>
  <c r="R161" i="3"/>
  <c r="P161" i="3"/>
  <c r="BI159" i="3"/>
  <c r="BH159" i="3"/>
  <c r="BG159" i="3"/>
  <c r="BF159" i="3"/>
  <c r="T159" i="3"/>
  <c r="R159" i="3"/>
  <c r="P159" i="3"/>
  <c r="BI156" i="3"/>
  <c r="BH156" i="3"/>
  <c r="BG156" i="3"/>
  <c r="BF156" i="3"/>
  <c r="T156" i="3"/>
  <c r="R156" i="3"/>
  <c r="P156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4" i="3"/>
  <c r="BH144" i="3"/>
  <c r="BG144" i="3"/>
  <c r="BF144" i="3"/>
  <c r="T144" i="3"/>
  <c r="R144" i="3"/>
  <c r="P144" i="3"/>
  <c r="J138" i="3"/>
  <c r="J137" i="3"/>
  <c r="F137" i="3"/>
  <c r="F135" i="3"/>
  <c r="E133" i="3"/>
  <c r="BI120" i="3"/>
  <c r="BH120" i="3"/>
  <c r="BG120" i="3"/>
  <c r="BE120" i="3"/>
  <c r="BI119" i="3"/>
  <c r="BH119" i="3"/>
  <c r="BG119" i="3"/>
  <c r="BF119" i="3"/>
  <c r="BE119" i="3"/>
  <c r="BI118" i="3"/>
  <c r="BH118" i="3"/>
  <c r="BG118" i="3"/>
  <c r="BF118" i="3"/>
  <c r="BE118" i="3"/>
  <c r="BI117" i="3"/>
  <c r="BH117" i="3"/>
  <c r="BG117" i="3"/>
  <c r="BF117" i="3"/>
  <c r="BE117" i="3"/>
  <c r="BI116" i="3"/>
  <c r="BH116" i="3"/>
  <c r="BG116" i="3"/>
  <c r="BF116" i="3"/>
  <c r="BE116" i="3"/>
  <c r="BI115" i="3"/>
  <c r="BH115" i="3"/>
  <c r="BG115" i="3"/>
  <c r="BF115" i="3"/>
  <c r="BE115" i="3"/>
  <c r="J92" i="3"/>
  <c r="J91" i="3"/>
  <c r="F91" i="3"/>
  <c r="F89" i="3"/>
  <c r="E87" i="3"/>
  <c r="J18" i="3"/>
  <c r="E18" i="3"/>
  <c r="F92" i="3" s="1"/>
  <c r="J17" i="3"/>
  <c r="J12" i="3"/>
  <c r="J135" i="3"/>
  <c r="E7" i="3"/>
  <c r="E85" i="3" s="1"/>
  <c r="J39" i="2"/>
  <c r="J38" i="2"/>
  <c r="AY95" i="1" s="1"/>
  <c r="J37" i="2"/>
  <c r="AX95" i="1" s="1"/>
  <c r="BI376" i="2"/>
  <c r="BH376" i="2"/>
  <c r="BG376" i="2"/>
  <c r="BF376" i="2"/>
  <c r="T376" i="2"/>
  <c r="T375" i="2" s="1"/>
  <c r="R376" i="2"/>
  <c r="R375" i="2" s="1"/>
  <c r="P376" i="2"/>
  <c r="P375" i="2" s="1"/>
  <c r="BI374" i="2"/>
  <c r="BH374" i="2"/>
  <c r="BG374" i="2"/>
  <c r="BF374" i="2"/>
  <c r="T374" i="2"/>
  <c r="T373" i="2" s="1"/>
  <c r="R374" i="2"/>
  <c r="R373" i="2" s="1"/>
  <c r="R372" i="2" s="1"/>
  <c r="P374" i="2"/>
  <c r="P373" i="2" s="1"/>
  <c r="P372" i="2" s="1"/>
  <c r="BI370" i="2"/>
  <c r="BH370" i="2"/>
  <c r="BG370" i="2"/>
  <c r="BF370" i="2"/>
  <c r="T370" i="2"/>
  <c r="R370" i="2"/>
  <c r="P370" i="2"/>
  <c r="BI367" i="2"/>
  <c r="BH367" i="2"/>
  <c r="BG367" i="2"/>
  <c r="BF367" i="2"/>
  <c r="T367" i="2"/>
  <c r="R367" i="2"/>
  <c r="P367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2" i="2"/>
  <c r="BH362" i="2"/>
  <c r="BG362" i="2"/>
  <c r="BF362" i="2"/>
  <c r="T362" i="2"/>
  <c r="R362" i="2"/>
  <c r="P362" i="2"/>
  <c r="BI360" i="2"/>
  <c r="BH360" i="2"/>
  <c r="BG360" i="2"/>
  <c r="BF360" i="2"/>
  <c r="T360" i="2"/>
  <c r="R360" i="2"/>
  <c r="P360" i="2"/>
  <c r="BI352" i="2"/>
  <c r="BH352" i="2"/>
  <c r="BG352" i="2"/>
  <c r="BF352" i="2"/>
  <c r="T352" i="2"/>
  <c r="R352" i="2"/>
  <c r="P352" i="2"/>
  <c r="BI347" i="2"/>
  <c r="BH347" i="2"/>
  <c r="BG347" i="2"/>
  <c r="BF347" i="2"/>
  <c r="T347" i="2"/>
  <c r="T346" i="2" s="1"/>
  <c r="R347" i="2"/>
  <c r="P347" i="2"/>
  <c r="P346" i="2" s="1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2" i="2"/>
  <c r="BH342" i="2"/>
  <c r="BG342" i="2"/>
  <c r="BF342" i="2"/>
  <c r="T342" i="2"/>
  <c r="R342" i="2"/>
  <c r="P342" i="2"/>
  <c r="BI340" i="2"/>
  <c r="BH340" i="2"/>
  <c r="BG340" i="2"/>
  <c r="BF340" i="2"/>
  <c r="T340" i="2"/>
  <c r="R340" i="2"/>
  <c r="P340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2" i="2"/>
  <c r="BH332" i="2"/>
  <c r="BG332" i="2"/>
  <c r="BF332" i="2"/>
  <c r="T332" i="2"/>
  <c r="R332" i="2"/>
  <c r="P332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5" i="2"/>
  <c r="BH285" i="2"/>
  <c r="BG285" i="2"/>
  <c r="BF285" i="2"/>
  <c r="T285" i="2"/>
  <c r="R285" i="2"/>
  <c r="P285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5" i="2"/>
  <c r="BH255" i="2"/>
  <c r="BG255" i="2"/>
  <c r="BF255" i="2"/>
  <c r="T255" i="2"/>
  <c r="R255" i="2"/>
  <c r="P255" i="2"/>
  <c r="BI253" i="2"/>
  <c r="BH253" i="2"/>
  <c r="BG253" i="2"/>
  <c r="BF253" i="2"/>
  <c r="T253" i="2"/>
  <c r="R253" i="2"/>
  <c r="P253" i="2"/>
  <c r="BI251" i="2"/>
  <c r="BH251" i="2"/>
  <c r="BG251" i="2"/>
  <c r="BF251" i="2"/>
  <c r="T251" i="2"/>
  <c r="R251" i="2"/>
  <c r="P251" i="2"/>
  <c r="BI249" i="2"/>
  <c r="BH249" i="2"/>
  <c r="BG249" i="2"/>
  <c r="BF249" i="2"/>
  <c r="T249" i="2"/>
  <c r="R249" i="2"/>
  <c r="P249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1" i="2"/>
  <c r="BH221" i="2"/>
  <c r="BG221" i="2"/>
  <c r="BF221" i="2"/>
  <c r="T221" i="2"/>
  <c r="R221" i="2"/>
  <c r="P221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5" i="2"/>
  <c r="BH205" i="2"/>
  <c r="BG205" i="2"/>
  <c r="BF205" i="2"/>
  <c r="T205" i="2"/>
  <c r="T204" i="2" s="1"/>
  <c r="R205" i="2"/>
  <c r="R204" i="2" s="1"/>
  <c r="P205" i="2"/>
  <c r="P204" i="2" s="1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5" i="2"/>
  <c r="BH185" i="2"/>
  <c r="BG185" i="2"/>
  <c r="BF185" i="2"/>
  <c r="T185" i="2"/>
  <c r="R185" i="2"/>
  <c r="P185" i="2"/>
  <c r="BI180" i="2"/>
  <c r="BH180" i="2"/>
  <c r="BG180" i="2"/>
  <c r="BF180" i="2"/>
  <c r="T180" i="2"/>
  <c r="R180" i="2"/>
  <c r="P180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J143" i="2"/>
  <c r="J142" i="2"/>
  <c r="F142" i="2"/>
  <c r="F140" i="2"/>
  <c r="E138" i="2"/>
  <c r="BI125" i="2"/>
  <c r="BH125" i="2"/>
  <c r="BG125" i="2"/>
  <c r="BE125" i="2"/>
  <c r="BI124" i="2"/>
  <c r="BH124" i="2"/>
  <c r="BG124" i="2"/>
  <c r="BF124" i="2"/>
  <c r="BE124" i="2"/>
  <c r="BI123" i="2"/>
  <c r="BH123" i="2"/>
  <c r="BG123" i="2"/>
  <c r="BF123" i="2"/>
  <c r="BE123" i="2"/>
  <c r="BI122" i="2"/>
  <c r="BH122" i="2"/>
  <c r="BG122" i="2"/>
  <c r="BF122" i="2"/>
  <c r="BE122" i="2"/>
  <c r="BI121" i="2"/>
  <c r="BH121" i="2"/>
  <c r="BG121" i="2"/>
  <c r="BF121" i="2"/>
  <c r="BE121" i="2"/>
  <c r="BI120" i="2"/>
  <c r="BH120" i="2"/>
  <c r="BG120" i="2"/>
  <c r="BF120" i="2"/>
  <c r="BE120" i="2"/>
  <c r="J92" i="2"/>
  <c r="J91" i="2"/>
  <c r="F91" i="2"/>
  <c r="F89" i="2"/>
  <c r="E87" i="2"/>
  <c r="J18" i="2"/>
  <c r="E18" i="2"/>
  <c r="F143" i="2" s="1"/>
  <c r="J17" i="2"/>
  <c r="J12" i="2"/>
  <c r="J89" i="2"/>
  <c r="E7" i="2"/>
  <c r="E136" i="2" s="1"/>
  <c r="CK102" i="1"/>
  <c r="CJ102" i="1"/>
  <c r="CI102" i="1"/>
  <c r="CH102" i="1"/>
  <c r="CG102" i="1"/>
  <c r="CF102" i="1"/>
  <c r="BZ102" i="1"/>
  <c r="CE102" i="1"/>
  <c r="CK101" i="1"/>
  <c r="CJ101" i="1"/>
  <c r="CI101" i="1"/>
  <c r="CH101" i="1"/>
  <c r="CG101" i="1"/>
  <c r="CF101" i="1"/>
  <c r="BZ101" i="1"/>
  <c r="CE101" i="1"/>
  <c r="CK100" i="1"/>
  <c r="CJ100" i="1"/>
  <c r="CI100" i="1"/>
  <c r="CH100" i="1"/>
  <c r="CG100" i="1"/>
  <c r="CF100" i="1"/>
  <c r="BZ100" i="1"/>
  <c r="CE100" i="1"/>
  <c r="CK99" i="1"/>
  <c r="CJ99" i="1"/>
  <c r="CI99" i="1"/>
  <c r="CH99" i="1"/>
  <c r="CG99" i="1"/>
  <c r="CF99" i="1"/>
  <c r="BZ99" i="1"/>
  <c r="CE99" i="1"/>
  <c r="L90" i="1"/>
  <c r="AM90" i="1"/>
  <c r="AM89" i="1"/>
  <c r="L89" i="1"/>
  <c r="AM87" i="1"/>
  <c r="L87" i="1"/>
  <c r="L85" i="1"/>
  <c r="L84" i="1"/>
  <c r="BK343" i="3"/>
  <c r="BK338" i="3"/>
  <c r="BK336" i="3"/>
  <c r="BK333" i="3"/>
  <c r="J329" i="3"/>
  <c r="BK322" i="3"/>
  <c r="BK318" i="3"/>
  <c r="J313" i="3"/>
  <c r="BK302" i="3"/>
  <c r="BK300" i="3"/>
  <c r="J298" i="3"/>
  <c r="BK295" i="3"/>
  <c r="J293" i="3"/>
  <c r="BK292" i="3"/>
  <c r="BK290" i="3"/>
  <c r="J287" i="3"/>
  <c r="BK278" i="3"/>
  <c r="J272" i="3"/>
  <c r="BK269" i="3"/>
  <c r="J267" i="3"/>
  <c r="BK263" i="3"/>
  <c r="J261" i="3"/>
  <c r="J252" i="3"/>
  <c r="J233" i="3"/>
  <c r="BK213" i="3"/>
  <c r="BK211" i="3"/>
  <c r="J209" i="3"/>
  <c r="BK204" i="3"/>
  <c r="J196" i="3"/>
  <c r="BK194" i="3"/>
  <c r="BK192" i="3"/>
  <c r="J184" i="3"/>
  <c r="J180" i="3"/>
  <c r="J170" i="3"/>
  <c r="J163" i="3"/>
  <c r="BK161" i="3"/>
  <c r="BK159" i="3"/>
  <c r="BK156" i="3"/>
  <c r="BK374" i="2"/>
  <c r="BK370" i="2"/>
  <c r="J365" i="2"/>
  <c r="BK360" i="2"/>
  <c r="J352" i="2"/>
  <c r="BK347" i="2"/>
  <c r="J344" i="2"/>
  <c r="J332" i="2"/>
  <c r="J325" i="2"/>
  <c r="J324" i="2"/>
  <c r="BK314" i="2"/>
  <c r="BK311" i="2"/>
  <c r="J309" i="2"/>
  <c r="J298" i="2"/>
  <c r="BK296" i="2"/>
  <c r="BK290" i="2"/>
  <c r="BK288" i="2"/>
  <c r="J285" i="2"/>
  <c r="J283" i="2"/>
  <c r="BK278" i="2"/>
  <c r="J269" i="2"/>
  <c r="J258" i="2"/>
  <c r="J257" i="2"/>
  <c r="J255" i="2"/>
  <c r="J253" i="2"/>
  <c r="BK245" i="2"/>
  <c r="BK236" i="2"/>
  <c r="BK234" i="2"/>
  <c r="BK228" i="2"/>
  <c r="J224" i="2"/>
  <c r="BK208" i="2"/>
  <c r="BK202" i="2"/>
  <c r="BK200" i="2"/>
  <c r="BK198" i="2"/>
  <c r="BK189" i="2"/>
  <c r="BK177" i="2"/>
  <c r="J152" i="2"/>
  <c r="BK149" i="2"/>
  <c r="AS94" i="1"/>
  <c r="J341" i="3"/>
  <c r="J338" i="3"/>
  <c r="J334" i="3"/>
  <c r="J332" i="3"/>
  <c r="J318" i="3"/>
  <c r="J308" i="3"/>
  <c r="BK306" i="3"/>
  <c r="J304" i="3"/>
  <c r="J302" i="3"/>
  <c r="J300" i="3"/>
  <c r="BK293" i="3"/>
  <c r="BK289" i="3"/>
  <c r="BK285" i="3"/>
  <c r="BK282" i="3"/>
  <c r="BK267" i="3"/>
  <c r="BK265" i="3"/>
  <c r="J243" i="3"/>
  <c r="J237" i="3"/>
  <c r="BK233" i="3"/>
  <c r="J231" i="3"/>
  <c r="BK225" i="3"/>
  <c r="J220" i="3"/>
  <c r="J215" i="3"/>
  <c r="BK199" i="3"/>
  <c r="BK196" i="3"/>
  <c r="J194" i="3"/>
  <c r="BK190" i="3"/>
  <c r="J178" i="3"/>
  <c r="BK170" i="3"/>
  <c r="J161" i="3"/>
  <c r="J149" i="3"/>
  <c r="BK147" i="3"/>
  <c r="BK144" i="3"/>
  <c r="BK367" i="2"/>
  <c r="BK364" i="2"/>
  <c r="BK345" i="2"/>
  <c r="BK340" i="2"/>
  <c r="J336" i="2"/>
  <c r="BK325" i="2"/>
  <c r="J317" i="2"/>
  <c r="BK315" i="2"/>
  <c r="BK309" i="2"/>
  <c r="BK307" i="2"/>
  <c r="J304" i="2"/>
  <c r="BK300" i="2"/>
  <c r="BK298" i="2"/>
  <c r="J296" i="2"/>
  <c r="J290" i="2"/>
  <c r="BK282" i="2"/>
  <c r="J280" i="2"/>
  <c r="J278" i="2"/>
  <c r="BK276" i="2"/>
  <c r="BK265" i="2"/>
  <c r="J264" i="2"/>
  <c r="J262" i="2"/>
  <c r="BK260" i="2"/>
  <c r="BK258" i="2"/>
  <c r="BK257" i="2"/>
  <c r="BK251" i="2"/>
  <c r="BK249" i="2"/>
  <c r="BK241" i="2"/>
  <c r="J236" i="2"/>
  <c r="BK230" i="2"/>
  <c r="BK224" i="2"/>
  <c r="BK223" i="2"/>
  <c r="J205" i="2"/>
  <c r="BK195" i="2"/>
  <c r="BK193" i="2"/>
  <c r="BK192" i="2"/>
  <c r="BK190" i="2"/>
  <c r="BK187" i="2"/>
  <c r="BK185" i="2"/>
  <c r="J180" i="2"/>
  <c r="J174" i="2"/>
  <c r="BK158" i="2"/>
  <c r="J158" i="2"/>
  <c r="J343" i="3"/>
  <c r="BK341" i="3"/>
  <c r="J336" i="3"/>
  <c r="BK334" i="3"/>
  <c r="J333" i="3"/>
  <c r="BK329" i="3"/>
  <c r="BK325" i="3"/>
  <c r="BK315" i="3"/>
  <c r="BK308" i="3"/>
  <c r="BK298" i="3"/>
  <c r="J295" i="3"/>
  <c r="J290" i="3"/>
  <c r="BK287" i="3"/>
  <c r="J278" i="3"/>
  <c r="J275" i="3"/>
  <c r="BK272" i="3"/>
  <c r="J269" i="3"/>
  <c r="J265" i="3"/>
  <c r="BK259" i="3"/>
  <c r="J257" i="3"/>
  <c r="J255" i="3"/>
  <c r="BK246" i="3"/>
  <c r="BK243" i="3"/>
  <c r="BK237" i="3"/>
  <c r="J217" i="3"/>
  <c r="BK215" i="3"/>
  <c r="J211" i="3"/>
  <c r="J204" i="3"/>
  <c r="J202" i="3"/>
  <c r="J190" i="3"/>
  <c r="BK186" i="3"/>
  <c r="BK180" i="3"/>
  <c r="BK178" i="3"/>
  <c r="BK149" i="3"/>
  <c r="J147" i="3"/>
  <c r="BK376" i="2"/>
  <c r="J367" i="2"/>
  <c r="BK365" i="2"/>
  <c r="BK362" i="2"/>
  <c r="BK344" i="2"/>
  <c r="J342" i="2"/>
  <c r="J338" i="2"/>
  <c r="BK335" i="2"/>
  <c r="BK324" i="2"/>
  <c r="J320" i="2"/>
  <c r="J311" i="2"/>
  <c r="BK304" i="2"/>
  <c r="J302" i="2"/>
  <c r="J300" i="2"/>
  <c r="J288" i="2"/>
  <c r="BK285" i="2"/>
  <c r="BK283" i="2"/>
  <c r="J282" i="2"/>
  <c r="BK280" i="2"/>
  <c r="J267" i="2"/>
  <c r="BK262" i="2"/>
  <c r="BK255" i="2"/>
  <c r="J251" i="2"/>
  <c r="J249" i="2"/>
  <c r="J247" i="2"/>
  <c r="J245" i="2"/>
  <c r="J243" i="2"/>
  <c r="J241" i="2"/>
  <c r="J234" i="2"/>
  <c r="BK232" i="2"/>
  <c r="J228" i="2"/>
  <c r="BK226" i="2"/>
  <c r="J223" i="2"/>
  <c r="J221" i="2"/>
  <c r="J216" i="2"/>
  <c r="J214" i="2"/>
  <c r="J212" i="2"/>
  <c r="BK210" i="2"/>
  <c r="J200" i="2"/>
  <c r="BK197" i="2"/>
  <c r="J195" i="2"/>
  <c r="J193" i="2"/>
  <c r="J192" i="2"/>
  <c r="J185" i="2"/>
  <c r="BK180" i="2"/>
  <c r="BK174" i="2"/>
  <c r="J149" i="2"/>
  <c r="BK332" i="3"/>
  <c r="J325" i="3"/>
  <c r="J322" i="3"/>
  <c r="J315" i="3"/>
  <c r="BK313" i="3"/>
  <c r="J306" i="3"/>
  <c r="BK304" i="3"/>
  <c r="J292" i="3"/>
  <c r="J289" i="3"/>
  <c r="J285" i="3"/>
  <c r="J282" i="3"/>
  <c r="BK275" i="3"/>
  <c r="J263" i="3"/>
  <c r="BK261" i="3"/>
  <c r="J259" i="3"/>
  <c r="BK257" i="3"/>
  <c r="BK255" i="3"/>
  <c r="BK252" i="3"/>
  <c r="J246" i="3"/>
  <c r="BK231" i="3"/>
  <c r="J225" i="3"/>
  <c r="BK220" i="3"/>
  <c r="BK217" i="3"/>
  <c r="J213" i="3"/>
  <c r="BK209" i="3"/>
  <c r="BK202" i="3"/>
  <c r="J199" i="3"/>
  <c r="J192" i="3"/>
  <c r="J186" i="3"/>
  <c r="BK184" i="3"/>
  <c r="BK163" i="3"/>
  <c r="J159" i="3"/>
  <c r="J156" i="3"/>
  <c r="J144" i="3"/>
  <c r="J376" i="2"/>
  <c r="J374" i="2"/>
  <c r="J370" i="2"/>
  <c r="J364" i="2"/>
  <c r="J362" i="2"/>
  <c r="J360" i="2"/>
  <c r="BK352" i="2"/>
  <c r="J347" i="2"/>
  <c r="J345" i="2"/>
  <c r="BK342" i="2"/>
  <c r="J340" i="2"/>
  <c r="BK338" i="2"/>
  <c r="BK336" i="2"/>
  <c r="J335" i="2"/>
  <c r="BK332" i="2"/>
  <c r="BK320" i="2"/>
  <c r="BK317" i="2"/>
  <c r="J315" i="2"/>
  <c r="J314" i="2"/>
  <c r="J307" i="2"/>
  <c r="BK302" i="2"/>
  <c r="J276" i="2"/>
  <c r="BK269" i="2"/>
  <c r="BK267" i="2"/>
  <c r="J265" i="2"/>
  <c r="BK264" i="2"/>
  <c r="J260" i="2"/>
  <c r="BK253" i="2"/>
  <c r="BK247" i="2"/>
  <c r="BK243" i="2"/>
  <c r="J232" i="2"/>
  <c r="J230" i="2"/>
  <c r="J226" i="2"/>
  <c r="BK221" i="2"/>
  <c r="BK216" i="2"/>
  <c r="BK214" i="2"/>
  <c r="BK212" i="2"/>
  <c r="J210" i="2"/>
  <c r="J208" i="2"/>
  <c r="BK205" i="2"/>
  <c r="J202" i="2"/>
  <c r="J198" i="2"/>
  <c r="J197" i="2"/>
  <c r="J190" i="2"/>
  <c r="J189" i="2"/>
  <c r="J187" i="2"/>
  <c r="J177" i="2"/>
  <c r="BK152" i="2"/>
  <c r="R317" i="3" l="1"/>
  <c r="R346" i="2"/>
  <c r="T372" i="2"/>
  <c r="R339" i="3"/>
  <c r="P317" i="3"/>
  <c r="T317" i="3"/>
  <c r="P339" i="3"/>
  <c r="T148" i="2"/>
  <c r="P157" i="2"/>
  <c r="T176" i="2"/>
  <c r="R184" i="2"/>
  <c r="P191" i="2"/>
  <c r="P207" i="2"/>
  <c r="T225" i="2"/>
  <c r="P284" i="2"/>
  <c r="BK323" i="2"/>
  <c r="J323" i="2" s="1"/>
  <c r="J109" i="2" s="1"/>
  <c r="T323" i="2"/>
  <c r="R331" i="2"/>
  <c r="T337" i="2"/>
  <c r="R361" i="2"/>
  <c r="P284" i="3"/>
  <c r="BK148" i="2"/>
  <c r="BK157" i="2"/>
  <c r="J157" i="2"/>
  <c r="J99" i="2" s="1"/>
  <c r="BK176" i="2"/>
  <c r="J176" i="2" s="1"/>
  <c r="J100" i="2" s="1"/>
  <c r="BK184" i="2"/>
  <c r="J184" i="2" s="1"/>
  <c r="J101" i="2" s="1"/>
  <c r="BK191" i="2"/>
  <c r="J191" i="2" s="1"/>
  <c r="J102" i="2" s="1"/>
  <c r="BK207" i="2"/>
  <c r="BK225" i="2"/>
  <c r="J225" i="2" s="1"/>
  <c r="J106" i="2" s="1"/>
  <c r="BK284" i="2"/>
  <c r="J284" i="2" s="1"/>
  <c r="J107" i="2" s="1"/>
  <c r="BK316" i="2"/>
  <c r="J316" i="2" s="1"/>
  <c r="J108" i="2" s="1"/>
  <c r="R316" i="2"/>
  <c r="R323" i="2"/>
  <c r="T331" i="2"/>
  <c r="R337" i="2"/>
  <c r="P361" i="2"/>
  <c r="T143" i="3"/>
  <c r="P219" i="3"/>
  <c r="T219" i="3"/>
  <c r="BK236" i="3"/>
  <c r="J236" i="3" s="1"/>
  <c r="J101" i="3" s="1"/>
  <c r="R236" i="3"/>
  <c r="BK254" i="3"/>
  <c r="J254" i="3" s="1"/>
  <c r="J102" i="3" s="1"/>
  <c r="R254" i="3"/>
  <c r="T284" i="3"/>
  <c r="P331" i="3"/>
  <c r="P148" i="2"/>
  <c r="R157" i="2"/>
  <c r="P176" i="2"/>
  <c r="P184" i="2"/>
  <c r="T191" i="2"/>
  <c r="T207" i="2"/>
  <c r="P225" i="2"/>
  <c r="T284" i="2"/>
  <c r="T316" i="2"/>
  <c r="BK331" i="2"/>
  <c r="J331" i="2" s="1"/>
  <c r="J110" i="2" s="1"/>
  <c r="BK337" i="2"/>
  <c r="J337" i="2"/>
  <c r="J111" i="2" s="1"/>
  <c r="BK361" i="2"/>
  <c r="J361" i="2" s="1"/>
  <c r="J113" i="2" s="1"/>
  <c r="P143" i="3"/>
  <c r="R331" i="3"/>
  <c r="R148" i="2"/>
  <c r="T157" i="2"/>
  <c r="R176" i="2"/>
  <c r="T184" i="2"/>
  <c r="R191" i="2"/>
  <c r="R207" i="2"/>
  <c r="R225" i="2"/>
  <c r="R284" i="2"/>
  <c r="P316" i="2"/>
  <c r="P323" i="2"/>
  <c r="P331" i="2"/>
  <c r="P337" i="2"/>
  <c r="T361" i="2"/>
  <c r="BK143" i="3"/>
  <c r="J143" i="3" s="1"/>
  <c r="J98" i="3" s="1"/>
  <c r="R143" i="3"/>
  <c r="BK219" i="3"/>
  <c r="J219" i="3" s="1"/>
  <c r="J99" i="3" s="1"/>
  <c r="R219" i="3"/>
  <c r="P236" i="3"/>
  <c r="T236" i="3"/>
  <c r="P254" i="3"/>
  <c r="T254" i="3"/>
  <c r="BK284" i="3"/>
  <c r="J284" i="3" s="1"/>
  <c r="J104" i="3" s="1"/>
  <c r="R284" i="3"/>
  <c r="BK331" i="3"/>
  <c r="J331" i="3" s="1"/>
  <c r="J107" i="3" s="1"/>
  <c r="T331" i="3"/>
  <c r="BE177" i="2"/>
  <c r="BE192" i="2"/>
  <c r="BE198" i="2"/>
  <c r="BE223" i="2"/>
  <c r="BE224" i="2"/>
  <c r="BE226" i="2"/>
  <c r="BE234" i="2"/>
  <c r="BE236" i="2"/>
  <c r="BE245" i="2"/>
  <c r="BE249" i="2"/>
  <c r="BE255" i="2"/>
  <c r="BE278" i="2"/>
  <c r="BE282" i="2"/>
  <c r="BE285" i="2"/>
  <c r="BE290" i="2"/>
  <c r="BE298" i="2"/>
  <c r="BE309" i="2"/>
  <c r="BE324" i="2"/>
  <c r="BE325" i="2"/>
  <c r="BE364" i="2"/>
  <c r="BK204" i="2"/>
  <c r="J204" i="2" s="1"/>
  <c r="J103" i="2" s="1"/>
  <c r="E131" i="3"/>
  <c r="BE149" i="3"/>
  <c r="BE159" i="3"/>
  <c r="BE170" i="3"/>
  <c r="BE178" i="3"/>
  <c r="BE194" i="3"/>
  <c r="BE209" i="3"/>
  <c r="BE213" i="3"/>
  <c r="BE265" i="3"/>
  <c r="BE267" i="3"/>
  <c r="BE269" i="3"/>
  <c r="BE278" i="3"/>
  <c r="BE285" i="3"/>
  <c r="BE287" i="3"/>
  <c r="BE289" i="3"/>
  <c r="BE293" i="3"/>
  <c r="BE298" i="3"/>
  <c r="BE300" i="3"/>
  <c r="BE302" i="3"/>
  <c r="BE306" i="3"/>
  <c r="BE315" i="3"/>
  <c r="F92" i="2"/>
  <c r="BE187" i="2"/>
  <c r="BE202" i="2"/>
  <c r="BE205" i="2"/>
  <c r="BE228" i="2"/>
  <c r="BE247" i="2"/>
  <c r="BE251" i="2"/>
  <c r="BE257" i="2"/>
  <c r="BE258" i="2"/>
  <c r="BE269" i="2"/>
  <c r="BE276" i="2"/>
  <c r="BE296" i="2"/>
  <c r="BE307" i="2"/>
  <c r="BE314" i="2"/>
  <c r="BE315" i="2"/>
  <c r="BE344" i="2"/>
  <c r="BE347" i="2"/>
  <c r="BE352" i="2"/>
  <c r="BE370" i="2"/>
  <c r="BE156" i="3"/>
  <c r="BE163" i="3"/>
  <c r="BE190" i="3"/>
  <c r="BE192" i="3"/>
  <c r="BE196" i="3"/>
  <c r="BE225" i="3"/>
  <c r="BE261" i="3"/>
  <c r="BE263" i="3"/>
  <c r="BE282" i="3"/>
  <c r="BE292" i="3"/>
  <c r="BE295" i="3"/>
  <c r="BE304" i="3"/>
  <c r="BE318" i="3"/>
  <c r="BE336" i="3"/>
  <c r="BE341" i="3"/>
  <c r="BE343" i="3"/>
  <c r="BK281" i="3"/>
  <c r="J281" i="3" s="1"/>
  <c r="J103" i="3" s="1"/>
  <c r="E85" i="2"/>
  <c r="J140" i="2"/>
  <c r="BE149" i="2"/>
  <c r="BE152" i="2"/>
  <c r="BE174" i="2"/>
  <c r="BE189" i="2"/>
  <c r="BE197" i="2"/>
  <c r="BE200" i="2"/>
  <c r="BE208" i="2"/>
  <c r="BE212" i="2"/>
  <c r="BE216" i="2"/>
  <c r="BE232" i="2"/>
  <c r="BE253" i="2"/>
  <c r="BE267" i="2"/>
  <c r="BE283" i="2"/>
  <c r="BE288" i="2"/>
  <c r="BE311" i="2"/>
  <c r="BE320" i="2"/>
  <c r="BE332" i="2"/>
  <c r="BE342" i="2"/>
  <c r="BE360" i="2"/>
  <c r="BE367" i="2"/>
  <c r="BE374" i="2"/>
  <c r="BK375" i="2"/>
  <c r="J375" i="2" s="1"/>
  <c r="J116" i="2" s="1"/>
  <c r="J89" i="3"/>
  <c r="F138" i="3"/>
  <c r="BE161" i="3"/>
  <c r="BE180" i="3"/>
  <c r="BE184" i="3"/>
  <c r="BE202" i="3"/>
  <c r="BE204" i="3"/>
  <c r="BE211" i="3"/>
  <c r="BE246" i="3"/>
  <c r="BE252" i="3"/>
  <c r="BE255" i="3"/>
  <c r="BE257" i="3"/>
  <c r="BE259" i="3"/>
  <c r="BE275" i="3"/>
  <c r="BE290" i="3"/>
  <c r="BE313" i="3"/>
  <c r="BE322" i="3"/>
  <c r="BE325" i="3"/>
  <c r="BE332" i="3"/>
  <c r="BE333" i="3"/>
  <c r="BE338" i="3"/>
  <c r="BE158" i="2"/>
  <c r="BE180" i="2"/>
  <c r="BE185" i="2"/>
  <c r="BE190" i="2"/>
  <c r="BE193" i="2"/>
  <c r="BE195" i="2"/>
  <c r="BE210" i="2"/>
  <c r="BE214" i="2"/>
  <c r="BE221" i="2"/>
  <c r="BE230" i="2"/>
  <c r="BE241" i="2"/>
  <c r="BE243" i="2"/>
  <c r="BE260" i="2"/>
  <c r="BE262" i="2"/>
  <c r="BE264" i="2"/>
  <c r="BE265" i="2"/>
  <c r="BE280" i="2"/>
  <c r="BE300" i="2"/>
  <c r="BE302" i="2"/>
  <c r="BE304" i="2"/>
  <c r="BE317" i="2"/>
  <c r="BE335" i="2"/>
  <c r="BE336" i="2"/>
  <c r="BE338" i="2"/>
  <c r="BE340" i="2"/>
  <c r="BE345" i="2"/>
  <c r="BE362" i="2"/>
  <c r="BE365" i="2"/>
  <c r="BE376" i="2"/>
  <c r="BK346" i="2"/>
  <c r="J346" i="2" s="1"/>
  <c r="J112" i="2" s="1"/>
  <c r="BK373" i="2"/>
  <c r="J373" i="2" s="1"/>
  <c r="J115" i="2" s="1"/>
  <c r="BE144" i="3"/>
  <c r="BE147" i="3"/>
  <c r="BE186" i="3"/>
  <c r="BE199" i="3"/>
  <c r="BE215" i="3"/>
  <c r="BE217" i="3"/>
  <c r="BE220" i="3"/>
  <c r="BE231" i="3"/>
  <c r="BE233" i="3"/>
  <c r="BE237" i="3"/>
  <c r="BE243" i="3"/>
  <c r="BE272" i="3"/>
  <c r="BE308" i="3"/>
  <c r="BE329" i="3"/>
  <c r="BE334" i="3"/>
  <c r="BK232" i="3"/>
  <c r="J232" i="3"/>
  <c r="J100" i="3" s="1"/>
  <c r="BK328" i="3"/>
  <c r="BK317" i="3" s="1"/>
  <c r="J317" i="3" s="1"/>
  <c r="J105" i="3" s="1"/>
  <c r="BK337" i="3"/>
  <c r="J337" i="3" s="1"/>
  <c r="J108" i="3" s="1"/>
  <c r="BK340" i="3"/>
  <c r="J340" i="3"/>
  <c r="J110" i="3" s="1"/>
  <c r="BK342" i="3"/>
  <c r="J342" i="3" s="1"/>
  <c r="J111" i="3" s="1"/>
  <c r="F38" i="2"/>
  <c r="BC95" i="1" s="1"/>
  <c r="F38" i="3"/>
  <c r="BC96" i="1" s="1"/>
  <c r="F37" i="2"/>
  <c r="BB95" i="1" s="1"/>
  <c r="F37" i="3"/>
  <c r="BB96" i="1" s="1"/>
  <c r="F39" i="3"/>
  <c r="BD96" i="1" s="1"/>
  <c r="F39" i="2"/>
  <c r="BD95" i="1"/>
  <c r="J328" i="3" l="1"/>
  <c r="J106" i="3" s="1"/>
  <c r="P142" i="3"/>
  <c r="P141" i="3" s="1"/>
  <c r="AU96" i="1" s="1"/>
  <c r="T142" i="3"/>
  <c r="T141" i="3" s="1"/>
  <c r="BK147" i="2"/>
  <c r="J147" i="2" s="1"/>
  <c r="J97" i="2" s="1"/>
  <c r="R206" i="2"/>
  <c r="R147" i="2"/>
  <c r="BK206" i="2"/>
  <c r="J206" i="2" s="1"/>
  <c r="J104" i="2" s="1"/>
  <c r="P206" i="2"/>
  <c r="T147" i="2"/>
  <c r="R142" i="3"/>
  <c r="R141" i="3" s="1"/>
  <c r="T206" i="2"/>
  <c r="P147" i="2"/>
  <c r="BK372" i="2"/>
  <c r="J372" i="2"/>
  <c r="J114" i="2" s="1"/>
  <c r="J148" i="2"/>
  <c r="J98" i="2" s="1"/>
  <c r="J207" i="2"/>
  <c r="J105" i="2" s="1"/>
  <c r="BK142" i="3"/>
  <c r="J142" i="3" s="1"/>
  <c r="J97" i="3" s="1"/>
  <c r="BK339" i="3"/>
  <c r="J339" i="3" s="1"/>
  <c r="J109" i="3" s="1"/>
  <c r="F35" i="2"/>
  <c r="AZ95" i="1" s="1"/>
  <c r="BD94" i="1"/>
  <c r="W36" i="1" s="1"/>
  <c r="J35" i="3"/>
  <c r="AV96" i="1" s="1"/>
  <c r="F35" i="3"/>
  <c r="AZ96" i="1" s="1"/>
  <c r="BB94" i="1"/>
  <c r="W34" i="1" s="1"/>
  <c r="J35" i="2"/>
  <c r="AV95" i="1" s="1"/>
  <c r="BC94" i="1"/>
  <c r="W35" i="1" s="1"/>
  <c r="R146" i="2" l="1"/>
  <c r="P146" i="2"/>
  <c r="AU95" i="1" s="1"/>
  <c r="T146" i="2"/>
  <c r="BK146" i="2"/>
  <c r="J146" i="2" s="1"/>
  <c r="J96" i="2" s="1"/>
  <c r="J30" i="2" s="1"/>
  <c r="BK141" i="3"/>
  <c r="J141" i="3" s="1"/>
  <c r="J96" i="3" s="1"/>
  <c r="AU94" i="1"/>
  <c r="AY94" i="1"/>
  <c r="AX94" i="1"/>
  <c r="AZ94" i="1"/>
  <c r="J30" i="3" l="1"/>
  <c r="J125" i="2"/>
  <c r="BF125" i="2"/>
  <c r="J36" i="2" s="1"/>
  <c r="AW95" i="1" s="1"/>
  <c r="AT95" i="1" s="1"/>
  <c r="AV94" i="1"/>
  <c r="F36" i="2" l="1"/>
  <c r="BA95" i="1" s="1"/>
  <c r="J119" i="2"/>
  <c r="J31" i="2" s="1"/>
  <c r="J32" i="2" s="1"/>
  <c r="AG95" i="1" s="1"/>
  <c r="AN95" i="1" s="1"/>
  <c r="J120" i="3"/>
  <c r="J114" i="3" s="1"/>
  <c r="J31" i="3" s="1"/>
  <c r="J32" i="3" s="1"/>
  <c r="AG96" i="1" s="1"/>
  <c r="J41" i="2" l="1"/>
  <c r="BF120" i="3"/>
  <c r="J36" i="3" s="1"/>
  <c r="AW96" i="1" s="1"/>
  <c r="AT96" i="1" s="1"/>
  <c r="J122" i="3"/>
  <c r="J127" i="2"/>
  <c r="AG94" i="1"/>
  <c r="J41" i="3" l="1"/>
  <c r="AN96" i="1"/>
  <c r="AK26" i="1"/>
  <c r="AG99" i="1"/>
  <c r="AV99" i="1"/>
  <c r="BY99" i="1" s="1"/>
  <c r="F36" i="3"/>
  <c r="BA96" i="1" s="1"/>
  <c r="BA94" i="1" s="1"/>
  <c r="W33" i="1" s="1"/>
  <c r="AG100" i="1"/>
  <c r="AG101" i="1"/>
  <c r="AG102" i="1"/>
  <c r="CD101" i="1" l="1"/>
  <c r="CD100" i="1"/>
  <c r="CD102" i="1"/>
  <c r="CD99" i="1"/>
  <c r="W32" i="1" s="1"/>
  <c r="AW94" i="1"/>
  <c r="AK33" i="1" s="1"/>
  <c r="AV100" i="1"/>
  <c r="BY100" i="1"/>
  <c r="AV102" i="1"/>
  <c r="BY102" i="1" s="1"/>
  <c r="AG98" i="1"/>
  <c r="AK27" i="1" s="1"/>
  <c r="AN99" i="1"/>
  <c r="AV101" i="1"/>
  <c r="BY101" i="1" s="1"/>
  <c r="AK32" i="1" l="1"/>
  <c r="AG104" i="1"/>
  <c r="AK29" i="1"/>
  <c r="AN100" i="1"/>
  <c r="AN101" i="1"/>
  <c r="AN102" i="1"/>
  <c r="AT94" i="1"/>
  <c r="AN94" i="1" s="1"/>
  <c r="AK38" i="1" l="1"/>
  <c r="AN98" i="1"/>
  <c r="AN104" i="1" l="1"/>
</calcChain>
</file>

<file path=xl/sharedStrings.xml><?xml version="1.0" encoding="utf-8"?>
<sst xmlns="http://schemas.openxmlformats.org/spreadsheetml/2006/main" count="5877" uniqueCount="986">
  <si>
    <t>Export Komplet</t>
  </si>
  <si>
    <t/>
  </si>
  <si>
    <t>2.0</t>
  </si>
  <si>
    <t>ZAMOK</t>
  </si>
  <si>
    <t>False</t>
  </si>
  <si>
    <t>{6905bfa8-7d80-49a9-84d2-ca264003a2e5}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</si>
  <si>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</si>
  <si>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</si>
  <si>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</si>
  <si>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</si>
  <si>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</si>
  <si>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</si>
  <si>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</si>
  <si>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</si>
  <si>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11/2020/D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</si>
  <si>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</si>
  <si>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</si>
  <si>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Nové zelené střechy na objektu ZŠ Bratří Venclíků,akumulace dešťové vody</t>
  </si>
  <si>
    <t>KSO:</t>
  </si>
  <si>
    <t>CC-CZ:</t>
  </si>
  <si>
    <t>Místo:</t>
  </si>
  <si>
    <t>Bratří Venclíků 1140/1,Praha 14</t>
  </si>
  <si>
    <t>Datum:</t>
  </si>
  <si>
    <t>8. 5. 2021</t>
  </si>
  <si>
    <t>Zadavatel:</t>
  </si>
  <si>
    <t>IČ:</t>
  </si>
  <si>
    <t>00231312</t>
  </si>
  <si>
    <t>Městská část Praha 14</t>
  </si>
  <si>
    <t>DIČ:</t>
  </si>
  <si>
    <t>Uchazeč:</t>
  </si>
  <si>
    <t>Vyplň údaj</t>
  </si>
  <si>
    <t>Projektant:</t>
  </si>
  <si>
    <t>24164500</t>
  </si>
  <si>
    <t>a3atelier s.r.o.</t>
  </si>
  <si>
    <t>True</t>
  </si>
  <si>
    <t>Zpracovatel:</t>
  </si>
  <si>
    <t>46061410</t>
  </si>
  <si>
    <t>Ing.Myšík Petr</t>
  </si>
  <si>
    <t>Poznámka:</t>
  </si>
  <si>
    <t>Náklady z rozpočtů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</si>
  <si>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</si>
  <si>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</si>
  <si>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</si>
  <si>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</si>
  <si>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</si>
  <si>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</si>
  <si>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</si>
  <si>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</si>
  <si>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</si>
  <si>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</si>
  <si>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</si>
  <si>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</si>
  <si>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</si>
  <si>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</si>
  <si>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</si>
  <si>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</si>
  <si>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</si>
  <si>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</si>
  <si>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</si>
  <si>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</si>
  <si>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</si>
  <si>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</si>
  <si>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</si>
  <si>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</si>
  <si>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</si>
  <si>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</si>
  <si>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</si>
  <si>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</si>
  <si>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</si>
  <si>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</si>
  <si>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</si>
  <si>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</si>
  <si>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</si>
  <si>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</si>
  <si>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</si>
  <si>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</si>
  <si>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</si>
  <si>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</si>
  <si>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</si>
  <si>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</si>
  <si>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</si>
  <si>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</si>
  <si>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</si>
  <si>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</si>
  <si>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</si>
  <si>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/</t>
  </si>
  <si>
    <t>11/2020/Zst</t>
  </si>
  <si>
    <t>Realizace zelených střech</t>
  </si>
  <si>
    <t>STA</t>
  </si>
  <si>
    <t>1</t>
  </si>
  <si>
    <t>{4fe8c4fa-0ea9-457d-8143-57252b707c4a}</t>
  </si>
  <si>
    <t>2</t>
  </si>
  <si>
    <t>11/2020/Dk</t>
  </si>
  <si>
    <t>Akumulace dešťových vod</t>
  </si>
  <si>
    <t>{d50d14a0-1de6-47d2-9c31-2cad85b528de}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</si>
  <si>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</si>
  <si>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</si>
  <si>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</si>
  <si>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</si>
  <si>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</si>
  <si>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</si>
  <si>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</si>
  <si>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</si>
  <si>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</si>
  <si>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atF</t>
  </si>
  <si>
    <t>atiky F</t>
  </si>
  <si>
    <t>m2</t>
  </si>
  <si>
    <t>58,536</t>
  </si>
  <si>
    <t>atiky_1</t>
  </si>
  <si>
    <t>atiky</t>
  </si>
  <si>
    <t>m</t>
  </si>
  <si>
    <t>887,66</t>
  </si>
  <si>
    <t>KRYCÍ LIST SOUPISU PRACÍ</t>
  </si>
  <si>
    <t>atosbklíny_1</t>
  </si>
  <si>
    <t>atiky s klíny EPS a OSB</t>
  </si>
  <si>
    <t>383,05</t>
  </si>
  <si>
    <t>atsv</t>
  </si>
  <si>
    <t>atiky svisle 0,3m</t>
  </si>
  <si>
    <t>207,762</t>
  </si>
  <si>
    <t>pav_1</t>
  </si>
  <si>
    <t>pavilony</t>
  </si>
  <si>
    <t>3927,669</t>
  </si>
  <si>
    <t>těl_1</t>
  </si>
  <si>
    <t>tělocvična</t>
  </si>
  <si>
    <t>1120,653</t>
  </si>
  <si>
    <t>Objekt:</t>
  </si>
  <si>
    <t>11/2020/Zst - Realizace zelených střech</t>
  </si>
  <si>
    <t>Náklady z rozpočtu</t>
  </si>
  <si>
    <t>REKAPITULACE ČLENĚNÍ SOUPISU PRACÍ</t>
  </si>
  <si>
    <t>Kód dílu - Popis</t>
  </si>
  <si>
    <t>Cena celkem [CZK]</t>
  </si>
  <si>
    <t>1) Náklady ze soupisu prací</t>
  </si>
  <si>
    <t>-1</t>
  </si>
  <si>
    <t>HSV - Práce a dodávky HSV</t>
  </si>
  <si>
    <t xml:space="preserve">    0 -  Ostatní konstrukce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</si>
  <si>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</si>
  <si>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</si>
  <si>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</si>
  <si>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</si>
  <si>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</si>
  <si>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</si>
  <si>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</si>
  <si>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</si>
  <si>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</si>
  <si>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</si>
  <si>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740 -  Elektromontáže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</si>
  <si>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</si>
  <si>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</si>
  <si>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</si>
  <si>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</si>
  <si>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VRN - Vedlejší rozpočtové náklady</t>
  </si>
  <si>
    <t xml:space="preserve">    VRN2 - Příprava staveniště</t>
  </si>
  <si>
    <t xml:space="preserve">    VRN3 - Zařízení staveniště</t>
  </si>
  <si>
    <t>2) Ostatní náklady</t>
  </si>
  <si>
    <t>Zařízení staveniště</t>
  </si>
  <si>
    <t>VRN</t>
  </si>
  <si>
    <t>Mimostav. doprava</t>
  </si>
  <si>
    <t>Územní vlivy</t>
  </si>
  <si>
    <t>Provozní vlivy</t>
  </si>
  <si>
    <t>Ostatní</t>
  </si>
  <si>
    <t>Kompletační činnost</t>
  </si>
  <si>
    <t>KOMPLETACNA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</si>
  <si>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</si>
  <si>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</si>
  <si>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</si>
  <si>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</si>
  <si>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</si>
  <si>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</si>
  <si>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</si>
  <si>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</si>
  <si>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</si>
  <si>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</si>
  <si>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</si>
  <si>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</si>
  <si>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</si>
  <si>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</si>
  <si>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</si>
  <si>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</si>
  <si>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 xml:space="preserve"> Ostatní konstrukce</t>
  </si>
  <si>
    <t>K</t>
  </si>
  <si>
    <t>000001</t>
  </si>
  <si>
    <t>Použití jistících a kotvících pomůcek pro práce ve výškách</t>
  </si>
  <si>
    <t>kpl</t>
  </si>
  <si>
    <t>4</t>
  </si>
  <si>
    <t>1300358161</t>
  </si>
  <si>
    <t>VV</t>
  </si>
  <si>
    <t>montáž a zpětná demontáž dočasného jištění</t>
  </si>
  <si>
    <t>000002</t>
  </si>
  <si>
    <t>Montáž a demontáž dočasného jistícího systému</t>
  </si>
  <si>
    <t>584762431</t>
  </si>
  <si>
    <t>montáž držáhů s oky</t>
  </si>
  <si>
    <t>protažení lan</t>
  </si>
  <si>
    <t>demontáž,zaslepení otvorů</t>
  </si>
  <si>
    <t>Zakládání</t>
  </si>
  <si>
    <t>3</t>
  </si>
  <si>
    <t>213141112</t>
  </si>
  <si>
    <t>Zřízení vrstvy z geotextilie v rovině nebo ve sklonu do 1:5 š do 6 m</t>
  </si>
  <si>
    <t>1186524307</t>
  </si>
  <si>
    <t>dle skladeb S1 a S2- 3x oddělující jednotlivé vrstvy</t>
  </si>
  <si>
    <t>Pavilon D</t>
  </si>
  <si>
    <t>19,18*43,18+2,72*5,72</t>
  </si>
  <si>
    <t>Pavilony A,B.C</t>
  </si>
  <si>
    <t>18,58*(18,45+43,18+18+36,45)</t>
  </si>
  <si>
    <t>pavilon E</t>
  </si>
  <si>
    <t>10,48*61,18</t>
  </si>
  <si>
    <t>spojovací krčky</t>
  </si>
  <si>
    <t>8,91*6+9,77*(11,9+11,9)</t>
  </si>
  <si>
    <t>Mezisoučet</t>
  </si>
  <si>
    <t>Pavilon F</t>
  </si>
  <si>
    <t>(30,5*18,56+5,44*26,5+12,56*30,5)*1,025</t>
  </si>
  <si>
    <t>Součet</t>
  </si>
  <si>
    <t>5048*3 "Přepočtené koeficientem množství</t>
  </si>
  <si>
    <t>M</t>
  </si>
  <si>
    <t>69311172</t>
  </si>
  <si>
    <t>geotextilie PP s ÚV stabilizací 300g/m2</t>
  </si>
  <si>
    <t>8</t>
  </si>
  <si>
    <t>-492181696</t>
  </si>
  <si>
    <t>5048,322*3,15 "Přepočtené koeficientem množství</t>
  </si>
  <si>
    <t>6</t>
  </si>
  <si>
    <t>Úpravy povrchů, podlahy a osazování výplní</t>
  </si>
  <si>
    <t>5</t>
  </si>
  <si>
    <t>631341113</t>
  </si>
  <si>
    <t>Mazanina tl do 80 mm z betonu lehkého keramického LC 16/18</t>
  </si>
  <si>
    <t>m3</t>
  </si>
  <si>
    <t>509562058</t>
  </si>
  <si>
    <t>vyrovnávací vrstva betonových ploch po odstranění vrstev</t>
  </si>
  <si>
    <t>pav_1*0,06</t>
  </si>
  <si>
    <t>637211121R</t>
  </si>
  <si>
    <t>Okapový chodník z betonových dlaždic tl 40 mm kladených na podložky</t>
  </si>
  <si>
    <t>-2036929310</t>
  </si>
  <si>
    <t>pavilon C -úniková cesta</t>
  </si>
  <si>
    <t>pokládka na rektifikační podložky</t>
  </si>
  <si>
    <t>okchodník</t>
  </si>
  <si>
    <t>1,2*36,45</t>
  </si>
  <si>
    <t>9</t>
  </si>
  <si>
    <t>Ostatní konstrukce a práce, bourání</t>
  </si>
  <si>
    <t>7</t>
  </si>
  <si>
    <t>945411111</t>
  </si>
  <si>
    <t>Plošina pro vyzdvižení materiálu typu - žebříková s vozíčkem</t>
  </si>
  <si>
    <t>den</t>
  </si>
  <si>
    <t>-1848804287</t>
  </si>
  <si>
    <t>120</t>
  </si>
  <si>
    <t>953731213</t>
  </si>
  <si>
    <t>Odvětrání svislé troubami plastovými DN do 110 mm ve ventilační šachtě včetně zakotvení</t>
  </si>
  <si>
    <t>2085674551</t>
  </si>
  <si>
    <t>38*1</t>
  </si>
  <si>
    <t>953731311</t>
  </si>
  <si>
    <t>Odvětrání svislé - montáž větrací hlavice plastové DN do 160 mm</t>
  </si>
  <si>
    <t>kus</t>
  </si>
  <si>
    <t>-150800648</t>
  </si>
  <si>
    <t>10</t>
  </si>
  <si>
    <t>9530001</t>
  </si>
  <si>
    <t>Hlavice odvětrávací pevná - souprava</t>
  </si>
  <si>
    <t>ks</t>
  </si>
  <si>
    <t>-877879569</t>
  </si>
  <si>
    <t>997</t>
  </si>
  <si>
    <t>Přesun sutě</t>
  </si>
  <si>
    <t>11</t>
  </si>
  <si>
    <t>997013154</t>
  </si>
  <si>
    <t>Vnitrostaveništní doprava suti a vybouraných hmot pro budovy v do 15 m s omezením mechanizace</t>
  </si>
  <si>
    <t>t</t>
  </si>
  <si>
    <t>-802022734</t>
  </si>
  <si>
    <t>12</t>
  </si>
  <si>
    <t>997013312</t>
  </si>
  <si>
    <t>Montáž a demontáž shozu suti v do 20 m</t>
  </si>
  <si>
    <t>-25978428</t>
  </si>
  <si>
    <t>13</t>
  </si>
  <si>
    <t>997013322</t>
  </si>
  <si>
    <t>Příplatek k shozu suti v do 20 m za první a ZKD den použití</t>
  </si>
  <si>
    <t>806830572</t>
  </si>
  <si>
    <t>8*10</t>
  </si>
  <si>
    <t>14</t>
  </si>
  <si>
    <t>997013501</t>
  </si>
  <si>
    <t>Odvoz suti a vybouraných hmot na skládku nebo meziskládku do 1 km se složením</t>
  </si>
  <si>
    <t>-1302901164</t>
  </si>
  <si>
    <t>997013509</t>
  </si>
  <si>
    <t>Příplatek k odvozu suti a vybouraných hmot na skládku ZKD 1 km přes 1 km</t>
  </si>
  <si>
    <t>-1571183531</t>
  </si>
  <si>
    <t>1775,477*20 "Přepočtené koeficientem množství</t>
  </si>
  <si>
    <t>16</t>
  </si>
  <si>
    <t>997013814</t>
  </si>
  <si>
    <t>Poplatek za uložení na skládce (skládkovné) stavebního odpadu izolací kód odpadu 17 06 04</t>
  </si>
  <si>
    <t>-1609227812</t>
  </si>
  <si>
    <t>1733-1599</t>
  </si>
  <si>
    <t>17</t>
  </si>
  <si>
    <t>997013873</t>
  </si>
  <si>
    <t>Poplatek za uložení stavebního odpadu na recyklační skládce (skládkovné) zeminy a kamení zatříděného do Katalogu odpadů pod kódem 17 05 04</t>
  </si>
  <si>
    <t>1304220379</t>
  </si>
  <si>
    <t>560+959</t>
  </si>
  <si>
    <t>998</t>
  </si>
  <si>
    <t>Přesun hmot</t>
  </si>
  <si>
    <t>18</t>
  </si>
  <si>
    <t>998011003</t>
  </si>
  <si>
    <t>Přesun hmot pro budovy zděné v do 24 m</t>
  </si>
  <si>
    <t>-281320983</t>
  </si>
  <si>
    <t>PSV</t>
  </si>
  <si>
    <t>Práce a dodávky PSV</t>
  </si>
  <si>
    <t>711</t>
  </si>
  <si>
    <t>Izolace proti vodě, vlhkosti a plynům</t>
  </si>
  <si>
    <t>19</t>
  </si>
  <si>
    <t>711111002</t>
  </si>
  <si>
    <t>Provedení izolace proti zemní vlhkosti vodorovné za studena lakem asfaltovým</t>
  </si>
  <si>
    <t>100267125</t>
  </si>
  <si>
    <t>pav_1*1,05</t>
  </si>
  <si>
    <t>20</t>
  </si>
  <si>
    <t>11163152</t>
  </si>
  <si>
    <t>lak hydroizolační asfaltový</t>
  </si>
  <si>
    <t>32</t>
  </si>
  <si>
    <t>-1894175667</t>
  </si>
  <si>
    <t>3526,071*0,00035 "Přepočtené koeficientem množství</t>
  </si>
  <si>
    <t>711141559</t>
  </si>
  <si>
    <t>Provedení izolace proti zemní vlhkosti pásy přitavením vodorovné NAIP -oprava</t>
  </si>
  <si>
    <t>716017873</t>
  </si>
  <si>
    <t>22</t>
  </si>
  <si>
    <t>62836109</t>
  </si>
  <si>
    <t>pás asfaltový natavitelný oxidovaný tl 3,5mm s vložkou z hliníkové fólie / hliníkové fólie s textilií, se spalitelnou PE folií nebo jemnozrnným minerálním posypem</t>
  </si>
  <si>
    <t>-1189257306</t>
  </si>
  <si>
    <t>3358,163*1,15 "Přepočtené koeficientem množství</t>
  </si>
  <si>
    <t>23</t>
  </si>
  <si>
    <t>711142559</t>
  </si>
  <si>
    <t>Provedení izolace proti zemní vlhkosti pásy přitavením svislé NAIP</t>
  </si>
  <si>
    <t>1478646645</t>
  </si>
  <si>
    <t>f</t>
  </si>
  <si>
    <t>(30,5*4+(18,56+5,44+12,56)*2)*0,3</t>
  </si>
  <si>
    <t>0,3*(43,18*2+24,9*2+18,45*2+43,18*2+18*2+36*2+18,58*5+8,91*2+4*2+9,77*4+12*2+61,18*2+10,48*2)</t>
  </si>
  <si>
    <t>24</t>
  </si>
  <si>
    <t>-2007322235</t>
  </si>
  <si>
    <t>266,298*1,2 "Přepočtené koeficientem množství</t>
  </si>
  <si>
    <t>25</t>
  </si>
  <si>
    <t>998711103</t>
  </si>
  <si>
    <t>Přesun hmot tonážní pro izolace proti vodě, vlhkosti a plynům v objektech výšky do 60 m</t>
  </si>
  <si>
    <t>1756799418</t>
  </si>
  <si>
    <t>26</t>
  </si>
  <si>
    <t>998711181</t>
  </si>
  <si>
    <t>Příplatek k přesunu hmot tonážní 711 prováděný bez použití mechanizace</t>
  </si>
  <si>
    <t>547923422</t>
  </si>
  <si>
    <t>712</t>
  </si>
  <si>
    <t>Povlakové krytiny</t>
  </si>
  <si>
    <t>27</t>
  </si>
  <si>
    <t>712300833</t>
  </si>
  <si>
    <t>Odstranění povlakové krytiny střech do 10° třívrstvé</t>
  </si>
  <si>
    <t>-960011632</t>
  </si>
  <si>
    <t>28</t>
  </si>
  <si>
    <t>712300834</t>
  </si>
  <si>
    <t>Příplatek k odstranění povlakové krytiny střech do 10° ZKD vrstvu</t>
  </si>
  <si>
    <t>-191967087</t>
  </si>
  <si>
    <t>pav_1*2</t>
  </si>
  <si>
    <t>29</t>
  </si>
  <si>
    <t>712363351</t>
  </si>
  <si>
    <t>Povlakové krytiny střech do 10° z tvarovaných poplastovaných lišt pásek rš 50 mm</t>
  </si>
  <si>
    <t>-846584529</t>
  </si>
  <si>
    <t>10*(1,2*2+0,8*2)</t>
  </si>
  <si>
    <t>30</t>
  </si>
  <si>
    <t>712363352</t>
  </si>
  <si>
    <t>Povlakové krytiny střech do 10° z tvarovaných poplastovaných lišt délky 2 m koutová lišta vnitřní rš 100 mm</t>
  </si>
  <si>
    <t>-499772201</t>
  </si>
  <si>
    <t>atiky_1+atF/0,3</t>
  </si>
  <si>
    <t>31</t>
  </si>
  <si>
    <t>712363353</t>
  </si>
  <si>
    <t>Povlakové krytiny střech do 10° z tvarovaných poplastovaných lišt délky 2 m koutová lišta vnější rš 100 mm</t>
  </si>
  <si>
    <t>-1537223830</t>
  </si>
  <si>
    <t>712363356</t>
  </si>
  <si>
    <t>Povlakové krytiny střech do 10° z tvarovaných poplastovaných lišt délky 2 m okapnice široká rš 200 mm</t>
  </si>
  <si>
    <t>824906732</t>
  </si>
  <si>
    <t>atF/0,3</t>
  </si>
  <si>
    <t>-18,58*3</t>
  </si>
  <si>
    <t>33</t>
  </si>
  <si>
    <t>712363367</t>
  </si>
  <si>
    <t>Povlakové krytiny střech do 10° z tvarovaných poplastovaných lišt délky 2 m dilatační lišta rš 300 mm</t>
  </si>
  <si>
    <t>-1386719775</t>
  </si>
  <si>
    <t>18,58*3</t>
  </si>
  <si>
    <t>34</t>
  </si>
  <si>
    <t>712363404</t>
  </si>
  <si>
    <t>Provedení povlak krytiny mechanicky kotvenou do betonu TI tl do 100 mm vnitřní pole, budova v do 18m - se svařenými spoji</t>
  </si>
  <si>
    <t>1510307755</t>
  </si>
  <si>
    <t>atsv+pav_1+těl_1</t>
  </si>
  <si>
    <t>35</t>
  </si>
  <si>
    <t>69334355</t>
  </si>
  <si>
    <t>fólie kořenovzdorná vegetačních střech LDPE do tl 0,6mm</t>
  </si>
  <si>
    <t>-110428454</t>
  </si>
  <si>
    <t>4686,578*1,15 "Přepočtené koeficientem množství</t>
  </si>
  <si>
    <t>36</t>
  </si>
  <si>
    <t>712771221</t>
  </si>
  <si>
    <t>Provedení drenážní vrstvy vegetační střechy z plastových nopových fólií výšky nopů do 25 mm do 5°</t>
  </si>
  <si>
    <t>612079981</t>
  </si>
  <si>
    <t>pav_1+těl_1</t>
  </si>
  <si>
    <t>37</t>
  </si>
  <si>
    <t>69334152</t>
  </si>
  <si>
    <t>fólie profilovaná (nopová) perforovaná HDPE s hydroakumulační a drenážní funkcí do vegetačních střech s výškou nopů 20mm</t>
  </si>
  <si>
    <t>707493308</t>
  </si>
  <si>
    <t>4478,816*1,05 "Přepočtené koeficientem množství</t>
  </si>
  <si>
    <t>38</t>
  </si>
  <si>
    <t>712771251</t>
  </si>
  <si>
    <t>Odvodnění vegetační střechy osazením drenážních profilů</t>
  </si>
  <si>
    <t>-1422711623</t>
  </si>
  <si>
    <t>300*0,2</t>
  </si>
  <si>
    <t>39</t>
  </si>
  <si>
    <t>69334005</t>
  </si>
  <si>
    <t>lišta odvodňovacího systému vegetačních střech AL v 50 mm dl 1000mm</t>
  </si>
  <si>
    <t>-1650790853</t>
  </si>
  <si>
    <t>300</t>
  </si>
  <si>
    <t>40</t>
  </si>
  <si>
    <t>712771255</t>
  </si>
  <si>
    <t>Odvodnění vegetační střechy osazením kontrolní šachty</t>
  </si>
  <si>
    <t>1530589982</t>
  </si>
  <si>
    <t>41</t>
  </si>
  <si>
    <t>69334330</t>
  </si>
  <si>
    <t>šachta kontrolní odvodnění vegetačních střech PA 400x400mm v 130mm</t>
  </si>
  <si>
    <t>612596890</t>
  </si>
  <si>
    <t>42</t>
  </si>
  <si>
    <t>712771401</t>
  </si>
  <si>
    <t>Provedení vegetační vrstvy ze substrátu tloušťky do 100 mm vegetační střechy sklon do 5°</t>
  </si>
  <si>
    <t>-806153331</t>
  </si>
  <si>
    <t>(pav_1+těl_1)*0,95</t>
  </si>
  <si>
    <t>43</t>
  </si>
  <si>
    <t>10321225</t>
  </si>
  <si>
    <t>substrát vegetačních střech extenzivní s nízkým obsahem organické složky</t>
  </si>
  <si>
    <t>-2119220725</t>
  </si>
  <si>
    <t>4254,875*0,08 "Přepočtené koeficientem množství</t>
  </si>
  <si>
    <t>44</t>
  </si>
  <si>
    <t>712771521</t>
  </si>
  <si>
    <t>Položení vegetační nebo trávníkové rohože vegetační střechy sklon do 5°</t>
  </si>
  <si>
    <t>1401948361</t>
  </si>
  <si>
    <t>(pav_1+těl_1)*0,73</t>
  </si>
  <si>
    <t>45</t>
  </si>
  <si>
    <t>69334504</t>
  </si>
  <si>
    <t>koberec rozchodníkový vegetačních střech</t>
  </si>
  <si>
    <t>-2131354689</t>
  </si>
  <si>
    <t>46</t>
  </si>
  <si>
    <t>712771601</t>
  </si>
  <si>
    <t>Provedení ochranných pásů z praného říčního kameniva šířky do 500 mm</t>
  </si>
  <si>
    <t>-1872615958</t>
  </si>
  <si>
    <t>(pav_1+těl_1)*0,27*0,08</t>
  </si>
  <si>
    <t>47</t>
  </si>
  <si>
    <t>58337403</t>
  </si>
  <si>
    <t>kamenivo dekorační (kačírek) frakce 16/32</t>
  </si>
  <si>
    <t>1640959159</t>
  </si>
  <si>
    <t>96,742*1,6 "Přepočtené koeficientem množství</t>
  </si>
  <si>
    <t>48</t>
  </si>
  <si>
    <t>712771611</t>
  </si>
  <si>
    <t>Osazení ochranné kačírkové lišty přitížením konstrukcí</t>
  </si>
  <si>
    <t>-1384213034</t>
  </si>
  <si>
    <t>24,9*7+43,18</t>
  </si>
  <si>
    <t>18,58*10+(18,45+43,18+18+36,45)*2</t>
  </si>
  <si>
    <t>61,18+12,2+10,48*6+20*2</t>
  </si>
  <si>
    <t>20*6+15*8</t>
  </si>
  <si>
    <t>49</t>
  </si>
  <si>
    <t>69334030</t>
  </si>
  <si>
    <t>lišta kačírková výška 60-90mm Al</t>
  </si>
  <si>
    <t>241287616</t>
  </si>
  <si>
    <t>2134,48*1,02 "Přepočtené koeficientem množství</t>
  </si>
  <si>
    <t>50</t>
  </si>
  <si>
    <t>712990813</t>
  </si>
  <si>
    <t>Odstranění povlakové krytiny střech do 10° násypu nebo nánosu tloušťky do 100 mm</t>
  </si>
  <si>
    <t>1638981888</t>
  </si>
  <si>
    <t>51</t>
  </si>
  <si>
    <t>712990816</t>
  </si>
  <si>
    <t>Příplatek k odstranění násypu nebo nánosu do 10° povlakové krytiny za každých dalších 50 mm tloušťky</t>
  </si>
  <si>
    <t>-730684295</t>
  </si>
  <si>
    <t>pav_1*3,4</t>
  </si>
  <si>
    <t>52</t>
  </si>
  <si>
    <t>998712103</t>
  </si>
  <si>
    <t>Přesun hmot tonážní tonážní pro krytiny povlakové v objektech v do 24 m</t>
  </si>
  <si>
    <t>1591211043</t>
  </si>
  <si>
    <t>53</t>
  </si>
  <si>
    <t>998712181</t>
  </si>
  <si>
    <t>Příplatek k přesunu hmot tonážní 712 prováděný bez použití mechanizace</t>
  </si>
  <si>
    <t>663319791</t>
  </si>
  <si>
    <t>713</t>
  </si>
  <si>
    <t>Izolace tepelné</t>
  </si>
  <si>
    <t>54</t>
  </si>
  <si>
    <t>713131141</t>
  </si>
  <si>
    <t>Montáž izolace tepelné stěn a základů lepením celoplošně rohoží, pásů, dílců, desek</t>
  </si>
  <si>
    <t>1745471866</t>
  </si>
  <si>
    <t>atik</t>
  </si>
  <si>
    <t>atiky_1*0,3</t>
  </si>
  <si>
    <t>55</t>
  </si>
  <si>
    <t>28375909</t>
  </si>
  <si>
    <t>deska EPS 150 do plochých střech a podlah λ=0,035 tl 50mm</t>
  </si>
  <si>
    <t>1847181353</t>
  </si>
  <si>
    <t>266,298*1,05 "Přepočtené koeficientem množství</t>
  </si>
  <si>
    <t>56</t>
  </si>
  <si>
    <t>713140811</t>
  </si>
  <si>
    <t>Odstranění tepelné izolace střech nadstřešní volně kladené z vláknitých materiálů suchých tl do 100 mm</t>
  </si>
  <si>
    <t>1328351602</t>
  </si>
  <si>
    <t>1x vrstva desky z dřevité vlny</t>
  </si>
  <si>
    <t>3xvrstva geotextilie</t>
  </si>
  <si>
    <t>57</t>
  </si>
  <si>
    <t>713140844Vl</t>
  </si>
  <si>
    <t>Odstranění tepelné izolace střech nadstřešní -foukané pěny</t>
  </si>
  <si>
    <t>2103149134</t>
  </si>
  <si>
    <t>58</t>
  </si>
  <si>
    <t>713141253</t>
  </si>
  <si>
    <t>Přikotvení tepelné izolace šrouby do betonu pro izolaci tl přes 200 do 240 mm</t>
  </si>
  <si>
    <t>-1180271207</t>
  </si>
  <si>
    <t>59</t>
  </si>
  <si>
    <t>28375993</t>
  </si>
  <si>
    <t>deska EPS 150 do plochých střech a podlah λ=0,035 tl 220mm</t>
  </si>
  <si>
    <t>-1627856704</t>
  </si>
  <si>
    <t>3358,163*1,05 "Přepočtené koeficientem množství</t>
  </si>
  <si>
    <t>60</t>
  </si>
  <si>
    <t>713141336</t>
  </si>
  <si>
    <t>Montáž izolace tepelné střech plochých lepené za studena nízkoexpanzní (PUR) pěnou, spádová vrstva</t>
  </si>
  <si>
    <t>-1397943196</t>
  </si>
  <si>
    <t>61</t>
  </si>
  <si>
    <t>28376142</t>
  </si>
  <si>
    <t>klín izolační z pěnového polystyrenu EPS 150 spádový</t>
  </si>
  <si>
    <t>1621148170</t>
  </si>
  <si>
    <t>pav_1*((0,02+0,2)/2)</t>
  </si>
  <si>
    <t>369,398*1,1 "Přepočtené koeficientem množství</t>
  </si>
  <si>
    <t>62</t>
  </si>
  <si>
    <t>713141356</t>
  </si>
  <si>
    <t>Montáž spádové izolace na zhlaví atiky šířky do 500 mm lepené za studena nízkoexpanzní (PUR) pěnou</t>
  </si>
  <si>
    <t>-1247256307</t>
  </si>
  <si>
    <t>atosbklíny_1/0,5</t>
  </si>
  <si>
    <t>63</t>
  </si>
  <si>
    <t>603302848</t>
  </si>
  <si>
    <t>(atosbklíny_1/0,5)*0,07</t>
  </si>
  <si>
    <t>64</t>
  </si>
  <si>
    <t>713151821</t>
  </si>
  <si>
    <t>Odstranění tepelné izolace střech šikmých volně kladené mezi krokve z polystyrenu suchého tl do 100 mm</t>
  </si>
  <si>
    <t>1451541390</t>
  </si>
  <si>
    <t>polystyren ve dvou vrstvách</t>
  </si>
  <si>
    <t>65</t>
  </si>
  <si>
    <t>998713103</t>
  </si>
  <si>
    <t>Přesun hmot tonážní pro izolace tepelné v objektech v do 24 m</t>
  </si>
  <si>
    <t>384960753</t>
  </si>
  <si>
    <t>66</t>
  </si>
  <si>
    <t>998713181</t>
  </si>
  <si>
    <t>Příplatek k přesunu hmot tonážní 713 prováděný bez použití mechanizace</t>
  </si>
  <si>
    <t>-445708510</t>
  </si>
  <si>
    <t>721</t>
  </si>
  <si>
    <t>Zdravotechnika - vnitřní kanalizace</t>
  </si>
  <si>
    <t>67</t>
  </si>
  <si>
    <t>721233112</t>
  </si>
  <si>
    <t>Střešní vtok polypropylen PP pro ploché střechy svislý odtok DN 110</t>
  </si>
  <si>
    <t>370101073</t>
  </si>
  <si>
    <t>střešní v tok s vyhříváním</t>
  </si>
  <si>
    <t>68</t>
  </si>
  <si>
    <t>721233212</t>
  </si>
  <si>
    <t>Střešní vtok polypropylen PP pro pochůzné střechy svislý odtok DN 110</t>
  </si>
  <si>
    <t>-1281826003</t>
  </si>
  <si>
    <t>včetně přívodu elektro</t>
  </si>
  <si>
    <t>740</t>
  </si>
  <si>
    <t xml:space="preserve"> Elektromontáže</t>
  </si>
  <si>
    <t>69</t>
  </si>
  <si>
    <t>741810002</t>
  </si>
  <si>
    <t>Celková prohlídka elektrického rozvodu a zařízení do 500 000,- Kč</t>
  </si>
  <si>
    <t>-664844025</t>
  </si>
  <si>
    <t>70</t>
  </si>
  <si>
    <t>743621120R</t>
  </si>
  <si>
    <t>D+M úprava hromosvodné soustavy dle nových měření</t>
  </si>
  <si>
    <t>-1726816653</t>
  </si>
  <si>
    <t>demontáž hromosvodů</t>
  </si>
  <si>
    <t>d+m nových hromosvodů včetně spojek,úchytek,držáků,jímacích tyčí</t>
  </si>
  <si>
    <t>atF/0,3+atiky_1</t>
  </si>
  <si>
    <t>24*2+18,58*5+5*10,48+30,5*2+18,56*2+12,56*2</t>
  </si>
  <si>
    <t>762</t>
  </si>
  <si>
    <t>Konstrukce tesařské</t>
  </si>
  <si>
    <t>71</t>
  </si>
  <si>
    <t>762511267</t>
  </si>
  <si>
    <t>Podlahové kce podkladové z desek OSB tl 25 mm nebroušených na pero a drážku šroubovaných</t>
  </si>
  <si>
    <t>1111077048</t>
  </si>
  <si>
    <t>přikotvení na EPS klíny atik</t>
  </si>
  <si>
    <t>(atiky_1-(30,5*2+18,56*2+5,44*2+12,56))*0,5</t>
  </si>
  <si>
    <t>72</t>
  </si>
  <si>
    <t>998762103</t>
  </si>
  <si>
    <t>Přesun hmot tonážní pro kce tesařské v objektech v do 24 m</t>
  </si>
  <si>
    <t>58957220</t>
  </si>
  <si>
    <t>73</t>
  </si>
  <si>
    <t>998762181</t>
  </si>
  <si>
    <t>Příplatek k přesunu hmot tonážní 762 prováděný bez použití mechanizace</t>
  </si>
  <si>
    <t>1697556550</t>
  </si>
  <si>
    <t>764</t>
  </si>
  <si>
    <t>Konstrukce klempířské</t>
  </si>
  <si>
    <t>74</t>
  </si>
  <si>
    <t>764002841</t>
  </si>
  <si>
    <t>Demontáž oplechování horních ploch zdí a nadezdívek do suti - atik</t>
  </si>
  <si>
    <t>20712413</t>
  </si>
  <si>
    <t>atsv/0,3+atF/0,3</t>
  </si>
  <si>
    <t>75</t>
  </si>
  <si>
    <t>764215406</t>
  </si>
  <si>
    <t>Oplechování horních ploch a nadezdívek (atik) bez rohů z Pz plechu celoplošně lepené rš 500 mm -atik</t>
  </si>
  <si>
    <t>-1972353989</t>
  </si>
  <si>
    <t>76</t>
  </si>
  <si>
    <t>764215446</t>
  </si>
  <si>
    <t>Příplatek za zvýšenou pracnost při oplechování rohů nadezdívek (atik) z Pz plechu rš přes 400 mm</t>
  </si>
  <si>
    <t>-711987267</t>
  </si>
  <si>
    <t>6*4+12+2</t>
  </si>
  <si>
    <t>77</t>
  </si>
  <si>
    <t>998764103</t>
  </si>
  <si>
    <t>Přesun hmot tonážní pro konstrukce klempířské v objektech v do 24 m</t>
  </si>
  <si>
    <t>1143157474</t>
  </si>
  <si>
    <t>78</t>
  </si>
  <si>
    <t>998764181</t>
  </si>
  <si>
    <t>Příplatek k přesunu hmot tonážní 764 prováděný bez použití mechanizace</t>
  </si>
  <si>
    <t>2076431816</t>
  </si>
  <si>
    <t>767</t>
  </si>
  <si>
    <t>Konstrukce zámečnické</t>
  </si>
  <si>
    <t>79</t>
  </si>
  <si>
    <t>767995113</t>
  </si>
  <si>
    <t>Montáž ostatních atypických zámečnických konstrukcí  hmotnosti přes 10 do 20 kg</t>
  </si>
  <si>
    <t>kg</t>
  </si>
  <si>
    <t>-711921766</t>
  </si>
  <si>
    <t>ztužující a zadržující konstrukce vegetační střechy</t>
  </si>
  <si>
    <t>18,58*28*2,5</t>
  </si>
  <si>
    <t>31*10,48*2,5</t>
  </si>
  <si>
    <t>80</t>
  </si>
  <si>
    <t>767995115R</t>
  </si>
  <si>
    <t>Montáž a dodávka kompozitních žebříků</t>
  </si>
  <si>
    <t>1722953597</t>
  </si>
  <si>
    <t>dodávka a montáž žebříku na střechu</t>
  </si>
  <si>
    <t>povrchová úprava žárový pozink</t>
  </si>
  <si>
    <t>ochranný rám,výlezová madla</t>
  </si>
  <si>
    <t>přesný rozměr a umístění doměřit při realizaci</t>
  </si>
  <si>
    <t>výška cca 12m</t>
  </si>
  <si>
    <t>výstupový rošt</t>
  </si>
  <si>
    <t>81</t>
  </si>
  <si>
    <t>998767102</t>
  </si>
  <si>
    <t>Přesun hmot tonážní pro zámečnické konstrukce v objektech v do 12 m</t>
  </si>
  <si>
    <t>-646152104</t>
  </si>
  <si>
    <t>783</t>
  </si>
  <si>
    <t>Dokončovací práce - nátěry</t>
  </si>
  <si>
    <t>82</t>
  </si>
  <si>
    <t>783301303</t>
  </si>
  <si>
    <t>Bezoplachové odrezivění zámečnických konstrukcí</t>
  </si>
  <si>
    <t>1893101000</t>
  </si>
  <si>
    <t>10*1,2*0,8+10*(0,1*(1,2*2+0,8*2))</t>
  </si>
  <si>
    <t>83</t>
  </si>
  <si>
    <t>783314101</t>
  </si>
  <si>
    <t>Základní jednonásobný syntetický nátěr zámečnických konstrukcí</t>
  </si>
  <si>
    <t>-1704010818</t>
  </si>
  <si>
    <t>84</t>
  </si>
  <si>
    <t>783317101</t>
  </si>
  <si>
    <t>Krycí jednonásobný syntetický standardní nátěr zámečnických konstrukcí</t>
  </si>
  <si>
    <t>87692732</t>
  </si>
  <si>
    <t>13,6*2,5 "Přepočtené koeficientem množství</t>
  </si>
  <si>
    <t>85</t>
  </si>
  <si>
    <t>783901451</t>
  </si>
  <si>
    <t>Zametení betonových podlah před provedením nátěru - před pokládkou vyrovnávací stěrky</t>
  </si>
  <si>
    <t>-483079810</t>
  </si>
  <si>
    <t>zametení po odklizení kameniva a před penetrací povrchu a pokládkou vyrovnávací vrstvou z lehčeného betonu</t>
  </si>
  <si>
    <t>86</t>
  </si>
  <si>
    <t>783923171</t>
  </si>
  <si>
    <t>Penetrační akrylátový nátěr hrubých betonových podlah -před pokládkou vyrovnávací a spádové vrstvy</t>
  </si>
  <si>
    <t>683591949</t>
  </si>
  <si>
    <t>Vedlejší rozpočtové náklady</t>
  </si>
  <si>
    <t>VRN2</t>
  </si>
  <si>
    <t>Příprava staveniště</t>
  </si>
  <si>
    <t>87</t>
  </si>
  <si>
    <t>020001000</t>
  </si>
  <si>
    <t>…</t>
  </si>
  <si>
    <t>1024</t>
  </si>
  <si>
    <t>1532352803</t>
  </si>
  <si>
    <t>VRN3</t>
  </si>
  <si>
    <t>88</t>
  </si>
  <si>
    <t>030001000</t>
  </si>
  <si>
    <t>-1017937763</t>
  </si>
  <si>
    <t>affaltchodníky</t>
  </si>
  <si>
    <t>asfal tchodníky</t>
  </si>
  <si>
    <t>asfaltování</t>
  </si>
  <si>
    <t>asfsltování</t>
  </si>
  <si>
    <t>autstání</t>
  </si>
  <si>
    <t>stání mlatové parkoviště</t>
  </si>
  <si>
    <t>150</t>
  </si>
  <si>
    <t>jámyšachty</t>
  </si>
  <si>
    <t>jámy pro šachty</t>
  </si>
  <si>
    <t>772,742</t>
  </si>
  <si>
    <t>kamení</t>
  </si>
  <si>
    <t>kamení na obsyp</t>
  </si>
  <si>
    <t>16,2</t>
  </si>
  <si>
    <t>ornice</t>
  </si>
  <si>
    <t>orice na deponii</t>
  </si>
  <si>
    <t>58,914</t>
  </si>
  <si>
    <t>páska</t>
  </si>
  <si>
    <t>výstražná páska</t>
  </si>
  <si>
    <t>250</t>
  </si>
  <si>
    <t>11/2020/Dk - Akumulace dešťových vod</t>
  </si>
  <si>
    <t>pažícíbox</t>
  </si>
  <si>
    <t>pažící box vákop komunikace</t>
  </si>
  <si>
    <t>100</t>
  </si>
  <si>
    <t>podklsilnice</t>
  </si>
  <si>
    <t>odstranění podkladu silnice</t>
  </si>
  <si>
    <t>181</t>
  </si>
  <si>
    <t>potrubí</t>
  </si>
  <si>
    <t>rýhypřípojky</t>
  </si>
  <si>
    <t>rýhy přípojky</t>
  </si>
  <si>
    <t>74,4</t>
  </si>
  <si>
    <t>trávník</t>
  </si>
  <si>
    <t>osev trávníku</t>
  </si>
  <si>
    <t>392,76</t>
  </si>
  <si>
    <t>výkopprokanaldu</t>
  </si>
  <si>
    <t>výkop pro kanalizaci</t>
  </si>
  <si>
    <t>228,32</t>
  </si>
  <si>
    <t>výkopycelkem</t>
  </si>
  <si>
    <t>celkem vykopaná hlína</t>
  </si>
  <si>
    <t>1075,462</t>
  </si>
  <si>
    <t>výkopyosvoz</t>
  </si>
  <si>
    <t>odvoz výkopů</t>
  </si>
  <si>
    <t>578,79</t>
  </si>
  <si>
    <t>zeminaodvoz</t>
  </si>
  <si>
    <t>zemina odvoz</t>
  </si>
  <si>
    <t xml:space="preserve">    1 -  Zemní práce</t>
  </si>
  <si>
    <t xml:space="preserve">    3 - Svislé a kompletní konstrukce</t>
  </si>
  <si>
    <t xml:space="preserve">    4 -  Vodorovné konstrukce</t>
  </si>
  <si>
    <t xml:space="preserve">    5 - Komunikace pozemní</t>
  </si>
  <si>
    <t xml:space="preserve">    8 -  Trubní vedení</t>
  </si>
  <si>
    <t xml:space="preserve">    9 - Ostatní konstrukce a práce-bourání</t>
  </si>
  <si>
    <t xml:space="preserve">      91 - Doplňující konstrukce a práce pozemních komunikací, letišť a ploch</t>
  </si>
  <si>
    <t xml:space="preserve"> Zemní práce</t>
  </si>
  <si>
    <t>111201101</t>
  </si>
  <si>
    <t>Odstranění křovin a stromů průměru kmene do 100 mm i s kořeny z celkové plochy do 1000 m2</t>
  </si>
  <si>
    <t>-76775529</t>
  </si>
  <si>
    <t>výměra odhadem</t>
  </si>
  <si>
    <t>112201104</t>
  </si>
  <si>
    <t>Odstranění pařezů D do 900 mm</t>
  </si>
  <si>
    <t>2064052698</t>
  </si>
  <si>
    <t>113107164</t>
  </si>
  <si>
    <t xml:space="preserve">Odstranění podkladu pl přes 50 do 200 m2 z kameniva drceného tl 400 mm </t>
  </si>
  <si>
    <t>96028908</t>
  </si>
  <si>
    <t>překop komunikace,likvidace stání v místě vsakování</t>
  </si>
  <si>
    <t>15*1+16*1</t>
  </si>
  <si>
    <t>15*10</t>
  </si>
  <si>
    <t>113107542</t>
  </si>
  <si>
    <t>Odstranění podkladu živičných tl 100 mm při překopech strojně pl přes 15 m2</t>
  </si>
  <si>
    <t>-56059669</t>
  </si>
  <si>
    <t>119003131</t>
  </si>
  <si>
    <t>Výstražná páska pro zabezpečení výkopu zřízení</t>
  </si>
  <si>
    <t>-1772180465</t>
  </si>
  <si>
    <t>119003132</t>
  </si>
  <si>
    <t>Výstražná páska pro zabezpečení výkopu odstranění</t>
  </si>
  <si>
    <t>-58976941</t>
  </si>
  <si>
    <t>121101101</t>
  </si>
  <si>
    <t>Sejmutí ornice s přemístěním na vzdálenost do 50 m</t>
  </si>
  <si>
    <t>-1042824944</t>
  </si>
  <si>
    <t>je počítán 1 m na každé straně na více</t>
  </si>
  <si>
    <t>(8,6*11,6+2)*0,15</t>
  </si>
  <si>
    <t>(50*1)*0,15</t>
  </si>
  <si>
    <t>23*17*0,15</t>
  </si>
  <si>
    <t>-autstání*0,15</t>
  </si>
  <si>
    <t>131201201</t>
  </si>
  <si>
    <t>Hloubení jam zapažených v hornině tř. 3 objemu do 100 m3</t>
  </si>
  <si>
    <t>1609846883</t>
  </si>
  <si>
    <t>jáma pro jímání</t>
  </si>
  <si>
    <t>8,1*10,6*2,85</t>
  </si>
  <si>
    <t>vsakování</t>
  </si>
  <si>
    <t>23*16,6*1,5-5,4*6,6*1,5</t>
  </si>
  <si>
    <t>šachty</t>
  </si>
  <si>
    <t>2,35*2,14*0,5*0,5*7</t>
  </si>
  <si>
    <t>131201209</t>
  </si>
  <si>
    <t>Příplatek za lepivost u hloubení jam zapažených v hornině tř. 3</t>
  </si>
  <si>
    <t>-124624524</t>
  </si>
  <si>
    <t>132201202</t>
  </si>
  <si>
    <t>Hloubení rýh š do 2000 mm v hornině tř. 3 objemu do 1000 m3-dešťová kanalizace</t>
  </si>
  <si>
    <t>-2103640030</t>
  </si>
  <si>
    <t>1,5*0,6*(potrubí-20)</t>
  </si>
  <si>
    <t>2*0,6*20</t>
  </si>
  <si>
    <t>132201209</t>
  </si>
  <si>
    <t>Příplatek za lepivost k hloubení rýh š do 2000 mm v hornině tř. 3</t>
  </si>
  <si>
    <t>301578175</t>
  </si>
  <si>
    <t>151811133</t>
  </si>
  <si>
    <t>Osazení pažicího boxu hl výkopu do 4 m š do 5 m</t>
  </si>
  <si>
    <t>-1516638664</t>
  </si>
  <si>
    <t>předpoklad</t>
  </si>
  <si>
    <t>(15+10)*2*2</t>
  </si>
  <si>
    <t>151811233</t>
  </si>
  <si>
    <t>Odstranění pažicího boxu hl výkopu do 4 m š do 5 m</t>
  </si>
  <si>
    <t>560424786</t>
  </si>
  <si>
    <t>151821212</t>
  </si>
  <si>
    <t>Příplatek k pažicímu boxu střednímu hl výkopu do 3,5 m š do 2,5 m za první a ZKD den zapažení</t>
  </si>
  <si>
    <t>-899076154</t>
  </si>
  <si>
    <t>pažícíbox*10</t>
  </si>
  <si>
    <t>161101103</t>
  </si>
  <si>
    <t>Svislé přemístění výkopku z horniny tř. 1 až 4 hl výkopu do 6 m</t>
  </si>
  <si>
    <t>-822567329</t>
  </si>
  <si>
    <t>rýhypřípojky+výkopprokanaldu+jámyšachty</t>
  </si>
  <si>
    <t>162301101</t>
  </si>
  <si>
    <t>Vodorovné přemístění do 500 m výkopku/sypaniny z horniny tř. 1 až 4</t>
  </si>
  <si>
    <t>1337160445</t>
  </si>
  <si>
    <t>167101101</t>
  </si>
  <si>
    <t>Nakládání výkopku z hornin tř. 1 až 4 do 100 m3</t>
  </si>
  <si>
    <t>62256214</t>
  </si>
  <si>
    <t>na meziskládce s odpočtem štěrků</t>
  </si>
  <si>
    <t>171201211</t>
  </si>
  <si>
    <t>Poplatek za uložení odpadu ze sypaniny na skládce (skládkovné)</t>
  </si>
  <si>
    <t>2050176353</t>
  </si>
  <si>
    <t>výkopyosvoz*1,8</t>
  </si>
  <si>
    <t>174101101</t>
  </si>
  <si>
    <t>Zásyp jam, šachet rýh nebo kolem objektů sypaninou se zhutněním</t>
  </si>
  <si>
    <t>-984360811</t>
  </si>
  <si>
    <t>zpět zeminou</t>
  </si>
  <si>
    <t>výkopycelkem-7,1*9,6*2,3-12,6*34*0,56-100</t>
  </si>
  <si>
    <t>583312000</t>
  </si>
  <si>
    <t>štěrkopísek netříděný zásypový materiál dle VK05 fr0/16 bez ostrách hran</t>
  </si>
  <si>
    <t>-1714733554</t>
  </si>
  <si>
    <t>kamení*1,5</t>
  </si>
  <si>
    <t>181111131</t>
  </si>
  <si>
    <t>Plošná úprava terénu do 500 m2 zemina tř 1 až 4 nerovnosti do 200 mm v rovinně a svahu do 1:5</t>
  </si>
  <si>
    <t>1919277479</t>
  </si>
  <si>
    <t>181311103</t>
  </si>
  <si>
    <t>Rozprostření ornice tl vrstvy do 200 mm v rovině nebo ve svahu do 1:5 ručně</t>
  </si>
  <si>
    <t>-1747518168</t>
  </si>
  <si>
    <t>ornice/0,15</t>
  </si>
  <si>
    <t>181411131</t>
  </si>
  <si>
    <t>Založení parkového trávníku výsevem plochy do 1000 m2 v rovině a ve svahu do 1:5</t>
  </si>
  <si>
    <t>1493500236</t>
  </si>
  <si>
    <t>00572410</t>
  </si>
  <si>
    <t>osivo směs travní parková</t>
  </si>
  <si>
    <t>965052182</t>
  </si>
  <si>
    <t>392,76*0,015 "Přepočtené koeficientem množství</t>
  </si>
  <si>
    <t>211571101</t>
  </si>
  <si>
    <t>Filtrační vrstvy pro umělou infiltraci z kameniva drobného těženého tříděného do 2 mm</t>
  </si>
  <si>
    <t>1446495578</t>
  </si>
  <si>
    <t>okolo vsakovacíhiö zařízení</t>
  </si>
  <si>
    <t>(15,6*2+22,2*2)*0,5*0,8</t>
  </si>
  <si>
    <t>22,2*15,6*2*0,2-5,4*6,6*0,2*2</t>
  </si>
  <si>
    <t>213141113</t>
  </si>
  <si>
    <t>Zřízení vrstvy z geotextilie v rovině nebo ve sklonu do 1:5 š do 8,5 m</t>
  </si>
  <si>
    <t>41719555</t>
  </si>
  <si>
    <t>potrubí*1,5</t>
  </si>
  <si>
    <t>8*2,5*2+10,6*2*2,5</t>
  </si>
  <si>
    <t>17*2*1,5+23,2*1,5*2</t>
  </si>
  <si>
    <t>8*9,6*2+23,2*17,6*2</t>
  </si>
  <si>
    <t>gotextilie</t>
  </si>
  <si>
    <t>69311009</t>
  </si>
  <si>
    <t>geotextilie tkaná separační, filtrační, výztužná PP pevnost v tahu 60kN/m</t>
  </si>
  <si>
    <t>1621132313</t>
  </si>
  <si>
    <t>Svislé a kompletní konstrukce</t>
  </si>
  <si>
    <t>386381116</t>
  </si>
  <si>
    <t>Dodávka a montáž jímky betonová 2380/8380/2520</t>
  </si>
  <si>
    <t>1873141269</t>
  </si>
  <si>
    <t>včetně jeřábu,dopravy,instalace</t>
  </si>
  <si>
    <t xml:space="preserve"> Vodorovné konstrukce</t>
  </si>
  <si>
    <t>451572111</t>
  </si>
  <si>
    <t>Lože pod potrubí otevřený výkop z kameniva drobného těženého</t>
  </si>
  <si>
    <t>-815890962</t>
  </si>
  <si>
    <t>lože a obsyp jímek</t>
  </si>
  <si>
    <t>8*10*(0,2+0,4)</t>
  </si>
  <si>
    <t>8*0,5*2+10*0,5*2</t>
  </si>
  <si>
    <t>7,1*1*0,4*3</t>
  </si>
  <si>
    <t>ložejímek</t>
  </si>
  <si>
    <t>451573111</t>
  </si>
  <si>
    <t>Lože pod potrubí otevřený výkop ze štěrkopísku</t>
  </si>
  <si>
    <t>592553368</t>
  </si>
  <si>
    <t>potrubí*(0,6*0,4)</t>
  </si>
  <si>
    <t>zásyppískem</t>
  </si>
  <si>
    <t>452311131</t>
  </si>
  <si>
    <t>Podkladní desky z betonu prostého tř. C 12/15 otevřený výkop</t>
  </si>
  <si>
    <t>2061634578</t>
  </si>
  <si>
    <t>pod betonové jímky</t>
  </si>
  <si>
    <t>8,6*10*0,2</t>
  </si>
  <si>
    <t>pod revizní šachty</t>
  </si>
  <si>
    <t>7*1,5*1,5*0,2</t>
  </si>
  <si>
    <t>452368211</t>
  </si>
  <si>
    <t>Výztuž podkladních desek nebo bloků nebo pražců otevřený výkop ze svařovaných sítí Kari</t>
  </si>
  <si>
    <t>557344431</t>
  </si>
  <si>
    <t>9*10*0,0065</t>
  </si>
  <si>
    <t>Komunikace pozemní</t>
  </si>
  <si>
    <t>564851111</t>
  </si>
  <si>
    <t>Podklad ze štěrkodrtě ŠD tl 150 mm</t>
  </si>
  <si>
    <t>1910646144</t>
  </si>
  <si>
    <t>564851114</t>
  </si>
  <si>
    <t>Podklad ze štěrkodrtě ŠD tl 180 mm</t>
  </si>
  <si>
    <t>1761026796</t>
  </si>
  <si>
    <t>565145121</t>
  </si>
  <si>
    <t>Asfaltový beton vrstva podkladní ACP +16 (obalované kamenivo OKS) tl 60 mm š přes 3 m</t>
  </si>
  <si>
    <t>-807800612</t>
  </si>
  <si>
    <t>573211109</t>
  </si>
  <si>
    <t>Postřik živičný spojovací z asfaltu v množství 0,50 kg/m2</t>
  </si>
  <si>
    <t>-1596417788</t>
  </si>
  <si>
    <t>573231108</t>
  </si>
  <si>
    <t>Postřik živičný spojovací ze silniční emulze v množství 0,50 kg/m2</t>
  </si>
  <si>
    <t>1347470423</t>
  </si>
  <si>
    <t>577144141</t>
  </si>
  <si>
    <t>Asfaltový beton vrstva obrusná ACO 11 (ABS) tř. I tl 50 mm š přes 3 m z modifikovaného asfaltu</t>
  </si>
  <si>
    <t>-2141605430</t>
  </si>
  <si>
    <t>578112112</t>
  </si>
  <si>
    <t>Litý asfalt MA 8 (LAJ) tl 25 mm š do 3 m z nemodifikovaného asfaltu</t>
  </si>
  <si>
    <t>-1434198513</t>
  </si>
  <si>
    <t>564851111.1</t>
  </si>
  <si>
    <t>-1004414236</t>
  </si>
  <si>
    <t>místo pro parkování - akumulační nádrž</t>
  </si>
  <si>
    <t>565146101</t>
  </si>
  <si>
    <t>Asfaltový beton vrstva podkladní ACP 22 (obalované kamenivo OKH) tl 60 mm š do 1,5 m</t>
  </si>
  <si>
    <t>-1362092608</t>
  </si>
  <si>
    <t>567121113</t>
  </si>
  <si>
    <t>Podklad ze směsi stmelené cementem SC C 3/4 (SC I) tl 140 mm</t>
  </si>
  <si>
    <t>-1097514564</t>
  </si>
  <si>
    <t>577124111</t>
  </si>
  <si>
    <t>Asfaltový beton vrstva obrusná ACO 11 (ABS) tř. I tl 35 mm š do 3 m z nemodifikovaného asfaltu</t>
  </si>
  <si>
    <t>-400552737</t>
  </si>
  <si>
    <t>617633112</t>
  </si>
  <si>
    <t>Stěrka z těsnící malty dvouvrstvá vnitřních ploch šachet válcových a kuželových</t>
  </si>
  <si>
    <t>-1769115896</t>
  </si>
  <si>
    <t>2*0,5*2*2,14*7</t>
  </si>
  <si>
    <t xml:space="preserve"> Trubní vedení</t>
  </si>
  <si>
    <t>871351811</t>
  </si>
  <si>
    <t>Bourání stávajícího potrubí z polyetylenu D 225 mm</t>
  </si>
  <si>
    <t>-2048604955</t>
  </si>
  <si>
    <t>871365211</t>
  </si>
  <si>
    <t>Kanalizační potrubí z tvrdého PVC jednovrstvé tuhost třídy SN4 DN 250</t>
  </si>
  <si>
    <t>941126656</t>
  </si>
  <si>
    <t>15+6+6+20+20+2+2+5</t>
  </si>
  <si>
    <t>871495819</t>
  </si>
  <si>
    <t>Příplatek za bourání litinových trub ve štole, v uzavřených kanálech nebo objektech DN přes 400 do 1000</t>
  </si>
  <si>
    <t>-1899954267</t>
  </si>
  <si>
    <t>879161911</t>
  </si>
  <si>
    <t>Výměna napojení vodovodní přípojky na potrubí DN 25</t>
  </si>
  <si>
    <t>980684576</t>
  </si>
  <si>
    <t>890231811</t>
  </si>
  <si>
    <t>Bourání šachet z prostého betonu ručně obestavěného prostoru do 3 m3</t>
  </si>
  <si>
    <t>1131997195</t>
  </si>
  <si>
    <t>892362121</t>
  </si>
  <si>
    <t>Tlaková zkouška vzduchem potrubí DN 250 těsnícím vakem ucpávkovým</t>
  </si>
  <si>
    <t>úsek</t>
  </si>
  <si>
    <t>-1111247173</t>
  </si>
  <si>
    <t>894411121</t>
  </si>
  <si>
    <t>Zřízení šachet kanalizačních z betonových dílců na potrubí DN nad 200 do 300 dno beton tř. C 25/30</t>
  </si>
  <si>
    <t>-802263624</t>
  </si>
  <si>
    <t>pro zpětnou armaturu a těsnění</t>
  </si>
  <si>
    <t>894812206</t>
  </si>
  <si>
    <t>Revizní a čistící šachta z PP šachtové dno DN 425/200 průtočné 30°,60°,90°</t>
  </si>
  <si>
    <t>-512823417</t>
  </si>
  <si>
    <t>894812231.WVN</t>
  </si>
  <si>
    <t>Revizní a čistící šachta  z PP DN 425 šachtová roura korugovaná bez hrdla světlé hloubky 1500 mm</t>
  </si>
  <si>
    <t>1257393579</t>
  </si>
  <si>
    <t>894812241.WVN</t>
  </si>
  <si>
    <t>Revizní a čistící šachta  z PP DN 425 šachtová roura teleskopická světlé hloubky 375 mm</t>
  </si>
  <si>
    <t>1533197326</t>
  </si>
  <si>
    <t>894812249</t>
  </si>
  <si>
    <t>Příplatek k rourám revizní a čistící šachty z PP DN 425 za uříznutí šachtové roury</t>
  </si>
  <si>
    <t>1989652960</t>
  </si>
  <si>
    <t>894812255.WVN</t>
  </si>
  <si>
    <t>Revizní a čistící šachta  z PP DN 425 poklop pro šachtu plastový pachotěsný s madlem</t>
  </si>
  <si>
    <t>-607714944</t>
  </si>
  <si>
    <t>895972136</t>
  </si>
  <si>
    <t>Zasakovací box z polypropylenu PP s revizí pro vsakování třířadová galerie objemu do 500 m3</t>
  </si>
  <si>
    <t>1471620691</t>
  </si>
  <si>
    <t>dodávka a montáž</t>
  </si>
  <si>
    <t>včetně odvětrání a napojení na dešťovou kanalizaci</t>
  </si>
  <si>
    <t>bez podkladní vrstvy</t>
  </si>
  <si>
    <t>(22,2*15,6-5,4*6,6)/(0,8*0,8)+0,562</t>
  </si>
  <si>
    <t>899721112</t>
  </si>
  <si>
    <t>Signalizační vodič DN nad 150 mm na potrubí</t>
  </si>
  <si>
    <t>1451752024</t>
  </si>
  <si>
    <t>899722113</t>
  </si>
  <si>
    <t>Krytí potrubí z plastů výstražnou fólií z PVC 34cm</t>
  </si>
  <si>
    <t>-228640277</t>
  </si>
  <si>
    <t>Ostatní konstrukce a práce-bourání</t>
  </si>
  <si>
    <t>944121111</t>
  </si>
  <si>
    <t>Montáž ochranného zábradlí dílcového na vnějších volných stranách objektů odkloněného od svislice do 15°</t>
  </si>
  <si>
    <t>1623125865</t>
  </si>
  <si>
    <t>zajištění výkopu</t>
  </si>
  <si>
    <t>944121211</t>
  </si>
  <si>
    <t>Montáž ochranného zábradlí dílcového Příplatek za první a každý další den použití zábradlí k ceně -1111</t>
  </si>
  <si>
    <t>1987084577</t>
  </si>
  <si>
    <t>30*páska</t>
  </si>
  <si>
    <t>944121811</t>
  </si>
  <si>
    <t>Demontáž ochranného zábradlí dílcového na vnějších volných stranách objektů odkloněného od svislice do 15°</t>
  </si>
  <si>
    <t>-1067632507</t>
  </si>
  <si>
    <t>91</t>
  </si>
  <si>
    <t>Doplňující konstrukce a práce pozemních komunikací, letišť a ploch</t>
  </si>
  <si>
    <t>919735112</t>
  </si>
  <si>
    <t>Řezání stávajícího živičného krytu hl do 100 mm</t>
  </si>
  <si>
    <t>1245380694</t>
  </si>
  <si>
    <t>asfřez</t>
  </si>
  <si>
    <t>(15*2+5*2+8*10)*2</t>
  </si>
  <si>
    <t>997013111</t>
  </si>
  <si>
    <t>Vnitrostaveništní doprava suti a vybouraných hmot pro budovy v do 6 m s použitím mechanizace</t>
  </si>
  <si>
    <t>1609663146</t>
  </si>
  <si>
    <t>-1626479811</t>
  </si>
  <si>
    <t>322112318</t>
  </si>
  <si>
    <t>146,65*20 "Přepočtené koeficientem množství</t>
  </si>
  <si>
    <t>997013802</t>
  </si>
  <si>
    <t>Poplatek za uložení na skládce (skládkovné) stavebního odpadu železobetonového kód odpadu 170 101</t>
  </si>
  <si>
    <t>2115625115</t>
  </si>
  <si>
    <t>998011001</t>
  </si>
  <si>
    <t>Přesun hmot pro budovy zděné v do 6 m</t>
  </si>
  <si>
    <t>1745075862</t>
  </si>
  <si>
    <t>-1604002934</t>
  </si>
  <si>
    <t>-2089124691</t>
  </si>
  <si>
    <t>SEZNAM FIGUR</t>
  </si>
  <si>
    <t>Výměra</t>
  </si>
  <si>
    <t xml:space="preserve"> 11/2020/Zst</t>
  </si>
  <si>
    <t>Použití figury:</t>
  </si>
  <si>
    <t xml:space="preserve"> 11/2020/Dk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</si>
</sst>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8" fillId="0" borderId="0" xfId="0" applyFont="1" applyAlignment="1" applyProtection="1">
      <alignment horizontal="left"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9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1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4" fillId="4" borderId="0" xfId="0" applyFont="1" applyFill="1" applyAlignment="1" applyProtection="1">
      <alignment horizontal="center" vertical="center"/>
    </xf>
    <xf numFmtId="0" fontId="25" fillId="0" borderId="16" xfId="0" applyFont="1" applyBorder="1" applyAlignment="1" applyProtection="1">
      <alignment horizontal="center" vertical="center" wrapText="1"/>
    </xf>
    <xf numFmtId="0" fontId="25" fillId="0" borderId="17" xfId="0" applyFont="1" applyBorder="1" applyAlignment="1" applyProtection="1">
      <alignment horizontal="center" vertical="center" wrapText="1"/>
    </xf>
    <xf numFmtId="0" fontId="25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1" fillId="0" borderId="14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19" xfId="0" applyNumberFormat="1" applyFont="1" applyBorder="1" applyAlignment="1" applyProtection="1">
      <alignment vertical="center"/>
    </xf>
    <xf numFmtId="4" fontId="31" fillId="0" borderId="20" xfId="0" applyNumberFormat="1" applyFont="1" applyBorder="1" applyAlignment="1" applyProtection="1">
      <alignment vertical="center"/>
    </xf>
    <xf numFmtId="166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6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6" fillId="4" borderId="0" xfId="0" applyNumberFormat="1" applyFont="1" applyFill="1" applyAlignment="1" applyProtection="1">
      <alignment vertical="center"/>
    </xf>
    <xf numFmtId="0" fontId="32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3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1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4" fillId="4" borderId="0" xfId="0" applyFont="1" applyFill="1" applyAlignment="1" applyProtection="1">
      <alignment horizontal="left" vertical="center"/>
    </xf>
    <xf numFmtId="0" fontId="24" fillId="4" borderId="0" xfId="0" applyFont="1" applyFill="1" applyAlignment="1" applyProtection="1">
      <alignment horizontal="right" vertical="center"/>
    </xf>
    <xf numFmtId="0" fontId="34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4" fillId="0" borderId="0" xfId="0" applyNumberFormat="1" applyFont="1" applyAlignment="1" applyProtection="1">
      <alignment vertical="center"/>
    </xf>
    <xf numFmtId="0" fontId="25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4" fillId="4" borderId="16" xfId="0" applyFont="1" applyFill="1" applyBorder="1" applyAlignment="1" applyProtection="1">
      <alignment horizontal="center" vertical="center" wrapText="1"/>
    </xf>
    <xf numFmtId="0" fontId="24" fillId="4" borderId="17" xfId="0" applyFont="1" applyFill="1" applyBorder="1" applyAlignment="1" applyProtection="1">
      <alignment horizontal="center" vertical="center" wrapText="1"/>
    </xf>
    <xf numFmtId="0" fontId="24" fillId="4" borderId="18" xfId="0" applyFont="1" applyFill="1" applyBorder="1" applyAlignment="1" applyProtection="1">
      <alignment horizontal="center" vertical="center" wrapText="1"/>
    </xf>
    <xf numFmtId="0" fontId="24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6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5" fillId="0" borderId="12" xfId="0" applyNumberFormat="1" applyFont="1" applyBorder="1" applyAlignment="1" applyProtection="1"/>
    <xf numFmtId="166" fontId="35" fillId="0" borderId="13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4" fillId="0" borderId="23" xfId="0" applyFont="1" applyBorder="1" applyAlignment="1" applyProtection="1">
      <alignment horizontal="center" vertical="center"/>
    </xf>
    <xf numFmtId="49" fontId="24" fillId="0" borderId="23" xfId="0" applyNumberFormat="1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left" vertical="center" wrapText="1"/>
    </xf>
    <xf numFmtId="0" fontId="24" fillId="0" borderId="23" xfId="0" applyFont="1" applyBorder="1" applyAlignment="1" applyProtection="1">
      <alignment horizontal="center" vertical="center" wrapText="1"/>
    </xf>
    <xf numFmtId="167" fontId="24" fillId="0" borderId="23" xfId="0" applyNumberFormat="1" applyFont="1" applyBorder="1" applyAlignment="1" applyProtection="1">
      <alignment vertical="center"/>
    </xf>
    <xf numFmtId="4" fontId="24" fillId="2" borderId="23" xfId="0" applyNumberFormat="1" applyFont="1" applyFill="1" applyBorder="1" applyAlignment="1" applyProtection="1">
      <alignment vertical="center"/>
      <protection locked="0"/>
    </xf>
    <xf numFmtId="4" fontId="24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Border="1" applyAlignment="1" applyProtection="1">
      <alignment horizontal="center" vertical="center"/>
    </xf>
    <xf numFmtId="166" fontId="25" fillId="0" borderId="0" xfId="0" applyNumberFormat="1" applyFont="1" applyBorder="1" applyAlignment="1" applyProtection="1">
      <alignment vertical="center"/>
    </xf>
    <xf numFmtId="166" fontId="25" fillId="0" borderId="15" xfId="0" applyNumberFormat="1" applyFont="1" applyBorder="1" applyAlignment="1" applyProtection="1">
      <alignment vertical="center"/>
    </xf>
    <xf numFmtId="0" fontId="24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3" xfId="0" applyFont="1" applyBorder="1" applyAlignment="1">
      <alignment vertical="center"/>
    </xf>
    <xf numFmtId="0" fontId="38" fillId="2" borderId="14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25" fillId="2" borderId="19" xfId="0" applyFont="1" applyFill="1" applyBorder="1" applyAlignment="1" applyProtection="1">
      <alignment horizontal="left" vertical="center"/>
      <protection locked="0"/>
    </xf>
    <xf numFmtId="0" fontId="25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166" fontId="25" fillId="0" borderId="21" xfId="0" applyNumberFormat="1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3" xfId="0" applyFont="1" applyBorder="1" applyAlignment="1">
      <alignment horizontal="center" vertical="center" wrapText="1"/>
    </xf>
    <xf numFmtId="0" fontId="24" fillId="4" borderId="16" xfId="0" applyFont="1" applyFill="1" applyBorder="1" applyAlignment="1">
      <alignment horizontal="center" vertical="center" wrapText="1"/>
    </xf>
    <xf numFmtId="0" fontId="24" fillId="4" borderId="17" xfId="0" applyFont="1" applyFill="1" applyBorder="1" applyAlignment="1">
      <alignment horizontal="center" vertical="center" wrapText="1"/>
    </xf>
    <xf numFmtId="0" fontId="24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6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6" fillId="0" borderId="0" xfId="0" applyFont="1" applyAlignment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0" borderId="0" xfId="0"/>
    <xf numFmtId="4" fontId="20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6" fillId="4" borderId="0" xfId="0" applyNumberFormat="1" applyFont="1" applyFill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2" fillId="0" borderId="0" xfId="0" applyNumberFormat="1" applyFont="1" applyAlignment="1" applyProtection="1">
      <alignment vertical="center"/>
    </xf>
    <xf numFmtId="4" fontId="19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7" fillId="2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30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vertical="center"/>
    </xf>
    <xf numFmtId="0" fontId="24" fillId="4" borderId="7" xfId="0" applyFont="1" applyFill="1" applyBorder="1" applyAlignment="1" applyProtection="1">
      <alignment horizontal="right" vertical="center"/>
    </xf>
    <xf numFmtId="0" fontId="24" fillId="4" borderId="7" xfId="0" applyFont="1" applyFill="1" applyBorder="1" applyAlignment="1" applyProtection="1">
      <alignment horizontal="left" vertical="center"/>
    </xf>
    <xf numFmtId="0" fontId="24" fillId="4" borderId="7" xfId="0" applyFont="1" applyFill="1" applyBorder="1" applyAlignment="1" applyProtection="1">
      <alignment horizontal="center" vertical="center"/>
    </xf>
    <xf numFmtId="0" fontId="24" fillId="4" borderId="8" xfId="0" applyFont="1" applyFill="1" applyBorder="1" applyAlignment="1" applyProtection="1">
      <alignment horizontal="left" vertical="center"/>
    </xf>
    <xf numFmtId="0" fontId="24" fillId="4" borderId="6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23" fillId="0" borderId="14" xfId="0" applyFont="1" applyBorder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23" fillId="0" borderId="14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5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11" t="s">
        <v>14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P5" s="23"/>
      <c r="AQ5" s="23"/>
      <c r="AR5" s="21"/>
      <c r="BE5" s="308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13" t="s">
        <v>17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P6" s="23"/>
      <c r="AQ6" s="23"/>
      <c r="AR6" s="21"/>
      <c r="BE6" s="30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19</v>
      </c>
      <c r="AL7" s="23"/>
      <c r="AM7" s="23"/>
      <c r="AN7" s="28" t="s">
        <v>1</v>
      </c>
      <c r="AO7" s="23"/>
      <c r="AP7" s="23"/>
      <c r="AQ7" s="23"/>
      <c r="AR7" s="21"/>
      <c r="BE7" s="309"/>
      <c r="BS7" s="18" t="s">
        <v>6</v>
      </c>
    </row>
    <row r="8" spans="1:74" s="1" customFormat="1" ht="12" customHeight="1">
      <c r="B8" s="22"/>
      <c r="C8" s="23"/>
      <c r="D8" s="30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22</v>
      </c>
      <c r="AL8" s="23"/>
      <c r="AM8" s="23"/>
      <c r="AN8" s="31" t="s">
        <v>23</v>
      </c>
      <c r="AO8" s="23"/>
      <c r="AP8" s="23"/>
      <c r="AQ8" s="23"/>
      <c r="AR8" s="21"/>
      <c r="BE8" s="309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09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09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09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09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30</v>
      </c>
      <c r="AO13" s="23"/>
      <c r="AP13" s="23"/>
      <c r="AQ13" s="23"/>
      <c r="AR13" s="21"/>
      <c r="BE13" s="309"/>
      <c r="BS13" s="18" t="s">
        <v>6</v>
      </c>
    </row>
    <row r="14" spans="1:74" ht="12.75">
      <c r="B14" s="22"/>
      <c r="C14" s="23"/>
      <c r="D14" s="23"/>
      <c r="E14" s="314" t="s">
        <v>30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09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09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32</v>
      </c>
      <c r="AO16" s="23"/>
      <c r="AP16" s="23"/>
      <c r="AQ16" s="23"/>
      <c r="AR16" s="21"/>
      <c r="BE16" s="30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09"/>
      <c r="BS17" s="18" t="s">
        <v>34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09"/>
      <c r="BS18" s="18" t="s">
        <v>6</v>
      </c>
    </row>
    <row r="19" spans="1:71" s="1" customFormat="1" ht="12" customHeight="1">
      <c r="B19" s="22"/>
      <c r="C19" s="23"/>
      <c r="D19" s="30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36</v>
      </c>
      <c r="AO19" s="23"/>
      <c r="AP19" s="23"/>
      <c r="AQ19" s="23"/>
      <c r="AR19" s="21"/>
      <c r="BE19" s="309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37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09"/>
      <c r="BS20" s="18" t="s">
        <v>34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09"/>
    </row>
    <row r="22" spans="1:71" s="1" customFormat="1" ht="12" customHeight="1">
      <c r="B22" s="22"/>
      <c r="C22" s="23"/>
      <c r="D22" s="30" t="s">
        <v>38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09"/>
    </row>
    <row r="23" spans="1:71" s="1" customFormat="1" ht="16.5" customHeight="1">
      <c r="B23" s="22"/>
      <c r="C23" s="23"/>
      <c r="D23" s="23"/>
      <c r="E23" s="316" t="s">
        <v>1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O23" s="23"/>
      <c r="AP23" s="23"/>
      <c r="AQ23" s="23"/>
      <c r="AR23" s="21"/>
      <c r="BE23" s="30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09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09"/>
    </row>
    <row r="26" spans="1:71" s="1" customFormat="1" ht="14.45" customHeight="1">
      <c r="B26" s="22"/>
      <c r="C26" s="23"/>
      <c r="D26" s="35" t="s">
        <v>39</v>
      </c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  <c r="AC26" s="23"/>
      <c r="AD26" s="23"/>
      <c r="AE26" s="23"/>
      <c r="AF26" s="23"/>
      <c r="AG26" s="23"/>
      <c r="AH26" s="23"/>
      <c r="AI26" s="23"/>
      <c r="AJ26" s="23"/>
      <c r="AK26" s="317">
        <f>ROUND(AG94,2)</f>
        <v>0</v>
      </c>
      <c r="AL26" s="312"/>
      <c r="AM26" s="312"/>
      <c r="AN26" s="312"/>
      <c r="AO26" s="312"/>
      <c r="AP26" s="23"/>
      <c r="AQ26" s="23"/>
      <c r="AR26" s="21"/>
      <c r="BE26" s="309"/>
    </row>
    <row r="27" spans="1:71" s="1" customFormat="1" ht="14.45" customHeight="1">
      <c r="B27" s="22"/>
      <c r="C27" s="23"/>
      <c r="D27" s="35" t="s">
        <v>40</v>
      </c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  <c r="AC27" s="23"/>
      <c r="AD27" s="23"/>
      <c r="AE27" s="23"/>
      <c r="AF27" s="23"/>
      <c r="AG27" s="23"/>
      <c r="AH27" s="23"/>
      <c r="AI27" s="23"/>
      <c r="AJ27" s="23"/>
      <c r="AK27" s="317">
        <f>ROUND(AG98, 2)</f>
        <v>0</v>
      </c>
      <c r="AL27" s="317"/>
      <c r="AM27" s="317"/>
      <c r="AN27" s="317"/>
      <c r="AO27" s="317"/>
      <c r="AP27" s="23"/>
      <c r="AQ27" s="23"/>
      <c r="AR27" s="21"/>
      <c r="BE27" s="309"/>
    </row>
    <row r="28" spans="1:71" s="2" customFormat="1" ht="6.95" customHeigh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38"/>
      <c r="M28" s="38"/>
      <c r="N28" s="38"/>
      <c r="O28" s="38"/>
      <c r="P28" s="38"/>
      <c r="Q28" s="38"/>
      <c r="R28" s="38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  <c r="AF28" s="38"/>
      <c r="AG28" s="38"/>
      <c r="AH28" s="38"/>
      <c r="AI28" s="38"/>
      <c r="AJ28" s="38"/>
      <c r="AK28" s="38"/>
      <c r="AL28" s="38"/>
      <c r="AM28" s="38"/>
      <c r="AN28" s="38"/>
      <c r="AO28" s="38"/>
      <c r="AP28" s="38"/>
      <c r="AQ28" s="38"/>
      <c r="AR28" s="39"/>
      <c r="BE28" s="309"/>
    </row>
    <row r="29" spans="1:71" s="2" customFormat="1" ht="25.9" customHeight="1">
      <c r="A29" s="36"/>
      <c r="B29" s="37"/>
      <c r="C29" s="38"/>
      <c r="D29" s="40" t="s">
        <v>41</v>
      </c>
      <c r="E29" s="41"/>
      <c r="F29" s="41"/>
      <c r="G29" s="41"/>
      <c r="H29" s="41"/>
      <c r="I29" s="41"/>
      <c r="J29" s="41"/>
      <c r="K29" s="41"/>
      <c r="L29" s="41"/>
      <c r="M29" s="41"/>
      <c r="N29" s="41"/>
      <c r="O29" s="41"/>
      <c r="P29" s="41"/>
      <c r="Q29" s="41"/>
      <c r="R29" s="4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  <c r="AF29" s="41"/>
      <c r="AG29" s="41"/>
      <c r="AH29" s="41"/>
      <c r="AI29" s="41"/>
      <c r="AJ29" s="41"/>
      <c r="AK29" s="318">
        <f>ROUND(AK26 + AK27, 2)</f>
        <v>0</v>
      </c>
      <c r="AL29" s="319"/>
      <c r="AM29" s="319"/>
      <c r="AN29" s="319"/>
      <c r="AO29" s="319"/>
      <c r="AP29" s="38"/>
      <c r="AQ29" s="38"/>
      <c r="AR29" s="39"/>
      <c r="BE29" s="309"/>
    </row>
    <row r="30" spans="1:71" s="2" customFormat="1" ht="6.95" customHeight="1">
      <c r="A30" s="36"/>
      <c r="B30" s="37"/>
      <c r="C30" s="38"/>
      <c r="D30" s="38"/>
      <c r="E30" s="38"/>
      <c r="F30" s="38"/>
      <c r="G30" s="38"/>
      <c r="H30" s="38"/>
      <c r="I30" s="38"/>
      <c r="J30" s="38"/>
      <c r="K30" s="38"/>
      <c r="L30" s="38"/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38"/>
      <c r="AL30" s="38"/>
      <c r="AM30" s="38"/>
      <c r="AN30" s="38"/>
      <c r="AO30" s="38"/>
      <c r="AP30" s="38"/>
      <c r="AQ30" s="38"/>
      <c r="AR30" s="39"/>
      <c r="BE30" s="309"/>
    </row>
    <row r="31" spans="1:71" s="2" customFormat="1" ht="12.75">
      <c r="A31" s="36"/>
      <c r="B31" s="37"/>
      <c r="C31" s="38"/>
      <c r="D31" s="38"/>
      <c r="E31" s="38"/>
      <c r="F31" s="38"/>
      <c r="G31" s="38"/>
      <c r="H31" s="38"/>
      <c r="I31" s="38"/>
      <c r="J31" s="38"/>
      <c r="K31" s="38"/>
      <c r="L31" s="320" t="s">
        <v>42</v>
      </c>
      <c r="M31" s="320"/>
      <c r="N31" s="320"/>
      <c r="O31" s="320"/>
      <c r="P31" s="320"/>
      <c r="Q31" s="38"/>
      <c r="R31" s="38"/>
      <c r="S31" s="38"/>
      <c r="T31" s="38"/>
      <c r="U31" s="38"/>
      <c r="V31" s="38"/>
      <c r="W31" s="320" t="s">
        <v>43</v>
      </c>
      <c r="X31" s="320"/>
      <c r="Y31" s="320"/>
      <c r="Z31" s="320"/>
      <c r="AA31" s="320"/>
      <c r="AB31" s="320"/>
      <c r="AC31" s="320"/>
      <c r="AD31" s="320"/>
      <c r="AE31" s="320"/>
      <c r="AF31" s="38"/>
      <c r="AG31" s="38"/>
      <c r="AH31" s="38"/>
      <c r="AI31" s="38"/>
      <c r="AJ31" s="38"/>
      <c r="AK31" s="320" t="s">
        <v>44</v>
      </c>
      <c r="AL31" s="320"/>
      <c r="AM31" s="320"/>
      <c r="AN31" s="320"/>
      <c r="AO31" s="320"/>
      <c r="AP31" s="38"/>
      <c r="AQ31" s="38"/>
      <c r="AR31" s="39"/>
      <c r="BE31" s="309"/>
    </row>
    <row r="32" spans="1:71" s="3" customFormat="1" ht="14.45" customHeight="1">
      <c r="B32" s="42"/>
      <c r="C32" s="43"/>
      <c r="D32" s="30" t="s">
        <v>45</v>
      </c>
      <c r="E32" s="43"/>
      <c r="F32" s="30" t="s">
        <v>46</v>
      </c>
      <c r="G32" s="43"/>
      <c r="H32" s="43"/>
      <c r="I32" s="43"/>
      <c r="J32" s="43"/>
      <c r="K32" s="43"/>
      <c r="L32" s="306">
        <v>0.21</v>
      </c>
      <c r="M32" s="305"/>
      <c r="N32" s="305"/>
      <c r="O32" s="305"/>
      <c r="P32" s="305"/>
      <c r="Q32" s="43"/>
      <c r="R32" s="43"/>
      <c r="S32" s="43"/>
      <c r="T32" s="43"/>
      <c r="U32" s="43"/>
      <c r="V32" s="43"/>
      <c r="W32" s="304">
        <f>ROUND(AZ94 + SUM(CD98:CD102), 2)</f>
        <v>0</v>
      </c>
      <c r="X32" s="305"/>
      <c r="Y32" s="305"/>
      <c r="Z32" s="305"/>
      <c r="AA32" s="305"/>
      <c r="AB32" s="305"/>
      <c r="AC32" s="305"/>
      <c r="AD32" s="305"/>
      <c r="AE32" s="305"/>
      <c r="AF32" s="43"/>
      <c r="AG32" s="43"/>
      <c r="AH32" s="43"/>
      <c r="AI32" s="43"/>
      <c r="AJ32" s="43"/>
      <c r="AK32" s="304">
        <f>ROUND(AV94 + SUM(BY98:BY102), 2)</f>
        <v>0</v>
      </c>
      <c r="AL32" s="305"/>
      <c r="AM32" s="305"/>
      <c r="AN32" s="305"/>
      <c r="AO32" s="305"/>
      <c r="AP32" s="43"/>
      <c r="AQ32" s="43"/>
      <c r="AR32" s="44"/>
      <c r="BE32" s="310"/>
    </row>
    <row r="33" spans="1:57" s="3" customFormat="1" ht="14.45" customHeight="1">
      <c r="B33" s="42"/>
      <c r="C33" s="43"/>
      <c r="D33" s="43"/>
      <c r="E33" s="43"/>
      <c r="F33" s="30" t="s">
        <v>47</v>
      </c>
      <c r="G33" s="43"/>
      <c r="H33" s="43"/>
      <c r="I33" s="43"/>
      <c r="J33" s="43"/>
      <c r="K33" s="43"/>
      <c r="L33" s="306">
        <v>0.15</v>
      </c>
      <c r="M33" s="305"/>
      <c r="N33" s="305"/>
      <c r="O33" s="305"/>
      <c r="P33" s="305"/>
      <c r="Q33" s="43"/>
      <c r="R33" s="43"/>
      <c r="S33" s="43"/>
      <c r="T33" s="43"/>
      <c r="U33" s="43"/>
      <c r="V33" s="43"/>
      <c r="W33" s="304">
        <f>ROUND(BA94 + SUM(CE98:CE102), 2)</f>
        <v>0</v>
      </c>
      <c r="X33" s="305"/>
      <c r="Y33" s="305"/>
      <c r="Z33" s="305"/>
      <c r="AA33" s="305"/>
      <c r="AB33" s="305"/>
      <c r="AC33" s="305"/>
      <c r="AD33" s="305"/>
      <c r="AE33" s="305"/>
      <c r="AF33" s="43"/>
      <c r="AG33" s="43"/>
      <c r="AH33" s="43"/>
      <c r="AI33" s="43"/>
      <c r="AJ33" s="43"/>
      <c r="AK33" s="304">
        <f>ROUND(AW94 + SUM(BZ98:BZ102), 2)</f>
        <v>0</v>
      </c>
      <c r="AL33" s="305"/>
      <c r="AM33" s="305"/>
      <c r="AN33" s="305"/>
      <c r="AO33" s="305"/>
      <c r="AP33" s="43"/>
      <c r="AQ33" s="43"/>
      <c r="AR33" s="44"/>
      <c r="BE33" s="310"/>
    </row>
    <row r="34" spans="1:57" s="3" customFormat="1" ht="14.45" hidden="1" customHeight="1">
      <c r="B34" s="42"/>
      <c r="C34" s="43"/>
      <c r="D34" s="43"/>
      <c r="E34" s="43"/>
      <c r="F34" s="30" t="s">
        <v>48</v>
      </c>
      <c r="G34" s="43"/>
      <c r="H34" s="43"/>
      <c r="I34" s="43"/>
      <c r="J34" s="43"/>
      <c r="K34" s="43"/>
      <c r="L34" s="306">
        <v>0.21</v>
      </c>
      <c r="M34" s="305"/>
      <c r="N34" s="305"/>
      <c r="O34" s="305"/>
      <c r="P34" s="305"/>
      <c r="Q34" s="43"/>
      <c r="R34" s="43"/>
      <c r="S34" s="43"/>
      <c r="T34" s="43"/>
      <c r="U34" s="43"/>
      <c r="V34" s="43"/>
      <c r="W34" s="304">
        <f>ROUND(BB94 + SUM(CF98:CF102), 2)</f>
        <v>0</v>
      </c>
      <c r="X34" s="305"/>
      <c r="Y34" s="305"/>
      <c r="Z34" s="305"/>
      <c r="AA34" s="305"/>
      <c r="AB34" s="305"/>
      <c r="AC34" s="305"/>
      <c r="AD34" s="305"/>
      <c r="AE34" s="305"/>
      <c r="AF34" s="43"/>
      <c r="AG34" s="43"/>
      <c r="AH34" s="43"/>
      <c r="AI34" s="43"/>
      <c r="AJ34" s="43"/>
      <c r="AK34" s="304">
        <v>0</v>
      </c>
      <c r="AL34" s="305"/>
      <c r="AM34" s="305"/>
      <c r="AN34" s="305"/>
      <c r="AO34" s="305"/>
      <c r="AP34" s="43"/>
      <c r="AQ34" s="43"/>
      <c r="AR34" s="44"/>
      <c r="BE34" s="310"/>
    </row>
    <row r="35" spans="1:57" s="3" customFormat="1" ht="14.45" hidden="1" customHeight="1">
      <c r="B35" s="42"/>
      <c r="C35" s="43"/>
      <c r="D35" s="43"/>
      <c r="E35" s="43"/>
      <c r="F35" s="30" t="s">
        <v>49</v>
      </c>
      <c r="G35" s="43"/>
      <c r="H35" s="43"/>
      <c r="I35" s="43"/>
      <c r="J35" s="43"/>
      <c r="K35" s="43"/>
      <c r="L35" s="306">
        <v>0.15</v>
      </c>
      <c r="M35" s="305"/>
      <c r="N35" s="305"/>
      <c r="O35" s="305"/>
      <c r="P35" s="305"/>
      <c r="Q35" s="43"/>
      <c r="R35" s="43"/>
      <c r="S35" s="43"/>
      <c r="T35" s="43"/>
      <c r="U35" s="43"/>
      <c r="V35" s="43"/>
      <c r="W35" s="304">
        <f>ROUND(BC94 + SUM(CG98:CG102), 2)</f>
        <v>0</v>
      </c>
      <c r="X35" s="305"/>
      <c r="Y35" s="305"/>
      <c r="Z35" s="305"/>
      <c r="AA35" s="305"/>
      <c r="AB35" s="305"/>
      <c r="AC35" s="305"/>
      <c r="AD35" s="305"/>
      <c r="AE35" s="305"/>
      <c r="AF35" s="43"/>
      <c r="AG35" s="43"/>
      <c r="AH35" s="43"/>
      <c r="AI35" s="43"/>
      <c r="AJ35" s="43"/>
      <c r="AK35" s="304">
        <v>0</v>
      </c>
      <c r="AL35" s="305"/>
      <c r="AM35" s="305"/>
      <c r="AN35" s="305"/>
      <c r="AO35" s="305"/>
      <c r="AP35" s="43"/>
      <c r="AQ35" s="43"/>
      <c r="AR35" s="44"/>
    </row>
    <row r="36" spans="1:57" s="3" customFormat="1" ht="14.45" hidden="1" customHeight="1">
      <c r="B36" s="42"/>
      <c r="C36" s="43"/>
      <c r="D36" s="43"/>
      <c r="E36" s="43"/>
      <c r="F36" s="30" t="s">
        <v>50</v>
      </c>
      <c r="G36" s="43"/>
      <c r="H36" s="43"/>
      <c r="I36" s="43"/>
      <c r="J36" s="43"/>
      <c r="K36" s="43"/>
      <c r="L36" s="306">
        <v>0</v>
      </c>
      <c r="M36" s="305"/>
      <c r="N36" s="305"/>
      <c r="O36" s="305"/>
      <c r="P36" s="305"/>
      <c r="Q36" s="43"/>
      <c r="R36" s="43"/>
      <c r="S36" s="43"/>
      <c r="T36" s="43"/>
      <c r="U36" s="43"/>
      <c r="V36" s="43"/>
      <c r="W36" s="304">
        <f>ROUND(BD94 + SUM(CH98:CH102), 2)</f>
        <v>0</v>
      </c>
      <c r="X36" s="305"/>
      <c r="Y36" s="305"/>
      <c r="Z36" s="305"/>
      <c r="AA36" s="305"/>
      <c r="AB36" s="305"/>
      <c r="AC36" s="305"/>
      <c r="AD36" s="305"/>
      <c r="AE36" s="305"/>
      <c r="AF36" s="43"/>
      <c r="AG36" s="43"/>
      <c r="AH36" s="43"/>
      <c r="AI36" s="43"/>
      <c r="AJ36" s="43"/>
      <c r="AK36" s="304">
        <v>0</v>
      </c>
      <c r="AL36" s="305"/>
      <c r="AM36" s="305"/>
      <c r="AN36" s="305"/>
      <c r="AO36" s="305"/>
      <c r="AP36" s="43"/>
      <c r="AQ36" s="43"/>
      <c r="AR36" s="44"/>
    </row>
    <row r="37" spans="1:57" s="2" customFormat="1" ht="6.95" customHeight="1">
      <c r="A37" s="36"/>
      <c r="B37" s="37"/>
      <c r="C37" s="38"/>
      <c r="D37" s="38"/>
      <c r="E37" s="38"/>
      <c r="F37" s="38"/>
      <c r="G37" s="38"/>
      <c r="H37" s="38"/>
      <c r="I37" s="38"/>
      <c r="J37" s="38"/>
      <c r="K37" s="38"/>
      <c r="L37" s="38"/>
      <c r="M37" s="38"/>
      <c r="N37" s="38"/>
      <c r="O37" s="38"/>
      <c r="P37" s="38"/>
      <c r="Q37" s="38"/>
      <c r="R37" s="38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  <c r="AF37" s="38"/>
      <c r="AG37" s="38"/>
      <c r="AH37" s="38"/>
      <c r="AI37" s="38"/>
      <c r="AJ37" s="38"/>
      <c r="AK37" s="38"/>
      <c r="AL37" s="38"/>
      <c r="AM37" s="38"/>
      <c r="AN37" s="38"/>
      <c r="AO37" s="38"/>
      <c r="AP37" s="38"/>
      <c r="AQ37" s="38"/>
      <c r="AR37" s="39"/>
      <c r="BE37" s="36"/>
    </row>
    <row r="38" spans="1:57" s="2" customFormat="1" ht="25.9" customHeight="1">
      <c r="A38" s="36"/>
      <c r="B38" s="37"/>
      <c r="C38" s="45"/>
      <c r="D38" s="46" t="s">
        <v>51</v>
      </c>
      <c r="E38" s="47"/>
      <c r="F38" s="47"/>
      <c r="G38" s="47"/>
      <c r="H38" s="47"/>
      <c r="I38" s="47"/>
      <c r="J38" s="47"/>
      <c r="K38" s="47"/>
      <c r="L38" s="47"/>
      <c r="M38" s="47"/>
      <c r="N38" s="47"/>
      <c r="O38" s="47"/>
      <c r="P38" s="47"/>
      <c r="Q38" s="47"/>
      <c r="R38" s="47"/>
      <c r="S38" s="47"/>
      <c r="T38" s="48" t="s">
        <v>52</v>
      </c>
      <c r="U38" s="47"/>
      <c r="V38" s="47"/>
      <c r="W38" s="47"/>
      <c r="X38" s="302" t="s">
        <v>53</v>
      </c>
      <c r="Y38" s="300"/>
      <c r="Z38" s="300"/>
      <c r="AA38" s="300"/>
      <c r="AB38" s="300"/>
      <c r="AC38" s="47"/>
      <c r="AD38" s="47"/>
      <c r="AE38" s="47"/>
      <c r="AF38" s="47"/>
      <c r="AG38" s="47"/>
      <c r="AH38" s="47"/>
      <c r="AI38" s="47"/>
      <c r="AJ38" s="47"/>
      <c r="AK38" s="299">
        <f>SUM(AK29:AK36)</f>
        <v>0</v>
      </c>
      <c r="AL38" s="300"/>
      <c r="AM38" s="300"/>
      <c r="AN38" s="300"/>
      <c r="AO38" s="301"/>
      <c r="AP38" s="45"/>
      <c r="AQ38" s="45"/>
      <c r="AR38" s="39"/>
      <c r="BE38" s="36"/>
    </row>
    <row r="39" spans="1:57" s="2" customFormat="1" ht="6.95" customHeight="1">
      <c r="A39" s="36"/>
      <c r="B39" s="37"/>
      <c r="C39" s="38"/>
      <c r="D39" s="38"/>
      <c r="E39" s="38"/>
      <c r="F39" s="38"/>
      <c r="G39" s="38"/>
      <c r="H39" s="38"/>
      <c r="I39" s="38"/>
      <c r="J39" s="38"/>
      <c r="K39" s="38"/>
      <c r="L39" s="38"/>
      <c r="M39" s="38"/>
      <c r="N39" s="38"/>
      <c r="O39" s="38"/>
      <c r="P39" s="38"/>
      <c r="Q39" s="38"/>
      <c r="R39" s="38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  <c r="AF39" s="38"/>
      <c r="AG39" s="38"/>
      <c r="AH39" s="38"/>
      <c r="AI39" s="38"/>
      <c r="AJ39" s="38"/>
      <c r="AK39" s="38"/>
      <c r="AL39" s="38"/>
      <c r="AM39" s="38"/>
      <c r="AN39" s="38"/>
      <c r="AO39" s="38"/>
      <c r="AP39" s="38"/>
      <c r="AQ39" s="38"/>
      <c r="AR39" s="39"/>
      <c r="BE39" s="36"/>
    </row>
    <row r="40" spans="1:57" s="2" customFormat="1" ht="14.45" customHeight="1">
      <c r="A40" s="36"/>
      <c r="B40" s="37"/>
      <c r="C40" s="38"/>
      <c r="D40" s="38"/>
      <c r="E40" s="38"/>
      <c r="F40" s="38"/>
      <c r="G40" s="38"/>
      <c r="H40" s="38"/>
      <c r="I40" s="38"/>
      <c r="J40" s="38"/>
      <c r="K40" s="38"/>
      <c r="L40" s="38"/>
      <c r="M40" s="38"/>
      <c r="N40" s="38"/>
      <c r="O40" s="38"/>
      <c r="P40" s="38"/>
      <c r="Q40" s="38"/>
      <c r="R40" s="38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  <c r="AF40" s="38"/>
      <c r="AG40" s="38"/>
      <c r="AH40" s="38"/>
      <c r="AI40" s="38"/>
      <c r="AJ40" s="38"/>
      <c r="AK40" s="38"/>
      <c r="AL40" s="38"/>
      <c r="AM40" s="38"/>
      <c r="AN40" s="38"/>
      <c r="AO40" s="38"/>
      <c r="AP40" s="38"/>
      <c r="AQ40" s="38"/>
      <c r="AR40" s="39"/>
      <c r="BE40" s="36"/>
    </row>
    <row r="41" spans="1:57" s="1" customFormat="1" ht="14.45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pans="1:57" s="1" customFormat="1" ht="14.45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pans="1:57" s="1" customFormat="1" ht="14.45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pans="1:57" s="1" customFormat="1" ht="14.45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pans="1:57" s="1" customFormat="1" ht="14.45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pans="1:57" s="1" customFormat="1" ht="14.45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pans="1:57" s="1" customFormat="1" ht="14.45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pans="1:57" s="1" customFormat="1" ht="14.45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pans="1:57" s="2" customFormat="1" ht="14.45" customHeight="1">
      <c r="B49" s="49"/>
      <c r="C49" s="50"/>
      <c r="D49" s="51" t="s">
        <v>54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2"/>
      <c r="AA49" s="52"/>
      <c r="AB49" s="52"/>
      <c r="AC49" s="52"/>
      <c r="AD49" s="52"/>
      <c r="AE49" s="52"/>
      <c r="AF49" s="52"/>
      <c r="AG49" s="52"/>
      <c r="AH49" s="51" t="s">
        <v>55</v>
      </c>
      <c r="AI49" s="52"/>
      <c r="AJ49" s="52"/>
      <c r="AK49" s="52"/>
      <c r="AL49" s="52"/>
      <c r="AM49" s="52"/>
      <c r="AN49" s="52"/>
      <c r="AO49" s="52"/>
      <c r="AP49" s="50"/>
      <c r="AQ49" s="50"/>
      <c r="AR49" s="53"/>
    </row>
    <row r="50" spans="1:57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 spans="1:57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 spans="1:57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 spans="1:57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 spans="1:57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 spans="1:57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 spans="1:57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 spans="1: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 spans="1:57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 spans="1:57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pans="1:57" s="2" customFormat="1" ht="12.75">
      <c r="A60" s="36"/>
      <c r="B60" s="37"/>
      <c r="C60" s="38"/>
      <c r="D60" s="54" t="s">
        <v>56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54" t="s">
        <v>57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54" t="s">
        <v>56</v>
      </c>
      <c r="AI60" s="41"/>
      <c r="AJ60" s="41"/>
      <c r="AK60" s="41"/>
      <c r="AL60" s="41"/>
      <c r="AM60" s="54" t="s">
        <v>57</v>
      </c>
      <c r="AN60" s="41"/>
      <c r="AO60" s="41"/>
      <c r="AP60" s="38"/>
      <c r="AQ60" s="38"/>
      <c r="AR60" s="39"/>
      <c r="BE60" s="36"/>
    </row>
    <row r="61" spans="1:57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 spans="1:57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 spans="1:57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pans="1:57" s="2" customFormat="1" ht="12.75">
      <c r="A64" s="36"/>
      <c r="B64" s="37"/>
      <c r="C64" s="38"/>
      <c r="D64" s="51" t="s">
        <v>58</v>
      </c>
      <c r="E64" s="55"/>
      <c r="F64" s="55"/>
      <c r="G64" s="55"/>
      <c r="H64" s="55"/>
      <c r="I64" s="55"/>
      <c r="J64" s="55"/>
      <c r="K64" s="55"/>
      <c r="L64" s="55"/>
      <c r="M64" s="55"/>
      <c r="N64" s="55"/>
      <c r="O64" s="55"/>
      <c r="P64" s="55"/>
      <c r="Q64" s="55"/>
      <c r="R64" s="55"/>
      <c r="S64" s="55"/>
      <c r="T64" s="55"/>
      <c r="U64" s="55"/>
      <c r="V64" s="55"/>
      <c r="W64" s="55"/>
      <c r="X64" s="55"/>
      <c r="Y64" s="55"/>
      <c r="Z64" s="55"/>
      <c r="AA64" s="55"/>
      <c r="AB64" s="55"/>
      <c r="AC64" s="55"/>
      <c r="AD64" s="55"/>
      <c r="AE64" s="55"/>
      <c r="AF64" s="55"/>
      <c r="AG64" s="55"/>
      <c r="AH64" s="51" t="s">
        <v>59</v>
      </c>
      <c r="AI64" s="55"/>
      <c r="AJ64" s="55"/>
      <c r="AK64" s="55"/>
      <c r="AL64" s="55"/>
      <c r="AM64" s="55"/>
      <c r="AN64" s="55"/>
      <c r="AO64" s="55"/>
      <c r="AP64" s="38"/>
      <c r="AQ64" s="38"/>
      <c r="AR64" s="39"/>
      <c r="BE64" s="36"/>
    </row>
    <row r="65" spans="1:57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 spans="1:57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 spans="1:5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 spans="1:57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 spans="1:57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 spans="1:57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 spans="1:57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 spans="1:57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 spans="1:57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 spans="1:57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pans="1:57" s="2" customFormat="1" ht="12.75">
      <c r="A75" s="36"/>
      <c r="B75" s="37"/>
      <c r="C75" s="38"/>
      <c r="D75" s="54" t="s">
        <v>56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54" t="s">
        <v>57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54" t="s">
        <v>56</v>
      </c>
      <c r="AI75" s="41"/>
      <c r="AJ75" s="41"/>
      <c r="AK75" s="41"/>
      <c r="AL75" s="41"/>
      <c r="AM75" s="54" t="s">
        <v>57</v>
      </c>
      <c r="AN75" s="41"/>
      <c r="AO75" s="41"/>
      <c r="AP75" s="38"/>
      <c r="AQ75" s="38"/>
      <c r="AR75" s="39"/>
      <c r="BE75" s="36"/>
    </row>
    <row r="76" spans="1:57" s="2" customFormat="1">
      <c r="A76" s="36"/>
      <c r="B76" s="37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  <c r="AF76" s="38"/>
      <c r="AG76" s="38"/>
      <c r="AH76" s="38"/>
      <c r="AI76" s="38"/>
      <c r="AJ76" s="38"/>
      <c r="AK76" s="38"/>
      <c r="AL76" s="38"/>
      <c r="AM76" s="38"/>
      <c r="AN76" s="38"/>
      <c r="AO76" s="38"/>
      <c r="AP76" s="38"/>
      <c r="AQ76" s="38"/>
      <c r="AR76" s="39"/>
      <c r="BE76" s="36"/>
    </row>
    <row r="77" spans="1:57" s="2" customFormat="1" ht="6.95" customHeight="1">
      <c r="A77" s="36"/>
      <c r="B77" s="56"/>
      <c r="C77" s="57"/>
      <c r="D77" s="57"/>
      <c r="E77" s="57"/>
      <c r="F77" s="57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7"/>
      <c r="AQ77" s="57"/>
      <c r="AR77" s="39"/>
      <c r="BE77" s="36"/>
    </row>
    <row r="81" spans="1:91" s="2" customFormat="1" ht="6.95" customHeight="1">
      <c r="A81" s="36"/>
      <c r="B81" s="58"/>
      <c r="C81" s="59"/>
      <c r="D81" s="59"/>
      <c r="E81" s="59"/>
      <c r="F81" s="59"/>
      <c r="G81" s="59"/>
      <c r="H81" s="59"/>
      <c r="I81" s="59"/>
      <c r="J81" s="59"/>
      <c r="K81" s="59"/>
      <c r="L81" s="59"/>
      <c r="M81" s="59"/>
      <c r="N81" s="59"/>
      <c r="O81" s="59"/>
      <c r="P81" s="59"/>
      <c r="Q81" s="59"/>
      <c r="R81" s="59"/>
      <c r="S81" s="59"/>
      <c r="T81" s="59"/>
      <c r="U81" s="59"/>
      <c r="V81" s="59"/>
      <c r="W81" s="59"/>
      <c r="X81" s="59"/>
      <c r="Y81" s="59"/>
      <c r="Z81" s="59"/>
      <c r="AA81" s="59"/>
      <c r="AB81" s="59"/>
      <c r="AC81" s="59"/>
      <c r="AD81" s="59"/>
      <c r="AE81" s="59"/>
      <c r="AF81" s="59"/>
      <c r="AG81" s="59"/>
      <c r="AH81" s="59"/>
      <c r="AI81" s="59"/>
      <c r="AJ81" s="59"/>
      <c r="AK81" s="59"/>
      <c r="AL81" s="59"/>
      <c r="AM81" s="59"/>
      <c r="AN81" s="59"/>
      <c r="AO81" s="59"/>
      <c r="AP81" s="59"/>
      <c r="AQ81" s="59"/>
      <c r="AR81" s="39"/>
      <c r="BE81" s="36"/>
    </row>
    <row r="82" spans="1:91" s="2" customFormat="1" ht="24.95" customHeight="1">
      <c r="A82" s="36"/>
      <c r="B82" s="37"/>
      <c r="C82" s="24" t="s">
        <v>60</v>
      </c>
      <c r="D82" s="38"/>
      <c r="E82" s="38"/>
      <c r="F82" s="38"/>
      <c r="G82" s="38"/>
      <c r="H82" s="38"/>
      <c r="I82" s="38"/>
      <c r="J82" s="38"/>
      <c r="K82" s="38"/>
      <c r="L82" s="38"/>
      <c r="M82" s="38"/>
      <c r="N82" s="38"/>
      <c r="O82" s="38"/>
      <c r="P82" s="38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F82" s="38"/>
      <c r="AG82" s="38"/>
      <c r="AH82" s="38"/>
      <c r="AI82" s="38"/>
      <c r="AJ82" s="38"/>
      <c r="AK82" s="38"/>
      <c r="AL82" s="38"/>
      <c r="AM82" s="38"/>
      <c r="AN82" s="38"/>
      <c r="AO82" s="38"/>
      <c r="AP82" s="38"/>
      <c r="AQ82" s="38"/>
      <c r="AR82" s="39"/>
      <c r="BE82" s="36"/>
    </row>
    <row r="83" spans="1:91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38"/>
      <c r="M83" s="38"/>
      <c r="N83" s="38"/>
      <c r="O83" s="38"/>
      <c r="P83" s="38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F83" s="38"/>
      <c r="AG83" s="38"/>
      <c r="AH83" s="38"/>
      <c r="AI83" s="38"/>
      <c r="AJ83" s="38"/>
      <c r="AK83" s="38"/>
      <c r="AL83" s="38"/>
      <c r="AM83" s="38"/>
      <c r="AN83" s="38"/>
      <c r="AO83" s="38"/>
      <c r="AP83" s="38"/>
      <c r="AQ83" s="38"/>
      <c r="AR83" s="39"/>
      <c r="BE83" s="36"/>
    </row>
    <row r="84" spans="1:91" s="4" customFormat="1" ht="12" customHeight="1">
      <c r="B84" s="60"/>
      <c r="C84" s="30" t="s">
        <v>13</v>
      </c>
      <c r="D84" s="61"/>
      <c r="E84" s="61"/>
      <c r="F84" s="61"/>
      <c r="G84" s="61"/>
      <c r="H84" s="61"/>
      <c r="I84" s="61"/>
      <c r="J84" s="61"/>
      <c r="K84" s="61"/>
      <c r="L84" s="61" t="str">
        <f>K5</f>
        <v>11/2020/D</v>
      </c>
      <c r="M84" s="61"/>
      <c r="N84" s="61"/>
      <c r="O84" s="61"/>
      <c r="P84" s="61"/>
      <c r="Q84" s="61"/>
      <c r="R84" s="61"/>
      <c r="S84" s="61"/>
      <c r="T84" s="61"/>
      <c r="U84" s="61"/>
      <c r="V84" s="61"/>
      <c r="W84" s="61"/>
      <c r="X84" s="61"/>
      <c r="Y84" s="61"/>
      <c r="Z84" s="61"/>
      <c r="AA84" s="61"/>
      <c r="AB84" s="61"/>
      <c r="AC84" s="61"/>
      <c r="AD84" s="61"/>
      <c r="AE84" s="61"/>
      <c r="AF84" s="61"/>
      <c r="AG84" s="61"/>
      <c r="AH84" s="61"/>
      <c r="AI84" s="61"/>
      <c r="AJ84" s="61"/>
      <c r="AK84" s="61"/>
      <c r="AL84" s="61"/>
      <c r="AM84" s="61"/>
      <c r="AN84" s="61"/>
      <c r="AO84" s="61"/>
      <c r="AP84" s="61"/>
      <c r="AQ84" s="61"/>
      <c r="AR84" s="62"/>
    </row>
    <row r="85" spans="1:91" s="5" customFormat="1" ht="36.950000000000003" customHeight="1">
      <c r="B85" s="63"/>
      <c r="C85" s="64" t="s">
        <v>16</v>
      </c>
      <c r="D85" s="65"/>
      <c r="E85" s="65"/>
      <c r="F85" s="65"/>
      <c r="G85" s="65"/>
      <c r="H85" s="65"/>
      <c r="I85" s="65"/>
      <c r="J85" s="65"/>
      <c r="K85" s="65"/>
      <c r="L85" s="335" t="str">
        <f>K6</f>
        <v>Nové zelené střechy na objektu ZŠ Bratří Venclíků,akumulace dešťové vody</v>
      </c>
      <c r="M85" s="336"/>
      <c r="N85" s="336"/>
      <c r="O85" s="336"/>
      <c r="P85" s="336"/>
      <c r="Q85" s="336"/>
      <c r="R85" s="336"/>
      <c r="S85" s="336"/>
      <c r="T85" s="336"/>
      <c r="U85" s="336"/>
      <c r="V85" s="336"/>
      <c r="W85" s="336"/>
      <c r="X85" s="336"/>
      <c r="Y85" s="336"/>
      <c r="Z85" s="336"/>
      <c r="AA85" s="336"/>
      <c r="AB85" s="336"/>
      <c r="AC85" s="336"/>
      <c r="AD85" s="336"/>
      <c r="AE85" s="336"/>
      <c r="AF85" s="336"/>
      <c r="AG85" s="336"/>
      <c r="AH85" s="336"/>
      <c r="AI85" s="336"/>
      <c r="AJ85" s="336"/>
      <c r="AK85" s="336"/>
      <c r="AL85" s="336"/>
      <c r="AM85" s="336"/>
      <c r="AN85" s="336"/>
      <c r="AO85" s="336"/>
      <c r="AP85" s="65"/>
      <c r="AQ85" s="65"/>
      <c r="AR85" s="66"/>
    </row>
    <row r="86" spans="1:91" s="2" customFormat="1" ht="6.95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38"/>
      <c r="M86" s="38"/>
      <c r="N86" s="38"/>
      <c r="O86" s="38"/>
      <c r="P86" s="38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F86" s="38"/>
      <c r="AG86" s="38"/>
      <c r="AH86" s="38"/>
      <c r="AI86" s="38"/>
      <c r="AJ86" s="38"/>
      <c r="AK86" s="38"/>
      <c r="AL86" s="38"/>
      <c r="AM86" s="38"/>
      <c r="AN86" s="38"/>
      <c r="AO86" s="38"/>
      <c r="AP86" s="38"/>
      <c r="AQ86" s="38"/>
      <c r="AR86" s="39"/>
      <c r="BE86" s="36"/>
    </row>
    <row r="87" spans="1:91" s="2" customFormat="1" ht="12" customHeight="1">
      <c r="A87" s="36"/>
      <c r="B87" s="37"/>
      <c r="C87" s="30" t="s">
        <v>20</v>
      </c>
      <c r="D87" s="38"/>
      <c r="E87" s="38"/>
      <c r="F87" s="38"/>
      <c r="G87" s="38"/>
      <c r="H87" s="38"/>
      <c r="I87" s="38"/>
      <c r="J87" s="38"/>
      <c r="K87" s="38"/>
      <c r="L87" s="67" t="str">
        <f>IF(K8="","",K8)</f>
        <v>Bratří Venclíků 1140/1,Praha 14</v>
      </c>
      <c r="M87" s="38"/>
      <c r="N87" s="38"/>
      <c r="O87" s="38"/>
      <c r="P87" s="38"/>
      <c r="Q87" s="38"/>
      <c r="R87" s="38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F87" s="38"/>
      <c r="AG87" s="38"/>
      <c r="AH87" s="38"/>
      <c r="AI87" s="30" t="s">
        <v>22</v>
      </c>
      <c r="AJ87" s="38"/>
      <c r="AK87" s="38"/>
      <c r="AL87" s="38"/>
      <c r="AM87" s="337" t="str">
        <f>IF(AN8= "","",AN8)</f>
        <v>8. 5. 2021</v>
      </c>
      <c r="AN87" s="337"/>
      <c r="AO87" s="38"/>
      <c r="AP87" s="38"/>
      <c r="AQ87" s="38"/>
      <c r="AR87" s="39"/>
      <c r="BE87" s="36"/>
    </row>
    <row r="88" spans="1:91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38"/>
      <c r="M88" s="38"/>
      <c r="N88" s="38"/>
      <c r="O88" s="38"/>
      <c r="P88" s="38"/>
      <c r="Q88" s="38"/>
      <c r="R88" s="38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F88" s="38"/>
      <c r="AG88" s="38"/>
      <c r="AH88" s="38"/>
      <c r="AI88" s="38"/>
      <c r="AJ88" s="38"/>
      <c r="AK88" s="38"/>
      <c r="AL88" s="38"/>
      <c r="AM88" s="38"/>
      <c r="AN88" s="38"/>
      <c r="AO88" s="38"/>
      <c r="AP88" s="38"/>
      <c r="AQ88" s="38"/>
      <c r="AR88" s="39"/>
      <c r="BE88" s="36"/>
    </row>
    <row r="89" spans="1:91" s="2" customFormat="1" ht="15.2" customHeight="1">
      <c r="A89" s="36"/>
      <c r="B89" s="37"/>
      <c r="C89" s="30" t="s">
        <v>24</v>
      </c>
      <c r="D89" s="38"/>
      <c r="E89" s="38"/>
      <c r="F89" s="38"/>
      <c r="G89" s="38"/>
      <c r="H89" s="38"/>
      <c r="I89" s="38"/>
      <c r="J89" s="38"/>
      <c r="K89" s="38"/>
      <c r="L89" s="61" t="str">
        <f>IF(E11= "","",E11)</f>
        <v>Městská část Praha 14</v>
      </c>
      <c r="M89" s="38"/>
      <c r="N89" s="38"/>
      <c r="O89" s="38"/>
      <c r="P89" s="38"/>
      <c r="Q89" s="38"/>
      <c r="R89" s="38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F89" s="38"/>
      <c r="AG89" s="38"/>
      <c r="AH89" s="38"/>
      <c r="AI89" s="30" t="s">
        <v>31</v>
      </c>
      <c r="AJ89" s="38"/>
      <c r="AK89" s="38"/>
      <c r="AL89" s="38"/>
      <c r="AM89" s="344" t="str">
        <f>IF(E17="","",E17)</f>
        <v>a3atelier s.r.o.</v>
      </c>
      <c r="AN89" s="345"/>
      <c r="AO89" s="345"/>
      <c r="AP89" s="345"/>
      <c r="AQ89" s="38"/>
      <c r="AR89" s="39"/>
      <c r="AS89" s="338" t="s">
        <v>61</v>
      </c>
      <c r="AT89" s="339"/>
      <c r="AU89" s="69"/>
      <c r="AV89" s="69"/>
      <c r="AW89" s="69"/>
      <c r="AX89" s="69"/>
      <c r="AY89" s="69"/>
      <c r="AZ89" s="69"/>
      <c r="BA89" s="69"/>
      <c r="BB89" s="69"/>
      <c r="BC89" s="69"/>
      <c r="BD89" s="70"/>
      <c r="BE89" s="36"/>
    </row>
    <row r="90" spans="1:91" s="2" customFormat="1" ht="15.2" customHeight="1">
      <c r="A90" s="36"/>
      <c r="B90" s="37"/>
      <c r="C90" s="30" t="s">
        <v>29</v>
      </c>
      <c r="D90" s="38"/>
      <c r="E90" s="38"/>
      <c r="F90" s="38"/>
      <c r="G90" s="38"/>
      <c r="H90" s="38"/>
      <c r="I90" s="38"/>
      <c r="J90" s="38"/>
      <c r="K90" s="38"/>
      <c r="L90" s="61" t="str">
        <f>IF(E14= "Vyplň údaj","",E14)</f>
        <v/>
      </c>
      <c r="M90" s="38"/>
      <c r="N90" s="38"/>
      <c r="O90" s="38"/>
      <c r="P90" s="38"/>
      <c r="Q90" s="38"/>
      <c r="R90" s="38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F90" s="38"/>
      <c r="AG90" s="38"/>
      <c r="AH90" s="38"/>
      <c r="AI90" s="30" t="s">
        <v>35</v>
      </c>
      <c r="AJ90" s="38"/>
      <c r="AK90" s="38"/>
      <c r="AL90" s="38"/>
      <c r="AM90" s="344" t="str">
        <f>IF(E20="","",E20)</f>
        <v>Ing.Myšík Petr</v>
      </c>
      <c r="AN90" s="345"/>
      <c r="AO90" s="345"/>
      <c r="AP90" s="345"/>
      <c r="AQ90" s="38"/>
      <c r="AR90" s="39"/>
      <c r="AS90" s="340"/>
      <c r="AT90" s="341"/>
      <c r="AU90" s="71"/>
      <c r="AV90" s="71"/>
      <c r="AW90" s="71"/>
      <c r="AX90" s="71"/>
      <c r="AY90" s="71"/>
      <c r="AZ90" s="71"/>
      <c r="BA90" s="71"/>
      <c r="BB90" s="71"/>
      <c r="BC90" s="71"/>
      <c r="BD90" s="72"/>
      <c r="BE90" s="36"/>
    </row>
    <row r="91" spans="1:91" s="2" customFormat="1" ht="10.9" customHeight="1">
      <c r="A91" s="36"/>
      <c r="B91" s="37"/>
      <c r="C91" s="38"/>
      <c r="D91" s="38"/>
      <c r="E91" s="38"/>
      <c r="F91" s="38"/>
      <c r="G91" s="38"/>
      <c r="H91" s="38"/>
      <c r="I91" s="38"/>
      <c r="J91" s="38"/>
      <c r="K91" s="38"/>
      <c r="L91" s="38"/>
      <c r="M91" s="38"/>
      <c r="N91" s="38"/>
      <c r="O91" s="38"/>
      <c r="P91" s="38"/>
      <c r="Q91" s="38"/>
      <c r="R91" s="38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F91" s="38"/>
      <c r="AG91" s="38"/>
      <c r="AH91" s="38"/>
      <c r="AI91" s="38"/>
      <c r="AJ91" s="38"/>
      <c r="AK91" s="38"/>
      <c r="AL91" s="38"/>
      <c r="AM91" s="38"/>
      <c r="AN91" s="38"/>
      <c r="AO91" s="38"/>
      <c r="AP91" s="38"/>
      <c r="AQ91" s="38"/>
      <c r="AR91" s="39"/>
      <c r="AS91" s="342"/>
      <c r="AT91" s="343"/>
      <c r="AU91" s="73"/>
      <c r="AV91" s="73"/>
      <c r="AW91" s="73"/>
      <c r="AX91" s="73"/>
      <c r="AY91" s="73"/>
      <c r="AZ91" s="73"/>
      <c r="BA91" s="73"/>
      <c r="BB91" s="73"/>
      <c r="BC91" s="73"/>
      <c r="BD91" s="74"/>
      <c r="BE91" s="36"/>
    </row>
    <row r="92" spans="1:91" s="2" customFormat="1" ht="29.25" customHeight="1">
      <c r="A92" s="36"/>
      <c r="B92" s="37"/>
      <c r="C92" s="334" t="s">
        <v>62</v>
      </c>
      <c r="D92" s="331"/>
      <c r="E92" s="331"/>
      <c r="F92" s="331"/>
      <c r="G92" s="331"/>
      <c r="H92" s="75"/>
      <c r="I92" s="332" t="s">
        <v>63</v>
      </c>
      <c r="J92" s="331"/>
      <c r="K92" s="331"/>
      <c r="L92" s="331"/>
      <c r="M92" s="331"/>
      <c r="N92" s="331"/>
      <c r="O92" s="331"/>
      <c r="P92" s="331"/>
      <c r="Q92" s="331"/>
      <c r="R92" s="331"/>
      <c r="S92" s="331"/>
      <c r="T92" s="331"/>
      <c r="U92" s="331"/>
      <c r="V92" s="331"/>
      <c r="W92" s="331"/>
      <c r="X92" s="331"/>
      <c r="Y92" s="331"/>
      <c r="Z92" s="331"/>
      <c r="AA92" s="331"/>
      <c r="AB92" s="331"/>
      <c r="AC92" s="331"/>
      <c r="AD92" s="331"/>
      <c r="AE92" s="331"/>
      <c r="AF92" s="331"/>
      <c r="AG92" s="330" t="s">
        <v>64</v>
      </c>
      <c r="AH92" s="331"/>
      <c r="AI92" s="331"/>
      <c r="AJ92" s="331"/>
      <c r="AK92" s="331"/>
      <c r="AL92" s="331"/>
      <c r="AM92" s="331"/>
      <c r="AN92" s="332" t="s">
        <v>65</v>
      </c>
      <c r="AO92" s="331"/>
      <c r="AP92" s="333"/>
      <c r="AQ92" s="76" t="s">
        <v>66</v>
      </c>
      <c r="AR92" s="39"/>
      <c r="AS92" s="77" t="s">
        <v>67</v>
      </c>
      <c r="AT92" s="78" t="s">
        <v>68</v>
      </c>
      <c r="AU92" s="78" t="s">
        <v>69</v>
      </c>
      <c r="AV92" s="78" t="s">
        <v>70</v>
      </c>
      <c r="AW92" s="78" t="s">
        <v>71</v>
      </c>
      <c r="AX92" s="78" t="s">
        <v>72</v>
      </c>
      <c r="AY92" s="78" t="s">
        <v>73</v>
      </c>
      <c r="AZ92" s="78" t="s">
        <v>74</v>
      </c>
      <c r="BA92" s="78" t="s">
        <v>75</v>
      </c>
      <c r="BB92" s="78" t="s">
        <v>76</v>
      </c>
      <c r="BC92" s="78" t="s">
        <v>77</v>
      </c>
      <c r="BD92" s="79" t="s">
        <v>78</v>
      </c>
      <c r="BE92" s="36"/>
    </row>
    <row r="93" spans="1:91" s="2" customFormat="1" ht="10.9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38"/>
      <c r="M93" s="38"/>
      <c r="N93" s="38"/>
      <c r="O93" s="38"/>
      <c r="P93" s="38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8"/>
      <c r="AN93" s="38"/>
      <c r="AO93" s="38"/>
      <c r="AP93" s="38"/>
      <c r="AQ93" s="38"/>
      <c r="AR93" s="39"/>
      <c r="AS93" s="80"/>
      <c r="AT93" s="81"/>
      <c r="AU93" s="81"/>
      <c r="AV93" s="81"/>
      <c r="AW93" s="81"/>
      <c r="AX93" s="81"/>
      <c r="AY93" s="81"/>
      <c r="AZ93" s="81"/>
      <c r="BA93" s="81"/>
      <c r="BB93" s="81"/>
      <c r="BC93" s="81"/>
      <c r="BD93" s="82"/>
      <c r="BE93" s="36"/>
    </row>
    <row r="94" spans="1:91" s="6" customFormat="1" ht="32.450000000000003" customHeight="1">
      <c r="B94" s="83"/>
      <c r="C94" s="84" t="s">
        <v>79</v>
      </c>
      <c r="D94" s="85"/>
      <c r="E94" s="85"/>
      <c r="F94" s="85"/>
      <c r="G94" s="85"/>
      <c r="H94" s="85"/>
      <c r="I94" s="85"/>
      <c r="J94" s="85"/>
      <c r="K94" s="85"/>
      <c r="L94" s="85"/>
      <c r="M94" s="85"/>
      <c r="N94" s="85"/>
      <c r="O94" s="85"/>
      <c r="P94" s="85"/>
      <c r="Q94" s="85"/>
      <c r="R94" s="85"/>
      <c r="S94" s="85"/>
      <c r="T94" s="85"/>
      <c r="U94" s="85"/>
      <c r="V94" s="85"/>
      <c r="W94" s="85"/>
      <c r="X94" s="85"/>
      <c r="Y94" s="85"/>
      <c r="Z94" s="85"/>
      <c r="AA94" s="85"/>
      <c r="AB94" s="85"/>
      <c r="AC94" s="85"/>
      <c r="AD94" s="85"/>
      <c r="AE94" s="85"/>
      <c r="AF94" s="85"/>
      <c r="AG94" s="325">
        <f>ROUND(SUM(AG95:AG96),2)</f>
        <v>0</v>
      </c>
      <c r="AH94" s="325"/>
      <c r="AI94" s="325"/>
      <c r="AJ94" s="325"/>
      <c r="AK94" s="325"/>
      <c r="AL94" s="325"/>
      <c r="AM94" s="325"/>
      <c r="AN94" s="326">
        <f>SUM(AG94,AT94)</f>
        <v>0</v>
      </c>
      <c r="AO94" s="326"/>
      <c r="AP94" s="326"/>
      <c r="AQ94" s="87" t="s">
        <v>1</v>
      </c>
      <c r="AR94" s="88"/>
      <c r="AS94" s="89">
        <f>ROUND(SUM(AS95:AS96),2)</f>
        <v>0</v>
      </c>
      <c r="AT94" s="90">
        <f>ROUND(SUM(AV94:AW94),2)</f>
        <v>0</v>
      </c>
      <c r="AU94" s="91">
        <f>ROUND(SUM(AU95:AU96),5)</f>
        <v>0</v>
      </c>
      <c r="AV94" s="90">
        <f>ROUND(AZ94*L32,2)</f>
        <v>0</v>
      </c>
      <c r="AW94" s="90">
        <f>ROUND(BA94*L33,2)</f>
        <v>0</v>
      </c>
      <c r="AX94" s="90">
        <f>ROUND(BB94*L32,2)</f>
        <v>0</v>
      </c>
      <c r="AY94" s="90">
        <f>ROUND(BC94*L33,2)</f>
        <v>0</v>
      </c>
      <c r="AZ94" s="90">
        <f>ROUND(SUM(AZ95:AZ96),2)</f>
        <v>0</v>
      </c>
      <c r="BA94" s="90">
        <f>ROUND(SUM(BA95:BA96),2)</f>
        <v>0</v>
      </c>
      <c r="BB94" s="90">
        <f>ROUND(SUM(BB95:BB96),2)</f>
        <v>0</v>
      </c>
      <c r="BC94" s="90">
        <f>ROUND(SUM(BC95:BC96),2)</f>
        <v>0</v>
      </c>
      <c r="BD94" s="92">
        <f>ROUND(SUM(BD95:BD96),2)</f>
        <v>0</v>
      </c>
      <c r="BS94" s="93" t="s">
        <v>80</v>
      </c>
      <c r="BT94" s="93" t="s">
        <v>81</v>
      </c>
      <c r="BU94" s="94" t="s">
        <v>82</v>
      </c>
      <c r="BV94" s="93" t="s">
        <v>83</v>
      </c>
      <c r="BW94" s="93" t="s">
        <v>5</v>
      </c>
      <c r="BX94" s="93" t="s">
        <v>84</v>
      </c>
      <c r="CL94" s="93" t="s">
        <v>1</v>
      </c>
    </row>
    <row r="95" spans="1:91" s="7" customFormat="1" ht="24.75" customHeight="1">
      <c r="A95" s="95" t="s">
        <v>85</v>
      </c>
      <c r="B95" s="96"/>
      <c r="C95" s="97"/>
      <c r="D95" s="327" t="s">
        <v>86</v>
      </c>
      <c r="E95" s="327"/>
      <c r="F95" s="327"/>
      <c r="G95" s="327"/>
      <c r="H95" s="327"/>
      <c r="I95" s="98"/>
      <c r="J95" s="327" t="s">
        <v>87</v>
      </c>
      <c r="K95" s="327"/>
      <c r="L95" s="327"/>
      <c r="M95" s="327"/>
      <c r="N95" s="327"/>
      <c r="O95" s="327"/>
      <c r="P95" s="327"/>
      <c r="Q95" s="327"/>
      <c r="R95" s="327"/>
      <c r="S95" s="327"/>
      <c r="T95" s="327"/>
      <c r="U95" s="327"/>
      <c r="V95" s="327"/>
      <c r="W95" s="327"/>
      <c r="X95" s="327"/>
      <c r="Y95" s="327"/>
      <c r="Z95" s="327"/>
      <c r="AA95" s="327"/>
      <c r="AB95" s="327"/>
      <c r="AC95" s="327"/>
      <c r="AD95" s="327"/>
      <c r="AE95" s="327"/>
      <c r="AF95" s="327"/>
      <c r="AG95" s="328">
        <f>'11-2020-Zst - Realizace z...'!J32</f>
        <v>0</v>
      </c>
      <c r="AH95" s="329"/>
      <c r="AI95" s="329"/>
      <c r="AJ95" s="329"/>
      <c r="AK95" s="329"/>
      <c r="AL95" s="329"/>
      <c r="AM95" s="329"/>
      <c r="AN95" s="328">
        <f>SUM(AG95,AT95)</f>
        <v>0</v>
      </c>
      <c r="AO95" s="329"/>
      <c r="AP95" s="329"/>
      <c r="AQ95" s="99" t="s">
        <v>88</v>
      </c>
      <c r="AR95" s="100"/>
      <c r="AS95" s="101">
        <v>0</v>
      </c>
      <c r="AT95" s="102">
        <f>ROUND(SUM(AV95:AW95),2)</f>
        <v>0</v>
      </c>
      <c r="AU95" s="103">
        <f>'11-2020-Zst - Realizace z...'!P146</f>
        <v>0</v>
      </c>
      <c r="AV95" s="102">
        <f>'11-2020-Zst - Realizace z...'!J35</f>
        <v>0</v>
      </c>
      <c r="AW95" s="102">
        <f>'11-2020-Zst - Realizace z...'!J36</f>
        <v>0</v>
      </c>
      <c r="AX95" s="102">
        <f>'11-2020-Zst - Realizace z...'!J37</f>
        <v>0</v>
      </c>
      <c r="AY95" s="102">
        <f>'11-2020-Zst - Realizace z...'!J38</f>
        <v>0</v>
      </c>
      <c r="AZ95" s="102">
        <f>'11-2020-Zst - Realizace z...'!F35</f>
        <v>0</v>
      </c>
      <c r="BA95" s="102">
        <f>'11-2020-Zst - Realizace z...'!F36</f>
        <v>0</v>
      </c>
      <c r="BB95" s="102">
        <f>'11-2020-Zst - Realizace z...'!F37</f>
        <v>0</v>
      </c>
      <c r="BC95" s="102">
        <f>'11-2020-Zst - Realizace z...'!F38</f>
        <v>0</v>
      </c>
      <c r="BD95" s="104">
        <f>'11-2020-Zst - Realizace z...'!F39</f>
        <v>0</v>
      </c>
      <c r="BT95" s="105" t="s">
        <v>89</v>
      </c>
      <c r="BV95" s="105" t="s">
        <v>83</v>
      </c>
      <c r="BW95" s="105" t="s">
        <v>90</v>
      </c>
      <c r="BX95" s="105" t="s">
        <v>5</v>
      </c>
      <c r="CL95" s="105" t="s">
        <v>1</v>
      </c>
      <c r="CM95" s="105" t="s">
        <v>91</v>
      </c>
    </row>
    <row r="96" spans="1:91" s="7" customFormat="1" ht="24.75" customHeight="1">
      <c r="A96" s="95" t="s">
        <v>85</v>
      </c>
      <c r="B96" s="96"/>
      <c r="C96" s="97"/>
      <c r="D96" s="327" t="s">
        <v>92</v>
      </c>
      <c r="E96" s="327"/>
      <c r="F96" s="327"/>
      <c r="G96" s="327"/>
      <c r="H96" s="327"/>
      <c r="I96" s="98"/>
      <c r="J96" s="327" t="s">
        <v>93</v>
      </c>
      <c r="K96" s="327"/>
      <c r="L96" s="327"/>
      <c r="M96" s="327"/>
      <c r="N96" s="327"/>
      <c r="O96" s="327"/>
      <c r="P96" s="327"/>
      <c r="Q96" s="327"/>
      <c r="R96" s="327"/>
      <c r="S96" s="327"/>
      <c r="T96" s="327"/>
      <c r="U96" s="327"/>
      <c r="V96" s="327"/>
      <c r="W96" s="327"/>
      <c r="X96" s="327"/>
      <c r="Y96" s="327"/>
      <c r="Z96" s="327"/>
      <c r="AA96" s="327"/>
      <c r="AB96" s="327"/>
      <c r="AC96" s="327"/>
      <c r="AD96" s="327"/>
      <c r="AE96" s="327"/>
      <c r="AF96" s="327"/>
      <c r="AG96" s="328">
        <f>'11-2020-Dk - Akumulace de...'!J32</f>
        <v>0</v>
      </c>
      <c r="AH96" s="329"/>
      <c r="AI96" s="329"/>
      <c r="AJ96" s="329"/>
      <c r="AK96" s="329"/>
      <c r="AL96" s="329"/>
      <c r="AM96" s="329"/>
      <c r="AN96" s="328">
        <f>SUM(AG96,AT96)</f>
        <v>0</v>
      </c>
      <c r="AO96" s="329"/>
      <c r="AP96" s="329"/>
      <c r="AQ96" s="99" t="s">
        <v>88</v>
      </c>
      <c r="AR96" s="100"/>
      <c r="AS96" s="106">
        <v>0</v>
      </c>
      <c r="AT96" s="107">
        <f>ROUND(SUM(AV96:AW96),2)</f>
        <v>0</v>
      </c>
      <c r="AU96" s="108">
        <f>'11-2020-Dk - Akumulace de...'!P141</f>
        <v>0</v>
      </c>
      <c r="AV96" s="107">
        <f>'11-2020-Dk - Akumulace de...'!J35</f>
        <v>0</v>
      </c>
      <c r="AW96" s="107">
        <f>'11-2020-Dk - Akumulace de...'!J36</f>
        <v>0</v>
      </c>
      <c r="AX96" s="107">
        <f>'11-2020-Dk - Akumulace de...'!J37</f>
        <v>0</v>
      </c>
      <c r="AY96" s="107">
        <f>'11-2020-Dk - Akumulace de...'!J38</f>
        <v>0</v>
      </c>
      <c r="AZ96" s="107">
        <f>'11-2020-Dk - Akumulace de...'!F35</f>
        <v>0</v>
      </c>
      <c r="BA96" s="107">
        <f>'11-2020-Dk - Akumulace de...'!F36</f>
        <v>0</v>
      </c>
      <c r="BB96" s="107">
        <f>'11-2020-Dk - Akumulace de...'!F37</f>
        <v>0</v>
      </c>
      <c r="BC96" s="107">
        <f>'11-2020-Dk - Akumulace de...'!F38</f>
        <v>0</v>
      </c>
      <c r="BD96" s="109">
        <f>'11-2020-Dk - Akumulace de...'!F39</f>
        <v>0</v>
      </c>
      <c r="BT96" s="105" t="s">
        <v>89</v>
      </c>
      <c r="BV96" s="105" t="s">
        <v>83</v>
      </c>
      <c r="BW96" s="105" t="s">
        <v>94</v>
      </c>
      <c r="BX96" s="105" t="s">
        <v>5</v>
      </c>
      <c r="CL96" s="105" t="s">
        <v>1</v>
      </c>
      <c r="CM96" s="105" t="s">
        <v>91</v>
      </c>
    </row>
    <row r="97" spans="1:89">
      <c r="B97" s="22"/>
      <c r="C97" s="23"/>
      <c r="D97" s="23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  <c r="P97" s="23"/>
      <c r="Q97" s="23"/>
      <c r="R97" s="23"/>
      <c r="S97" s="23"/>
      <c r="T97" s="23"/>
      <c r="U97" s="23"/>
      <c r="V97" s="23"/>
      <c r="W97" s="23"/>
      <c r="X97" s="23"/>
      <c r="Y97" s="23"/>
      <c r="Z97" s="23"/>
      <c r="AA97" s="23"/>
      <c r="AB97" s="23"/>
      <c r="AC97" s="23"/>
      <c r="AD97" s="23"/>
      <c r="AE97" s="23"/>
      <c r="AF97" s="23"/>
      <c r="AG97" s="23"/>
      <c r="AH97" s="23"/>
      <c r="AI97" s="23"/>
      <c r="AJ97" s="23"/>
      <c r="AK97" s="23"/>
      <c r="AL97" s="23"/>
      <c r="AM97" s="23"/>
      <c r="AN97" s="23"/>
      <c r="AO97" s="23"/>
      <c r="AP97" s="23"/>
      <c r="AQ97" s="23"/>
      <c r="AR97" s="21"/>
    </row>
    <row r="98" spans="1:89" s="2" customFormat="1" ht="30" customHeight="1">
      <c r="A98" s="36"/>
      <c r="B98" s="37"/>
      <c r="C98" s="84" t="s">
        <v>95</v>
      </c>
      <c r="D98" s="38"/>
      <c r="E98" s="38"/>
      <c r="F98" s="38"/>
      <c r="G98" s="38"/>
      <c r="H98" s="38"/>
      <c r="I98" s="38"/>
      <c r="J98" s="38"/>
      <c r="K98" s="38"/>
      <c r="L98" s="38"/>
      <c r="M98" s="38"/>
      <c r="N98" s="38"/>
      <c r="O98" s="38"/>
      <c r="P98" s="38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26">
        <f>ROUND(SUM(AG99:AG102), 2)</f>
        <v>0</v>
      </c>
      <c r="AH98" s="326"/>
      <c r="AI98" s="326"/>
      <c r="AJ98" s="326"/>
      <c r="AK98" s="326"/>
      <c r="AL98" s="326"/>
      <c r="AM98" s="326"/>
      <c r="AN98" s="326">
        <f>ROUND(SUM(AN99:AN102), 2)</f>
        <v>0</v>
      </c>
      <c r="AO98" s="326"/>
      <c r="AP98" s="326"/>
      <c r="AQ98" s="110"/>
      <c r="AR98" s="39"/>
      <c r="AS98" s="77" t="s">
        <v>96</v>
      </c>
      <c r="AT98" s="78" t="s">
        <v>97</v>
      </c>
      <c r="AU98" s="78" t="s">
        <v>45</v>
      </c>
      <c r="AV98" s="79" t="s">
        <v>68</v>
      </c>
      <c r="AW98" s="36"/>
      <c r="AX98" s="36"/>
      <c r="AY98" s="36"/>
      <c r="AZ98" s="36"/>
      <c r="BA98" s="36"/>
      <c r="BB98" s="36"/>
      <c r="BC98" s="36"/>
      <c r="BD98" s="36"/>
      <c r="BE98" s="36"/>
    </row>
    <row r="99" spans="1:89" s="2" customFormat="1" ht="19.899999999999999" customHeight="1">
      <c r="A99" s="36"/>
      <c r="B99" s="37"/>
      <c r="C99" s="38"/>
      <c r="D99" s="322" t="s">
        <v>98</v>
      </c>
      <c r="E99" s="322"/>
      <c r="F99" s="322"/>
      <c r="G99" s="322"/>
      <c r="H99" s="322"/>
      <c r="I99" s="322"/>
      <c r="J99" s="322"/>
      <c r="K99" s="322"/>
      <c r="L99" s="322"/>
      <c r="M99" s="322"/>
      <c r="N99" s="322"/>
      <c r="O99" s="322"/>
      <c r="P99" s="322"/>
      <c r="Q99" s="322"/>
      <c r="R99" s="322"/>
      <c r="S99" s="322"/>
      <c r="T99" s="322"/>
      <c r="U99" s="322"/>
      <c r="V99" s="322"/>
      <c r="W99" s="322"/>
      <c r="X99" s="322"/>
      <c r="Y99" s="322"/>
      <c r="Z99" s="322"/>
      <c r="AA99" s="322"/>
      <c r="AB99" s="322"/>
      <c r="AC99" s="38"/>
      <c r="AD99" s="38"/>
      <c r="AE99" s="38"/>
      <c r="AF99" s="38"/>
      <c r="AG99" s="323">
        <f>ROUND(AG94 * AS99, 2)</f>
        <v>0</v>
      </c>
      <c r="AH99" s="324"/>
      <c r="AI99" s="324"/>
      <c r="AJ99" s="324"/>
      <c r="AK99" s="324"/>
      <c r="AL99" s="324"/>
      <c r="AM99" s="324"/>
      <c r="AN99" s="324">
        <f>ROUND(AG99 + AV99, 2)</f>
        <v>0</v>
      </c>
      <c r="AO99" s="324"/>
      <c r="AP99" s="324"/>
      <c r="AQ99" s="38"/>
      <c r="AR99" s="39"/>
      <c r="AS99" s="113">
        <v>0</v>
      </c>
      <c r="AT99" s="114" t="s">
        <v>99</v>
      </c>
      <c r="AU99" s="114" t="s">
        <v>46</v>
      </c>
      <c r="AV99" s="115">
        <f>ROUND(IF(AU99="základní",AG99*L32,IF(AU99="snížená",AG99*L33,0)), 2)</f>
        <v>0</v>
      </c>
      <c r="AW99" s="36"/>
      <c r="AX99" s="36"/>
      <c r="AY99" s="36"/>
      <c r="AZ99" s="36"/>
      <c r="BA99" s="36"/>
      <c r="BB99" s="36"/>
      <c r="BC99" s="36"/>
      <c r="BD99" s="36"/>
      <c r="BE99" s="36"/>
      <c r="BV99" s="18" t="s">
        <v>100</v>
      </c>
      <c r="BY99" s="116">
        <f>IF(AU99="základní",AV99,0)</f>
        <v>0</v>
      </c>
      <c r="BZ99" s="116">
        <f>IF(AU99="snížená",AV99,0)</f>
        <v>0</v>
      </c>
      <c r="CA99" s="116">
        <v>0</v>
      </c>
      <c r="CB99" s="116">
        <v>0</v>
      </c>
      <c r="CC99" s="116">
        <v>0</v>
      </c>
      <c r="CD99" s="116">
        <f>IF(AU99="základní",AG99,0)</f>
        <v>0</v>
      </c>
      <c r="CE99" s="116">
        <f>IF(AU99="snížená",AG99,0)</f>
        <v>0</v>
      </c>
      <c r="CF99" s="116">
        <f>IF(AU99="zákl. přenesená",AG99,0)</f>
        <v>0</v>
      </c>
      <c r="CG99" s="116">
        <f>IF(AU99="sníž. přenesená",AG99,0)</f>
        <v>0</v>
      </c>
      <c r="CH99" s="116">
        <f>IF(AU99="nulová",AG99,0)</f>
        <v>0</v>
      </c>
      <c r="CI99" s="18">
        <f>IF(AU99="základní",1,IF(AU99="snížená",2,IF(AU99="zákl. přenesená",4,IF(AU99="sníž. přenesená",5,3))))</f>
        <v>1</v>
      </c>
      <c r="CJ99" s="18">
        <f>IF(AT99="stavební čast",1,IF(AT99="investiční čast",2,3))</f>
        <v>1</v>
      </c>
      <c r="CK99" s="18" t="str">
        <f>IF(D99="Vyplň vlastní","","x")</f>
        <v>x</v>
      </c>
    </row>
    <row r="100" spans="1:89" s="2" customFormat="1" ht="19.899999999999999" customHeight="1">
      <c r="A100" s="36"/>
      <c r="B100" s="37"/>
      <c r="C100" s="38"/>
      <c r="D100" s="321" t="s">
        <v>101</v>
      </c>
      <c r="E100" s="322"/>
      <c r="F100" s="322"/>
      <c r="G100" s="322"/>
      <c r="H100" s="322"/>
      <c r="I100" s="322"/>
      <c r="J100" s="322"/>
      <c r="K100" s="322"/>
      <c r="L100" s="322"/>
      <c r="M100" s="322"/>
      <c r="N100" s="322"/>
      <c r="O100" s="322"/>
      <c r="P100" s="322"/>
      <c r="Q100" s="322"/>
      <c r="R100" s="322"/>
      <c r="S100" s="322"/>
      <c r="T100" s="322"/>
      <c r="U100" s="322"/>
      <c r="V100" s="322"/>
      <c r="W100" s="322"/>
      <c r="X100" s="322"/>
      <c r="Y100" s="322"/>
      <c r="Z100" s="322"/>
      <c r="AA100" s="322"/>
      <c r="AB100" s="322"/>
      <c r="AC100" s="38"/>
      <c r="AD100" s="38"/>
      <c r="AE100" s="38"/>
      <c r="AF100" s="38"/>
      <c r="AG100" s="323">
        <f>ROUND(AG94 * AS100, 2)</f>
        <v>0</v>
      </c>
      <c r="AH100" s="324"/>
      <c r="AI100" s="324"/>
      <c r="AJ100" s="324"/>
      <c r="AK100" s="324"/>
      <c r="AL100" s="324"/>
      <c r="AM100" s="324"/>
      <c r="AN100" s="324">
        <f>ROUND(AG100 + AV100, 2)</f>
        <v>0</v>
      </c>
      <c r="AO100" s="324"/>
      <c r="AP100" s="324"/>
      <c r="AQ100" s="38"/>
      <c r="AR100" s="39"/>
      <c r="AS100" s="113">
        <v>0</v>
      </c>
      <c r="AT100" s="114" t="s">
        <v>99</v>
      </c>
      <c r="AU100" s="114" t="s">
        <v>46</v>
      </c>
      <c r="AV100" s="115">
        <f>ROUND(IF(AU100="základní",AG100*L32,IF(AU100="snížená",AG100*L33,0)), 2)</f>
        <v>0</v>
      </c>
      <c r="AW100" s="36"/>
      <c r="AX100" s="36"/>
      <c r="AY100" s="36"/>
      <c r="AZ100" s="36"/>
      <c r="BA100" s="36"/>
      <c r="BB100" s="36"/>
      <c r="BC100" s="36"/>
      <c r="BD100" s="36"/>
      <c r="BE100" s="36"/>
      <c r="BV100" s="18" t="s">
        <v>102</v>
      </c>
      <c r="BY100" s="116">
        <f>IF(AU100="základní",AV100,0)</f>
        <v>0</v>
      </c>
      <c r="BZ100" s="116">
        <f>IF(AU100="snížená",AV100,0)</f>
        <v>0</v>
      </c>
      <c r="CA100" s="116">
        <v>0</v>
      </c>
      <c r="CB100" s="116">
        <v>0</v>
      </c>
      <c r="CC100" s="116">
        <v>0</v>
      </c>
      <c r="CD100" s="116">
        <f>IF(AU100="základní",AG100,0)</f>
        <v>0</v>
      </c>
      <c r="CE100" s="116">
        <f>IF(AU100="snížená",AG100,0)</f>
        <v>0</v>
      </c>
      <c r="CF100" s="116">
        <f>IF(AU100="zákl. přenesená",AG100,0)</f>
        <v>0</v>
      </c>
      <c r="CG100" s="116">
        <f>IF(AU100="sníž. přenesená",AG100,0)</f>
        <v>0</v>
      </c>
      <c r="CH100" s="116">
        <f>IF(AU100="nulová",AG100,0)</f>
        <v>0</v>
      </c>
      <c r="CI100" s="18">
        <f>IF(AU100="základní",1,IF(AU100="snížená",2,IF(AU100="zákl. přenesená",4,IF(AU100="sníž. přenesená",5,3))))</f>
        <v>1</v>
      </c>
      <c r="CJ100" s="18">
        <f>IF(AT100="stavební čast",1,IF(AT100="investiční čast",2,3))</f>
        <v>1</v>
      </c>
      <c r="CK100" s="18" t="str">
        <f>IF(D100="Vyplň vlastní","","x")</f>
        <v/>
      </c>
    </row>
    <row r="101" spans="1:89" s="2" customFormat="1" ht="19.899999999999999" customHeight="1">
      <c r="A101" s="36"/>
      <c r="B101" s="37"/>
      <c r="C101" s="38"/>
      <c r="D101" s="321" t="s">
        <v>101</v>
      </c>
      <c r="E101" s="322"/>
      <c r="F101" s="322"/>
      <c r="G101" s="322"/>
      <c r="H101" s="322"/>
      <c r="I101" s="322"/>
      <c r="J101" s="322"/>
      <c r="K101" s="322"/>
      <c r="L101" s="322"/>
      <c r="M101" s="322"/>
      <c r="N101" s="322"/>
      <c r="O101" s="322"/>
      <c r="P101" s="322"/>
      <c r="Q101" s="322"/>
      <c r="R101" s="322"/>
      <c r="S101" s="322"/>
      <c r="T101" s="322"/>
      <c r="U101" s="322"/>
      <c r="V101" s="322"/>
      <c r="W101" s="322"/>
      <c r="X101" s="322"/>
      <c r="Y101" s="322"/>
      <c r="Z101" s="322"/>
      <c r="AA101" s="322"/>
      <c r="AB101" s="322"/>
      <c r="AC101" s="38"/>
      <c r="AD101" s="38"/>
      <c r="AE101" s="38"/>
      <c r="AF101" s="38"/>
      <c r="AG101" s="323">
        <f>ROUND(AG94 * AS101, 2)</f>
        <v>0</v>
      </c>
      <c r="AH101" s="324"/>
      <c r="AI101" s="324"/>
      <c r="AJ101" s="324"/>
      <c r="AK101" s="324"/>
      <c r="AL101" s="324"/>
      <c r="AM101" s="324"/>
      <c r="AN101" s="324">
        <f>ROUND(AG101 + AV101, 2)</f>
        <v>0</v>
      </c>
      <c r="AO101" s="324"/>
      <c r="AP101" s="324"/>
      <c r="AQ101" s="38"/>
      <c r="AR101" s="39"/>
      <c r="AS101" s="113">
        <v>0</v>
      </c>
      <c r="AT101" s="114" t="s">
        <v>99</v>
      </c>
      <c r="AU101" s="114" t="s">
        <v>46</v>
      </c>
      <c r="AV101" s="115">
        <f>ROUND(IF(AU101="základní",AG101*L32,IF(AU101="snížená",AG101*L33,0)), 2)</f>
        <v>0</v>
      </c>
      <c r="AW101" s="36"/>
      <c r="AX101" s="36"/>
      <c r="AY101" s="36"/>
      <c r="AZ101" s="36"/>
      <c r="BA101" s="36"/>
      <c r="BB101" s="36"/>
      <c r="BC101" s="36"/>
      <c r="BD101" s="36"/>
      <c r="BE101" s="36"/>
      <c r="BV101" s="18" t="s">
        <v>102</v>
      </c>
      <c r="BY101" s="116">
        <f>IF(AU101="základní",AV101,0)</f>
        <v>0</v>
      </c>
      <c r="BZ101" s="116">
        <f>IF(AU101="snížená",AV101,0)</f>
        <v>0</v>
      </c>
      <c r="CA101" s="116">
        <v>0</v>
      </c>
      <c r="CB101" s="116">
        <v>0</v>
      </c>
      <c r="CC101" s="116">
        <v>0</v>
      </c>
      <c r="CD101" s="116">
        <f>IF(AU101="základní",AG101,0)</f>
        <v>0</v>
      </c>
      <c r="CE101" s="116">
        <f>IF(AU101="snížená",AG101,0)</f>
        <v>0</v>
      </c>
      <c r="CF101" s="116">
        <f>IF(AU101="zákl. přenesená",AG101,0)</f>
        <v>0</v>
      </c>
      <c r="CG101" s="116">
        <f>IF(AU101="sníž. přenesená",AG101,0)</f>
        <v>0</v>
      </c>
      <c r="CH101" s="116">
        <f>IF(AU101="nulová",AG101,0)</f>
        <v>0</v>
      </c>
      <c r="CI101" s="18">
        <f>IF(AU101="základní",1,IF(AU101="snížená",2,IF(AU101="zákl. přenesená",4,IF(AU101="sníž. přenesená",5,3))))</f>
        <v>1</v>
      </c>
      <c r="CJ101" s="18">
        <f>IF(AT101="stavební čast",1,IF(AT101="investiční čast",2,3))</f>
        <v>1</v>
      </c>
      <c r="CK101" s="18" t="str">
        <f>IF(D101="Vyplň vlastní","","x")</f>
        <v/>
      </c>
    </row>
    <row r="102" spans="1:89" s="2" customFormat="1" ht="19.899999999999999" customHeight="1">
      <c r="A102" s="36"/>
      <c r="B102" s="37"/>
      <c r="C102" s="38"/>
      <c r="D102" s="321" t="s">
        <v>101</v>
      </c>
      <c r="E102" s="322"/>
      <c r="F102" s="322"/>
      <c r="G102" s="322"/>
      <c r="H102" s="322"/>
      <c r="I102" s="322"/>
      <c r="J102" s="322"/>
      <c r="K102" s="322"/>
      <c r="L102" s="322"/>
      <c r="M102" s="322"/>
      <c r="N102" s="322"/>
      <c r="O102" s="322"/>
      <c r="P102" s="322"/>
      <c r="Q102" s="322"/>
      <c r="R102" s="322"/>
      <c r="S102" s="322"/>
      <c r="T102" s="322"/>
      <c r="U102" s="322"/>
      <c r="V102" s="322"/>
      <c r="W102" s="322"/>
      <c r="X102" s="322"/>
      <c r="Y102" s="322"/>
      <c r="Z102" s="322"/>
      <c r="AA102" s="322"/>
      <c r="AB102" s="322"/>
      <c r="AC102" s="38"/>
      <c r="AD102" s="38"/>
      <c r="AE102" s="38"/>
      <c r="AF102" s="38"/>
      <c r="AG102" s="323">
        <f>ROUND(AG94 * AS102, 2)</f>
        <v>0</v>
      </c>
      <c r="AH102" s="324"/>
      <c r="AI102" s="324"/>
      <c r="AJ102" s="324"/>
      <c r="AK102" s="324"/>
      <c r="AL102" s="324"/>
      <c r="AM102" s="324"/>
      <c r="AN102" s="324">
        <f>ROUND(AG102 + AV102, 2)</f>
        <v>0</v>
      </c>
      <c r="AO102" s="324"/>
      <c r="AP102" s="324"/>
      <c r="AQ102" s="38"/>
      <c r="AR102" s="39"/>
      <c r="AS102" s="117">
        <v>0</v>
      </c>
      <c r="AT102" s="118" t="s">
        <v>99</v>
      </c>
      <c r="AU102" s="118" t="s">
        <v>46</v>
      </c>
      <c r="AV102" s="119">
        <f>ROUND(IF(AU102="základní",AG102*L32,IF(AU102="snížená",AG102*L33,0)), 2)</f>
        <v>0</v>
      </c>
      <c r="AW102" s="36"/>
      <c r="AX102" s="36"/>
      <c r="AY102" s="36"/>
      <c r="AZ102" s="36"/>
      <c r="BA102" s="36"/>
      <c r="BB102" s="36"/>
      <c r="BC102" s="36"/>
      <c r="BD102" s="36"/>
      <c r="BE102" s="36"/>
      <c r="BV102" s="18" t="s">
        <v>102</v>
      </c>
      <c r="BY102" s="116">
        <f>IF(AU102="základní",AV102,0)</f>
        <v>0</v>
      </c>
      <c r="BZ102" s="116">
        <f>IF(AU102="snížená",AV102,0)</f>
        <v>0</v>
      </c>
      <c r="CA102" s="116">
        <v>0</v>
      </c>
      <c r="CB102" s="116">
        <v>0</v>
      </c>
      <c r="CC102" s="116">
        <v>0</v>
      </c>
      <c r="CD102" s="116">
        <f>IF(AU102="základní",AG102,0)</f>
        <v>0</v>
      </c>
      <c r="CE102" s="116">
        <f>IF(AU102="snížená",AG102,0)</f>
        <v>0</v>
      </c>
      <c r="CF102" s="116">
        <f>IF(AU102="zákl. přenesená",AG102,0)</f>
        <v>0</v>
      </c>
      <c r="CG102" s="116">
        <f>IF(AU102="sníž. přenesená",AG102,0)</f>
        <v>0</v>
      </c>
      <c r="CH102" s="116">
        <f>IF(AU102="nulová",AG102,0)</f>
        <v>0</v>
      </c>
      <c r="CI102" s="18">
        <f>IF(AU102="základní",1,IF(AU102="snížená",2,IF(AU102="zákl. přenesená",4,IF(AU102="sníž. přenesená",5,3))))</f>
        <v>1</v>
      </c>
      <c r="CJ102" s="18">
        <f>IF(AT102="stavební čast",1,IF(AT102="investiční čast",2,3))</f>
        <v>1</v>
      </c>
      <c r="CK102" s="18" t="str">
        <f>IF(D102="Vyplň vlastní","","x")</f>
        <v/>
      </c>
    </row>
    <row r="103" spans="1:89" s="2" customFormat="1" ht="10.9" customHeight="1">
      <c r="A103" s="36"/>
      <c r="B103" s="37"/>
      <c r="C103" s="38"/>
      <c r="D103" s="38"/>
      <c r="E103" s="38"/>
      <c r="F103" s="38"/>
      <c r="G103" s="38"/>
      <c r="H103" s="38"/>
      <c r="I103" s="38"/>
      <c r="J103" s="38"/>
      <c r="K103" s="38"/>
      <c r="L103" s="38"/>
      <c r="M103" s="38"/>
      <c r="N103" s="38"/>
      <c r="O103" s="38"/>
      <c r="P103" s="38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8"/>
      <c r="AN103" s="38"/>
      <c r="AO103" s="38"/>
      <c r="AP103" s="38"/>
      <c r="AQ103" s="38"/>
      <c r="AR103" s="39"/>
      <c r="AS103" s="36"/>
      <c r="AT103" s="36"/>
      <c r="AU103" s="36"/>
      <c r="AV103" s="36"/>
      <c r="AW103" s="36"/>
      <c r="AX103" s="36"/>
      <c r="AY103" s="36"/>
      <c r="AZ103" s="36"/>
      <c r="BA103" s="36"/>
      <c r="BB103" s="36"/>
      <c r="BC103" s="36"/>
      <c r="BD103" s="36"/>
      <c r="BE103" s="36"/>
    </row>
    <row r="104" spans="1:89" s="2" customFormat="1" ht="30" customHeight="1">
      <c r="A104" s="36"/>
      <c r="B104" s="37"/>
      <c r="C104" s="120" t="s">
        <v>103</v>
      </c>
      <c r="D104" s="121"/>
      <c r="E104" s="121"/>
      <c r="F104" s="121"/>
      <c r="G104" s="121"/>
      <c r="H104" s="121"/>
      <c r="I104" s="121"/>
      <c r="J104" s="121"/>
      <c r="K104" s="121"/>
      <c r="L104" s="121"/>
      <c r="M104" s="121"/>
      <c r="N104" s="121"/>
      <c r="O104" s="121"/>
      <c r="P104" s="121"/>
      <c r="Q104" s="121"/>
      <c r="R104" s="121"/>
      <c r="S104" s="121"/>
      <c r="T104" s="121"/>
      <c r="U104" s="121"/>
      <c r="V104" s="121"/>
      <c r="W104" s="121"/>
      <c r="X104" s="121"/>
      <c r="Y104" s="121"/>
      <c r="Z104" s="121"/>
      <c r="AA104" s="121"/>
      <c r="AB104" s="121"/>
      <c r="AC104" s="121"/>
      <c r="AD104" s="121"/>
      <c r="AE104" s="121"/>
      <c r="AF104" s="121"/>
      <c r="AG104" s="307">
        <f>ROUND(AG94 + AG98, 2)</f>
        <v>0</v>
      </c>
      <c r="AH104" s="307"/>
      <c r="AI104" s="307"/>
      <c r="AJ104" s="307"/>
      <c r="AK104" s="307"/>
      <c r="AL104" s="307"/>
      <c r="AM104" s="307"/>
      <c r="AN104" s="307">
        <f>ROUND(AN94 + AN98, 2)</f>
        <v>0</v>
      </c>
      <c r="AO104" s="307"/>
      <c r="AP104" s="307"/>
      <c r="AQ104" s="121"/>
      <c r="AR104" s="39"/>
      <c r="AS104" s="36"/>
      <c r="AT104" s="36"/>
      <c r="AU104" s="36"/>
      <c r="AV104" s="36"/>
      <c r="AW104" s="36"/>
      <c r="AX104" s="36"/>
      <c r="AY104" s="36"/>
      <c r="AZ104" s="36"/>
      <c r="BA104" s="36"/>
      <c r="BB104" s="36"/>
      <c r="BC104" s="36"/>
      <c r="BD104" s="36"/>
      <c r="BE104" s="36"/>
    </row>
    <row r="105" spans="1:89" s="2" customFormat="1" ht="6.95" customHeight="1">
      <c r="A105" s="36"/>
      <c r="B105" s="56"/>
      <c r="C105" s="57"/>
      <c r="D105" s="57"/>
      <c r="E105" s="57"/>
      <c r="F105" s="57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7"/>
      <c r="AQ105" s="57"/>
      <c r="AR105" s="39"/>
      <c r="AS105" s="36"/>
      <c r="AT105" s="36"/>
      <c r="AU105" s="36"/>
      <c r="AV105" s="36"/>
      <c r="AW105" s="36"/>
      <c r="AX105" s="36"/>
      <c r="AY105" s="36"/>
      <c r="AZ105" s="36"/>
      <c r="BA105" s="36"/>
      <c r="BB105" s="36"/>
      <c r="BC105" s="36"/>
      <c r="BD105" s="36"/>
      <c r="BE105" s="36"/>
    </row>
  </sheetData>
  <sheetProtection password="CC35" sheet="1" objects="1" scenarios="1" formatColumns="0" formatRows="0"/>
  <mergeCells count="64">
    <mergeCell ref="L85:AO85"/>
    <mergeCell ref="AM87:AN87"/>
    <mergeCell ref="AS89:AT91"/>
    <mergeCell ref="AM89:AP89"/>
    <mergeCell ref="AM90:AP90"/>
    <mergeCell ref="J96:AF96"/>
    <mergeCell ref="AG99:AM99"/>
    <mergeCell ref="AN99:AP99"/>
    <mergeCell ref="D99:AB99"/>
    <mergeCell ref="AG92:AM92"/>
    <mergeCell ref="AN92:AP92"/>
    <mergeCell ref="I92:AF92"/>
    <mergeCell ref="C92:G92"/>
    <mergeCell ref="D95:H95"/>
    <mergeCell ref="J95:AF95"/>
    <mergeCell ref="AG95:AM95"/>
    <mergeCell ref="AN95:AP95"/>
    <mergeCell ref="D102:AB102"/>
    <mergeCell ref="AG102:AM102"/>
    <mergeCell ref="AN102:AP102"/>
    <mergeCell ref="AG94:AM94"/>
    <mergeCell ref="AN94:AP94"/>
    <mergeCell ref="AG98:AM98"/>
    <mergeCell ref="AN98:AP98"/>
    <mergeCell ref="D100:AB100"/>
    <mergeCell ref="AG100:AM100"/>
    <mergeCell ref="AN100:AP100"/>
    <mergeCell ref="D101:AB101"/>
    <mergeCell ref="AG101:AM101"/>
    <mergeCell ref="AN101:AP101"/>
    <mergeCell ref="D96:H96"/>
    <mergeCell ref="AG96:AM96"/>
    <mergeCell ref="AN96:AP96"/>
    <mergeCell ref="AG104:AM104"/>
    <mergeCell ref="AN104:AP10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AK31:AO31"/>
    <mergeCell ref="L31:P31"/>
    <mergeCell ref="W31:AE31"/>
    <mergeCell ref="AK32:AO32"/>
    <mergeCell ref="W32:AE32"/>
    <mergeCell ref="L32:P32"/>
    <mergeCell ref="AK38:AO38"/>
    <mergeCell ref="X38:AB38"/>
    <mergeCell ref="AR2:BE2"/>
    <mergeCell ref="W35:AE35"/>
    <mergeCell ref="L35:P35"/>
    <mergeCell ref="AK35:AO35"/>
    <mergeCell ref="AK36:AO36"/>
    <mergeCell ref="W36:AE36"/>
    <mergeCell ref="L36:P36"/>
    <mergeCell ref="W33:AE33"/>
    <mergeCell ref="AK33:AO33"/>
    <mergeCell ref="L33:P33"/>
    <mergeCell ref="AK34:AO34"/>
    <mergeCell ref="L34:P34"/>
    <mergeCell ref="W34:AE34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5" location="'11-2020-Zst - Realizace z...'!C2" display="/"/>
    <hyperlink ref="A96" location="'11-2020-Dk - Akumulace de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77"/>
  <sheetViews>
    <sheetView showGridLines="0" topLeftCell="A343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90</v>
      </c>
      <c r="AZ2" s="123" t="s">
        <v>104</v>
      </c>
      <c r="BA2" s="123" t="s">
        <v>105</v>
      </c>
      <c r="BB2" s="123" t="s">
        <v>106</v>
      </c>
      <c r="BC2" s="123" t="s">
        <v>107</v>
      </c>
      <c r="BD2" s="123" t="s">
        <v>91</v>
      </c>
    </row>
    <row r="3" spans="1:56" s="1" customFormat="1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91</v>
      </c>
      <c r="AZ3" s="123" t="s">
        <v>108</v>
      </c>
      <c r="BA3" s="123" t="s">
        <v>109</v>
      </c>
      <c r="BB3" s="123" t="s">
        <v>110</v>
      </c>
      <c r="BC3" s="123" t="s">
        <v>111</v>
      </c>
      <c r="BD3" s="123" t="s">
        <v>91</v>
      </c>
    </row>
    <row r="4" spans="1:56" s="1" customFormat="1" ht="24.95" customHeight="1">
      <c r="B4" s="21"/>
      <c r="D4" s="126" t="s">
        <v>112</v>
      </c>
      <c r="L4" s="21"/>
      <c r="M4" s="127" t="s">
        <v>10</v>
      </c>
      <c r="AT4" s="18" t="s">
        <v>4</v>
      </c>
      <c r="AZ4" s="123" t="s">
        <v>113</v>
      </c>
      <c r="BA4" s="123" t="s">
        <v>114</v>
      </c>
      <c r="BB4" s="123" t="s">
        <v>106</v>
      </c>
      <c r="BC4" s="123" t="s">
        <v>115</v>
      </c>
      <c r="BD4" s="123" t="s">
        <v>91</v>
      </c>
    </row>
    <row r="5" spans="1:56" s="1" customFormat="1" ht="6.95" customHeight="1">
      <c r="B5" s="21"/>
      <c r="L5" s="21"/>
      <c r="AZ5" s="123" t="s">
        <v>116</v>
      </c>
      <c r="BA5" s="123" t="s">
        <v>117</v>
      </c>
      <c r="BB5" s="123" t="s">
        <v>106</v>
      </c>
      <c r="BC5" s="123" t="s">
        <v>118</v>
      </c>
      <c r="BD5" s="123" t="s">
        <v>91</v>
      </c>
    </row>
    <row r="6" spans="1:56" s="1" customFormat="1" ht="12" customHeight="1">
      <c r="B6" s="21"/>
      <c r="D6" s="128" t="s">
        <v>16</v>
      </c>
      <c r="L6" s="21"/>
      <c r="AZ6" s="123" t="s">
        <v>119</v>
      </c>
      <c r="BA6" s="123" t="s">
        <v>120</v>
      </c>
      <c r="BB6" s="123" t="s">
        <v>106</v>
      </c>
      <c r="BC6" s="123" t="s">
        <v>121</v>
      </c>
      <c r="BD6" s="123" t="s">
        <v>91</v>
      </c>
    </row>
    <row r="7" spans="1:56" s="1" customFormat="1" ht="26.25" customHeight="1">
      <c r="B7" s="21"/>
      <c r="E7" s="349" t="str">
        <f>'Rekapitulace stavby'!K6</f>
        <v>Nové zelené střechy na objektu ZŠ Bratří Venclíků,akumulace dešťové vody</v>
      </c>
      <c r="F7" s="350"/>
      <c r="G7" s="350"/>
      <c r="H7" s="350"/>
      <c r="L7" s="21"/>
      <c r="AZ7" s="123" t="s">
        <v>122</v>
      </c>
      <c r="BA7" s="123" t="s">
        <v>123</v>
      </c>
      <c r="BB7" s="123" t="s">
        <v>106</v>
      </c>
      <c r="BC7" s="123" t="s">
        <v>124</v>
      </c>
      <c r="BD7" s="123" t="s">
        <v>91</v>
      </c>
    </row>
    <row r="8" spans="1:56" s="2" customFormat="1" ht="12" customHeight="1">
      <c r="A8" s="36"/>
      <c r="B8" s="39"/>
      <c r="C8" s="36"/>
      <c r="D8" s="128" t="s">
        <v>125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</row>
    <row r="9" spans="1:56" s="2" customFormat="1" ht="16.5" customHeight="1">
      <c r="A9" s="36"/>
      <c r="B9" s="39"/>
      <c r="C9" s="36"/>
      <c r="D9" s="36"/>
      <c r="E9" s="351" t="s">
        <v>126</v>
      </c>
      <c r="F9" s="352"/>
      <c r="G9" s="352"/>
      <c r="H9" s="352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pans="1:56" s="2" customFormat="1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pans="1:56" s="2" customFormat="1" ht="12" customHeight="1">
      <c r="A11" s="36"/>
      <c r="B11" s="39"/>
      <c r="C11" s="36"/>
      <c r="D11" s="128" t="s">
        <v>18</v>
      </c>
      <c r="E11" s="36"/>
      <c r="F11" s="129" t="s">
        <v>1</v>
      </c>
      <c r="G11" s="36"/>
      <c r="H11" s="36"/>
      <c r="I11" s="128" t="s">
        <v>19</v>
      </c>
      <c r="J11" s="129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pans="1:56" s="2" customFormat="1" ht="12" customHeight="1">
      <c r="A12" s="36"/>
      <c r="B12" s="39"/>
      <c r="C12" s="36"/>
      <c r="D12" s="128" t="s">
        <v>20</v>
      </c>
      <c r="E12" s="36"/>
      <c r="F12" s="129" t="s">
        <v>21</v>
      </c>
      <c r="G12" s="36"/>
      <c r="H12" s="36"/>
      <c r="I12" s="128" t="s">
        <v>22</v>
      </c>
      <c r="J12" s="130" t="str">
        <f>'Rekapitulace stavby'!AN8</f>
        <v>8. 5. 2021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pans="1:56" s="2" customFormat="1" ht="10.9" customHeight="1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pans="1:56" s="2" customFormat="1" ht="12" customHeight="1">
      <c r="A14" s="36"/>
      <c r="B14" s="39"/>
      <c r="C14" s="36"/>
      <c r="D14" s="128" t="s">
        <v>24</v>
      </c>
      <c r="E14" s="36"/>
      <c r="F14" s="36"/>
      <c r="G14" s="36"/>
      <c r="H14" s="36"/>
      <c r="I14" s="128" t="s">
        <v>25</v>
      </c>
      <c r="J14" s="129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pans="1:56" s="2" customFormat="1" ht="18" customHeight="1">
      <c r="A15" s="36"/>
      <c r="B15" s="39"/>
      <c r="C15" s="36"/>
      <c r="D15" s="36"/>
      <c r="E15" s="129" t="s">
        <v>27</v>
      </c>
      <c r="F15" s="36"/>
      <c r="G15" s="36"/>
      <c r="H15" s="36"/>
      <c r="I15" s="128" t="s">
        <v>28</v>
      </c>
      <c r="J15" s="129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pans="1:56" s="2" customFormat="1" ht="6.95" customHeight="1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pans="1:31" s="2" customFormat="1" ht="12" customHeight="1">
      <c r="A17" s="36"/>
      <c r="B17" s="39"/>
      <c r="C17" s="36"/>
      <c r="D17" s="128" t="s">
        <v>29</v>
      </c>
      <c r="E17" s="36"/>
      <c r="F17" s="36"/>
      <c r="G17" s="36"/>
      <c r="H17" s="36"/>
      <c r="I17" s="128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pans="1:31" s="2" customFormat="1" ht="18" customHeight="1">
      <c r="A18" s="36"/>
      <c r="B18" s="39"/>
      <c r="C18" s="36"/>
      <c r="D18" s="36"/>
      <c r="E18" s="353" t="str">
        <f>'Rekapitulace stavby'!E14</f>
        <v>Vyplň údaj</v>
      </c>
      <c r="F18" s="354"/>
      <c r="G18" s="354"/>
      <c r="H18" s="354"/>
      <c r="I18" s="128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31" s="2" customFormat="1" ht="6.95" customHeight="1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31" s="2" customFormat="1" ht="12" customHeight="1">
      <c r="A20" s="36"/>
      <c r="B20" s="39"/>
      <c r="C20" s="36"/>
      <c r="D20" s="128" t="s">
        <v>31</v>
      </c>
      <c r="E20" s="36"/>
      <c r="F20" s="36"/>
      <c r="G20" s="36"/>
      <c r="H20" s="36"/>
      <c r="I20" s="128" t="s">
        <v>25</v>
      </c>
      <c r="J20" s="129" t="s">
        <v>32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31" s="2" customFormat="1" ht="18" customHeight="1">
      <c r="A21" s="36"/>
      <c r="B21" s="39"/>
      <c r="C21" s="36"/>
      <c r="D21" s="36"/>
      <c r="E21" s="129" t="s">
        <v>33</v>
      </c>
      <c r="F21" s="36"/>
      <c r="G21" s="36"/>
      <c r="H21" s="36"/>
      <c r="I21" s="128" t="s">
        <v>28</v>
      </c>
      <c r="J21" s="129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31" s="2" customFormat="1" ht="6.95" customHeight="1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31" s="2" customFormat="1" ht="12" customHeight="1">
      <c r="A23" s="36"/>
      <c r="B23" s="39"/>
      <c r="C23" s="36"/>
      <c r="D23" s="128" t="s">
        <v>35</v>
      </c>
      <c r="E23" s="36"/>
      <c r="F23" s="36"/>
      <c r="G23" s="36"/>
      <c r="H23" s="36"/>
      <c r="I23" s="128" t="s">
        <v>25</v>
      </c>
      <c r="J23" s="129" t="s">
        <v>36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31" s="2" customFormat="1" ht="18" customHeight="1">
      <c r="A24" s="36"/>
      <c r="B24" s="39"/>
      <c r="C24" s="36"/>
      <c r="D24" s="36"/>
      <c r="E24" s="129" t="s">
        <v>37</v>
      </c>
      <c r="F24" s="36"/>
      <c r="G24" s="36"/>
      <c r="H24" s="36"/>
      <c r="I24" s="128" t="s">
        <v>28</v>
      </c>
      <c r="J24" s="129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31" s="2" customFormat="1" ht="6.95" customHeight="1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31" s="2" customFormat="1" ht="12" customHeight="1">
      <c r="A26" s="36"/>
      <c r="B26" s="39"/>
      <c r="C26" s="36"/>
      <c r="D26" s="128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31" s="8" customFormat="1" ht="16.5" customHeight="1">
      <c r="A27" s="131"/>
      <c r="B27" s="132"/>
      <c r="C27" s="131"/>
      <c r="D27" s="131"/>
      <c r="E27" s="355" t="s">
        <v>1</v>
      </c>
      <c r="F27" s="355"/>
      <c r="G27" s="355"/>
      <c r="H27" s="355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31" s="2" customFormat="1" ht="6.95" customHeight="1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31" s="2" customFormat="1" ht="6.95" customHeight="1">
      <c r="A29" s="36"/>
      <c r="B29" s="39"/>
      <c r="C29" s="36"/>
      <c r="D29" s="134"/>
      <c r="E29" s="134"/>
      <c r="F29" s="134"/>
      <c r="G29" s="134"/>
      <c r="H29" s="134"/>
      <c r="I29" s="134"/>
      <c r="J29" s="134"/>
      <c r="K29" s="134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31" s="2" customFormat="1" ht="14.45" customHeight="1">
      <c r="A30" s="36"/>
      <c r="B30" s="39"/>
      <c r="C30" s="36"/>
      <c r="D30" s="129" t="s">
        <v>127</v>
      </c>
      <c r="E30" s="36"/>
      <c r="F30" s="36"/>
      <c r="G30" s="36"/>
      <c r="H30" s="36"/>
      <c r="I30" s="36"/>
      <c r="J30" s="135">
        <f>J96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31" s="2" customFormat="1" ht="14.45" customHeight="1">
      <c r="A31" s="36"/>
      <c r="B31" s="39"/>
      <c r="C31" s="36"/>
      <c r="D31" s="136" t="s">
        <v>98</v>
      </c>
      <c r="E31" s="36"/>
      <c r="F31" s="36"/>
      <c r="G31" s="36"/>
      <c r="H31" s="36"/>
      <c r="I31" s="36"/>
      <c r="J31" s="135">
        <f>J119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31" s="2" customFormat="1" ht="25.35" customHeight="1">
      <c r="A32" s="36"/>
      <c r="B32" s="39"/>
      <c r="C32" s="36"/>
      <c r="D32" s="137" t="s">
        <v>41</v>
      </c>
      <c r="E32" s="36"/>
      <c r="F32" s="36"/>
      <c r="G32" s="36"/>
      <c r="H32" s="36"/>
      <c r="I32" s="36"/>
      <c r="J32" s="138">
        <f>ROUND(J30 + J31,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39"/>
      <c r="C33" s="36"/>
      <c r="D33" s="134"/>
      <c r="E33" s="134"/>
      <c r="F33" s="134"/>
      <c r="G33" s="134"/>
      <c r="H33" s="134"/>
      <c r="I33" s="134"/>
      <c r="J33" s="134"/>
      <c r="K33" s="134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39"/>
      <c r="C34" s="36"/>
      <c r="D34" s="36"/>
      <c r="E34" s="36"/>
      <c r="F34" s="139" t="s">
        <v>43</v>
      </c>
      <c r="G34" s="36"/>
      <c r="H34" s="36"/>
      <c r="I34" s="139" t="s">
        <v>42</v>
      </c>
      <c r="J34" s="139" t="s">
        <v>44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39"/>
      <c r="C35" s="36"/>
      <c r="D35" s="140" t="s">
        <v>45</v>
      </c>
      <c r="E35" s="128" t="s">
        <v>46</v>
      </c>
      <c r="F35" s="141">
        <f>ROUND((SUM(BE119:BE126) + SUM(BE146:BE376)),  2)</f>
        <v>0</v>
      </c>
      <c r="G35" s="36"/>
      <c r="H35" s="36"/>
      <c r="I35" s="142">
        <v>0.21</v>
      </c>
      <c r="J35" s="141">
        <f>ROUND(((SUM(BE119:BE126) + SUM(BE146:BE376))*I35),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39"/>
      <c r="C36" s="36"/>
      <c r="D36" s="36"/>
      <c r="E36" s="128" t="s">
        <v>47</v>
      </c>
      <c r="F36" s="141">
        <f>ROUND((SUM(BF119:BF126) + SUM(BF146:BF376)),  2)</f>
        <v>0</v>
      </c>
      <c r="G36" s="36"/>
      <c r="H36" s="36"/>
      <c r="I36" s="142">
        <v>0.15</v>
      </c>
      <c r="J36" s="141">
        <f>ROUND(((SUM(BF119:BF126) + SUM(BF146:BF376))*I36),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39"/>
      <c r="C37" s="36"/>
      <c r="D37" s="36"/>
      <c r="E37" s="128" t="s">
        <v>48</v>
      </c>
      <c r="F37" s="141">
        <f>ROUND((SUM(BG119:BG126) + SUM(BG146:BG376)),  2)</f>
        <v>0</v>
      </c>
      <c r="G37" s="36"/>
      <c r="H37" s="36"/>
      <c r="I37" s="142">
        <v>0.21</v>
      </c>
      <c r="J37" s="141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39"/>
      <c r="C38" s="36"/>
      <c r="D38" s="36"/>
      <c r="E38" s="128" t="s">
        <v>49</v>
      </c>
      <c r="F38" s="141">
        <f>ROUND((SUM(BH119:BH126) + SUM(BH146:BH376)),  2)</f>
        <v>0</v>
      </c>
      <c r="G38" s="36"/>
      <c r="H38" s="36"/>
      <c r="I38" s="142">
        <v>0.15</v>
      </c>
      <c r="J38" s="141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39"/>
      <c r="C39" s="36"/>
      <c r="D39" s="36"/>
      <c r="E39" s="128" t="s">
        <v>50</v>
      </c>
      <c r="F39" s="141">
        <f>ROUND((SUM(BI119:BI126) + SUM(BI146:BI376)),  2)</f>
        <v>0</v>
      </c>
      <c r="G39" s="36"/>
      <c r="H39" s="36"/>
      <c r="I39" s="142">
        <v>0</v>
      </c>
      <c r="J39" s="141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39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39"/>
      <c r="C41" s="143"/>
      <c r="D41" s="144" t="s">
        <v>51</v>
      </c>
      <c r="E41" s="145"/>
      <c r="F41" s="145"/>
      <c r="G41" s="146" t="s">
        <v>52</v>
      </c>
      <c r="H41" s="147" t="s">
        <v>53</v>
      </c>
      <c r="I41" s="145"/>
      <c r="J41" s="148">
        <f>SUM(J32:J39)</f>
        <v>0</v>
      </c>
      <c r="K41" s="149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50" t="s">
        <v>54</v>
      </c>
      <c r="E50" s="151"/>
      <c r="F50" s="151"/>
      <c r="G50" s="150" t="s">
        <v>55</v>
      </c>
      <c r="H50" s="151"/>
      <c r="I50" s="151"/>
      <c r="J50" s="151"/>
      <c r="K50" s="151"/>
      <c r="L50" s="5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6"/>
      <c r="B61" s="39"/>
      <c r="C61" s="36"/>
      <c r="D61" s="152" t="s">
        <v>56</v>
      </c>
      <c r="E61" s="153"/>
      <c r="F61" s="154" t="s">
        <v>57</v>
      </c>
      <c r="G61" s="152" t="s">
        <v>56</v>
      </c>
      <c r="H61" s="153"/>
      <c r="I61" s="153"/>
      <c r="J61" s="155" t="s">
        <v>57</v>
      </c>
      <c r="K61" s="153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6"/>
      <c r="B65" s="39"/>
      <c r="C65" s="36"/>
      <c r="D65" s="150" t="s">
        <v>58</v>
      </c>
      <c r="E65" s="156"/>
      <c r="F65" s="156"/>
      <c r="G65" s="150" t="s">
        <v>59</v>
      </c>
      <c r="H65" s="156"/>
      <c r="I65" s="156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6"/>
      <c r="B76" s="39"/>
      <c r="C76" s="36"/>
      <c r="D76" s="152" t="s">
        <v>56</v>
      </c>
      <c r="E76" s="153"/>
      <c r="F76" s="154" t="s">
        <v>57</v>
      </c>
      <c r="G76" s="152" t="s">
        <v>56</v>
      </c>
      <c r="H76" s="153"/>
      <c r="I76" s="153"/>
      <c r="J76" s="155" t="s">
        <v>57</v>
      </c>
      <c r="K76" s="153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>
      <c r="A81" s="36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>
      <c r="A82" s="36"/>
      <c r="B82" s="37"/>
      <c r="C82" s="24" t="s">
        <v>128</v>
      </c>
      <c r="D82" s="38"/>
      <c r="E82" s="38"/>
      <c r="F82" s="38"/>
      <c r="G82" s="38"/>
      <c r="H82" s="38"/>
      <c r="I82" s="38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26.25" customHeight="1">
      <c r="A85" s="36"/>
      <c r="B85" s="37"/>
      <c r="C85" s="38"/>
      <c r="D85" s="38"/>
      <c r="E85" s="346" t="str">
        <f>E7</f>
        <v>Nové zelené střechy na objektu ZŠ Bratří Venclíků,akumulace dešťové vody</v>
      </c>
      <c r="F85" s="347"/>
      <c r="G85" s="347"/>
      <c r="H85" s="347"/>
      <c r="I85" s="38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30" t="s">
        <v>125</v>
      </c>
      <c r="D86" s="38"/>
      <c r="E86" s="38"/>
      <c r="F86" s="38"/>
      <c r="G86" s="38"/>
      <c r="H86" s="38"/>
      <c r="I86" s="38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335" t="str">
        <f>E9</f>
        <v>11/2020/Zst - Realizace zelených střech</v>
      </c>
      <c r="F87" s="348"/>
      <c r="G87" s="348"/>
      <c r="H87" s="348"/>
      <c r="I87" s="38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30" t="s">
        <v>20</v>
      </c>
      <c r="D89" s="38"/>
      <c r="E89" s="38"/>
      <c r="F89" s="28" t="str">
        <f>F12</f>
        <v>Bratří Venclíků 1140/1,Praha 14</v>
      </c>
      <c r="G89" s="38"/>
      <c r="H89" s="38"/>
      <c r="I89" s="30" t="s">
        <v>22</v>
      </c>
      <c r="J89" s="68" t="str">
        <f>IF(J12="","",J12)</f>
        <v>8. 5. 2021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>
      <c r="A91" s="36"/>
      <c r="B91" s="37"/>
      <c r="C91" s="30" t="s">
        <v>24</v>
      </c>
      <c r="D91" s="38"/>
      <c r="E91" s="38"/>
      <c r="F91" s="28" t="str">
        <f>E15</f>
        <v>Městská část Praha 14</v>
      </c>
      <c r="G91" s="38"/>
      <c r="H91" s="38"/>
      <c r="I91" s="30" t="s">
        <v>31</v>
      </c>
      <c r="J91" s="33" t="str">
        <f>E21</f>
        <v>a3atelier s.r.o.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>
      <c r="A92" s="36"/>
      <c r="B92" s="37"/>
      <c r="C92" s="30" t="s">
        <v>29</v>
      </c>
      <c r="D92" s="38"/>
      <c r="E92" s="38"/>
      <c r="F92" s="28" t="str">
        <f>IF(E18="","",E18)</f>
        <v>Vyplň údaj</v>
      </c>
      <c r="G92" s="38"/>
      <c r="H92" s="38"/>
      <c r="I92" s="30" t="s">
        <v>35</v>
      </c>
      <c r="J92" s="33" t="str">
        <f>E24</f>
        <v>Ing.Myšík Petr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1" t="s">
        <v>129</v>
      </c>
      <c r="D94" s="121"/>
      <c r="E94" s="121"/>
      <c r="F94" s="121"/>
      <c r="G94" s="121"/>
      <c r="H94" s="121"/>
      <c r="I94" s="121"/>
      <c r="J94" s="162" t="s">
        <v>130</v>
      </c>
      <c r="K94" s="121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>
      <c r="A96" s="36"/>
      <c r="B96" s="37"/>
      <c r="C96" s="163" t="s">
        <v>131</v>
      </c>
      <c r="D96" s="38"/>
      <c r="E96" s="38"/>
      <c r="F96" s="38"/>
      <c r="G96" s="38"/>
      <c r="H96" s="38"/>
      <c r="I96" s="38"/>
      <c r="J96" s="86">
        <f>J146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132</v>
      </c>
    </row>
    <row r="97" spans="2:12" s="9" customFormat="1" ht="24.95" customHeight="1">
      <c r="B97" s="164"/>
      <c r="C97" s="165"/>
      <c r="D97" s="166" t="s">
        <v>133</v>
      </c>
      <c r="E97" s="167"/>
      <c r="F97" s="167"/>
      <c r="G97" s="167"/>
      <c r="H97" s="167"/>
      <c r="I97" s="167"/>
      <c r="J97" s="168">
        <f>J147</f>
        <v>0</v>
      </c>
      <c r="K97" s="165"/>
      <c r="L97" s="169"/>
    </row>
    <row r="98" spans="2:12" s="10" customFormat="1" ht="19.899999999999999" customHeight="1">
      <c r="B98" s="170"/>
      <c r="C98" s="171"/>
      <c r="D98" s="172" t="s">
        <v>134</v>
      </c>
      <c r="E98" s="173"/>
      <c r="F98" s="173"/>
      <c r="G98" s="173"/>
      <c r="H98" s="173"/>
      <c r="I98" s="173"/>
      <c r="J98" s="174">
        <f>J148</f>
        <v>0</v>
      </c>
      <c r="K98" s="171"/>
      <c r="L98" s="175"/>
    </row>
    <row r="99" spans="2:12" s="10" customFormat="1" ht="19.899999999999999" customHeight="1">
      <c r="B99" s="170"/>
      <c r="C99" s="171"/>
      <c r="D99" s="172" t="s">
        <v>135</v>
      </c>
      <c r="E99" s="173"/>
      <c r="F99" s="173"/>
      <c r="G99" s="173"/>
      <c r="H99" s="173"/>
      <c r="I99" s="173"/>
      <c r="J99" s="174">
        <f>J157</f>
        <v>0</v>
      </c>
      <c r="K99" s="171"/>
      <c r="L99" s="175"/>
    </row>
    <row r="100" spans="2:12" s="10" customFormat="1" ht="19.899999999999999" customHeight="1">
      <c r="B100" s="170"/>
      <c r="C100" s="171"/>
      <c r="D100" s="172" t="s">
        <v>136</v>
      </c>
      <c r="E100" s="173"/>
      <c r="F100" s="173"/>
      <c r="G100" s="173"/>
      <c r="H100" s="173"/>
      <c r="I100" s="173"/>
      <c r="J100" s="174">
        <f>J176</f>
        <v>0</v>
      </c>
      <c r="K100" s="171"/>
      <c r="L100" s="175"/>
    </row>
    <row r="101" spans="2:12" s="10" customFormat="1" ht="19.899999999999999" customHeight="1">
      <c r="B101" s="170"/>
      <c r="C101" s="171"/>
      <c r="D101" s="172" t="s">
        <v>137</v>
      </c>
      <c r="E101" s="173"/>
      <c r="F101" s="173"/>
      <c r="G101" s="173"/>
      <c r="H101" s="173"/>
      <c r="I101" s="173"/>
      <c r="J101" s="174">
        <f>J184</f>
        <v>0</v>
      </c>
      <c r="K101" s="171"/>
      <c r="L101" s="175"/>
    </row>
    <row r="102" spans="2:12" s="10" customFormat="1" ht="19.899999999999999" customHeight="1">
      <c r="B102" s="170"/>
      <c r="C102" s="171"/>
      <c r="D102" s="172" t="s">
        <v>138</v>
      </c>
      <c r="E102" s="173"/>
      <c r="F102" s="173"/>
      <c r="G102" s="173"/>
      <c r="H102" s="173"/>
      <c r="I102" s="173"/>
      <c r="J102" s="174">
        <f>J191</f>
        <v>0</v>
      </c>
      <c r="K102" s="171"/>
      <c r="L102" s="175"/>
    </row>
    <row r="103" spans="2:12" s="10" customFormat="1" ht="19.899999999999999" customHeight="1">
      <c r="B103" s="170"/>
      <c r="C103" s="171"/>
      <c r="D103" s="172" t="s">
        <v>139</v>
      </c>
      <c r="E103" s="173"/>
      <c r="F103" s="173"/>
      <c r="G103" s="173"/>
      <c r="H103" s="173"/>
      <c r="I103" s="173"/>
      <c r="J103" s="174">
        <f>J204</f>
        <v>0</v>
      </c>
      <c r="K103" s="171"/>
      <c r="L103" s="175"/>
    </row>
    <row r="104" spans="2:12" s="9" customFormat="1" ht="24.95" customHeight="1">
      <c r="B104" s="164"/>
      <c r="C104" s="165"/>
      <c r="D104" s="166" t="s">
        <v>140</v>
      </c>
      <c r="E104" s="167"/>
      <c r="F104" s="167"/>
      <c r="G104" s="167"/>
      <c r="H104" s="167"/>
      <c r="I104" s="167"/>
      <c r="J104" s="168">
        <f>J206</f>
        <v>0</v>
      </c>
      <c r="K104" s="165"/>
      <c r="L104" s="169"/>
    </row>
    <row r="105" spans="2:12" s="10" customFormat="1" ht="19.899999999999999" customHeight="1">
      <c r="B105" s="170"/>
      <c r="C105" s="171"/>
      <c r="D105" s="172" t="s">
        <v>141</v>
      </c>
      <c r="E105" s="173"/>
      <c r="F105" s="173"/>
      <c r="G105" s="173"/>
      <c r="H105" s="173"/>
      <c r="I105" s="173"/>
      <c r="J105" s="174">
        <f>J207</f>
        <v>0</v>
      </c>
      <c r="K105" s="171"/>
      <c r="L105" s="175"/>
    </row>
    <row r="106" spans="2:12" s="10" customFormat="1" ht="19.899999999999999" customHeight="1">
      <c r="B106" s="170"/>
      <c r="C106" s="171"/>
      <c r="D106" s="172" t="s">
        <v>142</v>
      </c>
      <c r="E106" s="173"/>
      <c r="F106" s="173"/>
      <c r="G106" s="173"/>
      <c r="H106" s="173"/>
      <c r="I106" s="173"/>
      <c r="J106" s="174">
        <f>J225</f>
        <v>0</v>
      </c>
      <c r="K106" s="171"/>
      <c r="L106" s="175"/>
    </row>
    <row r="107" spans="2:12" s="10" customFormat="1" ht="19.899999999999999" customHeight="1">
      <c r="B107" s="170"/>
      <c r="C107" s="171"/>
      <c r="D107" s="172" t="s">
        <v>143</v>
      </c>
      <c r="E107" s="173"/>
      <c r="F107" s="173"/>
      <c r="G107" s="173"/>
      <c r="H107" s="173"/>
      <c r="I107" s="173"/>
      <c r="J107" s="174">
        <f>J284</f>
        <v>0</v>
      </c>
      <c r="K107" s="171"/>
      <c r="L107" s="175"/>
    </row>
    <row r="108" spans="2:12" s="10" customFormat="1" ht="19.899999999999999" customHeight="1">
      <c r="B108" s="170"/>
      <c r="C108" s="171"/>
      <c r="D108" s="172" t="s">
        <v>144</v>
      </c>
      <c r="E108" s="173"/>
      <c r="F108" s="173"/>
      <c r="G108" s="173"/>
      <c r="H108" s="173"/>
      <c r="I108" s="173"/>
      <c r="J108" s="174">
        <f>J316</f>
        <v>0</v>
      </c>
      <c r="K108" s="171"/>
      <c r="L108" s="175"/>
    </row>
    <row r="109" spans="2:12" s="10" customFormat="1" ht="19.899999999999999" customHeight="1">
      <c r="B109" s="170"/>
      <c r="C109" s="171"/>
      <c r="D109" s="172" t="s">
        <v>145</v>
      </c>
      <c r="E109" s="173"/>
      <c r="F109" s="173"/>
      <c r="G109" s="173"/>
      <c r="H109" s="173"/>
      <c r="I109" s="173"/>
      <c r="J109" s="174">
        <f>J323</f>
        <v>0</v>
      </c>
      <c r="K109" s="171"/>
      <c r="L109" s="175"/>
    </row>
    <row r="110" spans="2:12" s="10" customFormat="1" ht="19.899999999999999" customHeight="1">
      <c r="B110" s="170"/>
      <c r="C110" s="171"/>
      <c r="D110" s="172" t="s">
        <v>146</v>
      </c>
      <c r="E110" s="173"/>
      <c r="F110" s="173"/>
      <c r="G110" s="173"/>
      <c r="H110" s="173"/>
      <c r="I110" s="173"/>
      <c r="J110" s="174">
        <f>J331</f>
        <v>0</v>
      </c>
      <c r="K110" s="171"/>
      <c r="L110" s="175"/>
    </row>
    <row r="111" spans="2:12" s="10" customFormat="1" ht="19.899999999999999" customHeight="1">
      <c r="B111" s="170"/>
      <c r="C111" s="171"/>
      <c r="D111" s="172" t="s">
        <v>147</v>
      </c>
      <c r="E111" s="173"/>
      <c r="F111" s="173"/>
      <c r="G111" s="173"/>
      <c r="H111" s="173"/>
      <c r="I111" s="173"/>
      <c r="J111" s="174">
        <f>J337</f>
        <v>0</v>
      </c>
      <c r="K111" s="171"/>
      <c r="L111" s="175"/>
    </row>
    <row r="112" spans="2:12" s="10" customFormat="1" ht="19.899999999999999" customHeight="1">
      <c r="B112" s="170"/>
      <c r="C112" s="171"/>
      <c r="D112" s="172" t="s">
        <v>148</v>
      </c>
      <c r="E112" s="173"/>
      <c r="F112" s="173"/>
      <c r="G112" s="173"/>
      <c r="H112" s="173"/>
      <c r="I112" s="173"/>
      <c r="J112" s="174">
        <f>J346</f>
        <v>0</v>
      </c>
      <c r="K112" s="171"/>
      <c r="L112" s="175"/>
    </row>
    <row r="113" spans="1:65" s="10" customFormat="1" ht="19.899999999999999" customHeight="1">
      <c r="B113" s="170"/>
      <c r="C113" s="171"/>
      <c r="D113" s="172" t="s">
        <v>149</v>
      </c>
      <c r="E113" s="173"/>
      <c r="F113" s="173"/>
      <c r="G113" s="173"/>
      <c r="H113" s="173"/>
      <c r="I113" s="173"/>
      <c r="J113" s="174">
        <f>J361</f>
        <v>0</v>
      </c>
      <c r="K113" s="171"/>
      <c r="L113" s="175"/>
    </row>
    <row r="114" spans="1:65" s="9" customFormat="1" ht="24.95" customHeight="1">
      <c r="B114" s="164"/>
      <c r="C114" s="165"/>
      <c r="D114" s="166" t="s">
        <v>150</v>
      </c>
      <c r="E114" s="167"/>
      <c r="F114" s="167"/>
      <c r="G114" s="167"/>
      <c r="H114" s="167"/>
      <c r="I114" s="167"/>
      <c r="J114" s="168">
        <f>J372</f>
        <v>0</v>
      </c>
      <c r="K114" s="165"/>
      <c r="L114" s="169"/>
    </row>
    <row r="115" spans="1:65" s="10" customFormat="1" ht="19.899999999999999" customHeight="1">
      <c r="B115" s="170"/>
      <c r="C115" s="171"/>
      <c r="D115" s="172" t="s">
        <v>151</v>
      </c>
      <c r="E115" s="173"/>
      <c r="F115" s="173"/>
      <c r="G115" s="173"/>
      <c r="H115" s="173"/>
      <c r="I115" s="173"/>
      <c r="J115" s="174">
        <f>J373</f>
        <v>0</v>
      </c>
      <c r="K115" s="171"/>
      <c r="L115" s="175"/>
    </row>
    <row r="116" spans="1:65" s="10" customFormat="1" ht="19.899999999999999" customHeight="1">
      <c r="B116" s="170"/>
      <c r="C116" s="171"/>
      <c r="D116" s="172" t="s">
        <v>152</v>
      </c>
      <c r="E116" s="173"/>
      <c r="F116" s="173"/>
      <c r="G116" s="173"/>
      <c r="H116" s="173"/>
      <c r="I116" s="173"/>
      <c r="J116" s="174">
        <f>J375</f>
        <v>0</v>
      </c>
      <c r="K116" s="171"/>
      <c r="L116" s="175"/>
    </row>
    <row r="117" spans="1:65" s="2" customFormat="1" ht="21.75" customHeight="1">
      <c r="A117" s="36"/>
      <c r="B117" s="37"/>
      <c r="C117" s="38"/>
      <c r="D117" s="38"/>
      <c r="E117" s="38"/>
      <c r="F117" s="38"/>
      <c r="G117" s="38"/>
      <c r="H117" s="38"/>
      <c r="I117" s="38"/>
      <c r="J117" s="38"/>
      <c r="K117" s="38"/>
      <c r="L117" s="53"/>
      <c r="S117" s="36"/>
      <c r="T117" s="36"/>
      <c r="U117" s="36"/>
      <c r="V117" s="36"/>
      <c r="W117" s="36"/>
      <c r="X117" s="36"/>
      <c r="Y117" s="36"/>
      <c r="Z117" s="36"/>
      <c r="AA117" s="36"/>
      <c r="AB117" s="36"/>
      <c r="AC117" s="36"/>
      <c r="AD117" s="36"/>
      <c r="AE117" s="36"/>
    </row>
    <row r="118" spans="1:65" s="2" customFormat="1" ht="6.95" customHeight="1">
      <c r="A118" s="36"/>
      <c r="B118" s="37"/>
      <c r="C118" s="38"/>
      <c r="D118" s="38"/>
      <c r="E118" s="38"/>
      <c r="F118" s="38"/>
      <c r="G118" s="38"/>
      <c r="H118" s="38"/>
      <c r="I118" s="38"/>
      <c r="J118" s="38"/>
      <c r="K118" s="38"/>
      <c r="L118" s="53"/>
      <c r="S118" s="36"/>
      <c r="T118" s="36"/>
      <c r="U118" s="36"/>
      <c r="V118" s="36"/>
      <c r="W118" s="36"/>
      <c r="X118" s="36"/>
      <c r="Y118" s="36"/>
      <c r="Z118" s="36"/>
      <c r="AA118" s="36"/>
      <c r="AB118" s="36"/>
      <c r="AC118" s="36"/>
      <c r="AD118" s="36"/>
      <c r="AE118" s="36"/>
    </row>
    <row r="119" spans="1:65" s="2" customFormat="1" ht="29.25" customHeight="1">
      <c r="A119" s="36"/>
      <c r="B119" s="37"/>
      <c r="C119" s="163" t="s">
        <v>153</v>
      </c>
      <c r="D119" s="38"/>
      <c r="E119" s="38"/>
      <c r="F119" s="38"/>
      <c r="G119" s="38"/>
      <c r="H119" s="38"/>
      <c r="I119" s="38"/>
      <c r="J119" s="176">
        <f>ROUND(J120 + J121 + J122 + J123 + J124 + J125,2)</f>
        <v>0</v>
      </c>
      <c r="K119" s="38"/>
      <c r="L119" s="53"/>
      <c r="N119" s="177" t="s">
        <v>45</v>
      </c>
      <c r="S119" s="36"/>
      <c r="T119" s="36"/>
      <c r="U119" s="36"/>
      <c r="V119" s="36"/>
      <c r="W119" s="36"/>
      <c r="X119" s="36"/>
      <c r="Y119" s="36"/>
      <c r="Z119" s="36"/>
      <c r="AA119" s="36"/>
      <c r="AB119" s="36"/>
      <c r="AC119" s="36"/>
      <c r="AD119" s="36"/>
      <c r="AE119" s="36"/>
    </row>
    <row r="120" spans="1:65" s="2" customFormat="1" ht="18" customHeight="1">
      <c r="A120" s="36"/>
      <c r="B120" s="37"/>
      <c r="C120" s="38"/>
      <c r="D120" s="321" t="s">
        <v>154</v>
      </c>
      <c r="E120" s="322"/>
      <c r="F120" s="322"/>
      <c r="G120" s="38"/>
      <c r="H120" s="38"/>
      <c r="I120" s="38"/>
      <c r="J120" s="112">
        <v>0</v>
      </c>
      <c r="K120" s="38"/>
      <c r="L120" s="178"/>
      <c r="M120" s="179"/>
      <c r="N120" s="180" t="s">
        <v>47</v>
      </c>
      <c r="O120" s="179"/>
      <c r="P120" s="179"/>
      <c r="Q120" s="179"/>
      <c r="R120" s="179"/>
      <c r="S120" s="181"/>
      <c r="T120" s="181"/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  <c r="AF120" s="179"/>
      <c r="AG120" s="179"/>
      <c r="AH120" s="179"/>
      <c r="AI120" s="179"/>
      <c r="AJ120" s="179"/>
      <c r="AK120" s="179"/>
      <c r="AL120" s="179"/>
      <c r="AM120" s="179"/>
      <c r="AN120" s="179"/>
      <c r="AO120" s="179"/>
      <c r="AP120" s="179"/>
      <c r="AQ120" s="179"/>
      <c r="AR120" s="179"/>
      <c r="AS120" s="179"/>
      <c r="AT120" s="179"/>
      <c r="AU120" s="179"/>
      <c r="AV120" s="179"/>
      <c r="AW120" s="179"/>
      <c r="AX120" s="179"/>
      <c r="AY120" s="182" t="s">
        <v>155</v>
      </c>
      <c r="AZ120" s="179"/>
      <c r="BA120" s="179"/>
      <c r="BB120" s="179"/>
      <c r="BC120" s="179"/>
      <c r="BD120" s="179"/>
      <c r="BE120" s="183">
        <f t="shared" ref="BE120:BE125" si="0">IF(N120="základní",J120,0)</f>
        <v>0</v>
      </c>
      <c r="BF120" s="183">
        <f t="shared" ref="BF120:BF125" si="1">IF(N120="snížená",J120,0)</f>
        <v>0</v>
      </c>
      <c r="BG120" s="183">
        <f t="shared" ref="BG120:BG125" si="2">IF(N120="zákl. přenesená",J120,0)</f>
        <v>0</v>
      </c>
      <c r="BH120" s="183">
        <f t="shared" ref="BH120:BH125" si="3">IF(N120="sníž. přenesená",J120,0)</f>
        <v>0</v>
      </c>
      <c r="BI120" s="183">
        <f t="shared" ref="BI120:BI125" si="4">IF(N120="nulová",J120,0)</f>
        <v>0</v>
      </c>
      <c r="BJ120" s="182" t="s">
        <v>91</v>
      </c>
      <c r="BK120" s="179"/>
      <c r="BL120" s="179"/>
      <c r="BM120" s="179"/>
    </row>
    <row r="121" spans="1:65" s="2" customFormat="1" ht="18" customHeight="1">
      <c r="A121" s="36"/>
      <c r="B121" s="37"/>
      <c r="C121" s="38"/>
      <c r="D121" s="321" t="s">
        <v>156</v>
      </c>
      <c r="E121" s="322"/>
      <c r="F121" s="322"/>
      <c r="G121" s="38"/>
      <c r="H121" s="38"/>
      <c r="I121" s="38"/>
      <c r="J121" s="112">
        <v>0</v>
      </c>
      <c r="K121" s="38"/>
      <c r="L121" s="178"/>
      <c r="M121" s="179"/>
      <c r="N121" s="180" t="s">
        <v>47</v>
      </c>
      <c r="O121" s="179"/>
      <c r="P121" s="179"/>
      <c r="Q121" s="179"/>
      <c r="R121" s="179"/>
      <c r="S121" s="181"/>
      <c r="T121" s="181"/>
      <c r="U121" s="181"/>
      <c r="V121" s="181"/>
      <c r="W121" s="181"/>
      <c r="X121" s="181"/>
      <c r="Y121" s="181"/>
      <c r="Z121" s="181"/>
      <c r="AA121" s="181"/>
      <c r="AB121" s="181"/>
      <c r="AC121" s="181"/>
      <c r="AD121" s="181"/>
      <c r="AE121" s="181"/>
      <c r="AF121" s="179"/>
      <c r="AG121" s="179"/>
      <c r="AH121" s="179"/>
      <c r="AI121" s="179"/>
      <c r="AJ121" s="179"/>
      <c r="AK121" s="179"/>
      <c r="AL121" s="179"/>
      <c r="AM121" s="179"/>
      <c r="AN121" s="179"/>
      <c r="AO121" s="179"/>
      <c r="AP121" s="179"/>
      <c r="AQ121" s="179"/>
      <c r="AR121" s="179"/>
      <c r="AS121" s="179"/>
      <c r="AT121" s="179"/>
      <c r="AU121" s="179"/>
      <c r="AV121" s="179"/>
      <c r="AW121" s="179"/>
      <c r="AX121" s="179"/>
      <c r="AY121" s="182" t="s">
        <v>155</v>
      </c>
      <c r="AZ121" s="179"/>
      <c r="BA121" s="179"/>
      <c r="BB121" s="179"/>
      <c r="BC121" s="179"/>
      <c r="BD121" s="179"/>
      <c r="BE121" s="183">
        <f t="shared" si="0"/>
        <v>0</v>
      </c>
      <c r="BF121" s="183">
        <f t="shared" si="1"/>
        <v>0</v>
      </c>
      <c r="BG121" s="183">
        <f t="shared" si="2"/>
        <v>0</v>
      </c>
      <c r="BH121" s="183">
        <f t="shared" si="3"/>
        <v>0</v>
      </c>
      <c r="BI121" s="183">
        <f t="shared" si="4"/>
        <v>0</v>
      </c>
      <c r="BJ121" s="182" t="s">
        <v>91</v>
      </c>
      <c r="BK121" s="179"/>
      <c r="BL121" s="179"/>
      <c r="BM121" s="179"/>
    </row>
    <row r="122" spans="1:65" s="2" customFormat="1" ht="18" customHeight="1">
      <c r="A122" s="36"/>
      <c r="B122" s="37"/>
      <c r="C122" s="38"/>
      <c r="D122" s="321" t="s">
        <v>157</v>
      </c>
      <c r="E122" s="322"/>
      <c r="F122" s="322"/>
      <c r="G122" s="38"/>
      <c r="H122" s="38"/>
      <c r="I122" s="38"/>
      <c r="J122" s="112">
        <v>0</v>
      </c>
      <c r="K122" s="38"/>
      <c r="L122" s="178"/>
      <c r="M122" s="179"/>
      <c r="N122" s="180" t="s">
        <v>47</v>
      </c>
      <c r="O122" s="179"/>
      <c r="P122" s="179"/>
      <c r="Q122" s="179"/>
      <c r="R122" s="179"/>
      <c r="S122" s="181"/>
      <c r="T122" s="181"/>
      <c r="U122" s="181"/>
      <c r="V122" s="181"/>
      <c r="W122" s="181"/>
      <c r="X122" s="181"/>
      <c r="Y122" s="181"/>
      <c r="Z122" s="181"/>
      <c r="AA122" s="181"/>
      <c r="AB122" s="181"/>
      <c r="AC122" s="181"/>
      <c r="AD122" s="181"/>
      <c r="AE122" s="181"/>
      <c r="AF122" s="179"/>
      <c r="AG122" s="179"/>
      <c r="AH122" s="179"/>
      <c r="AI122" s="179"/>
      <c r="AJ122" s="179"/>
      <c r="AK122" s="179"/>
      <c r="AL122" s="179"/>
      <c r="AM122" s="179"/>
      <c r="AN122" s="179"/>
      <c r="AO122" s="179"/>
      <c r="AP122" s="179"/>
      <c r="AQ122" s="179"/>
      <c r="AR122" s="179"/>
      <c r="AS122" s="179"/>
      <c r="AT122" s="179"/>
      <c r="AU122" s="179"/>
      <c r="AV122" s="179"/>
      <c r="AW122" s="179"/>
      <c r="AX122" s="179"/>
      <c r="AY122" s="182" t="s">
        <v>155</v>
      </c>
      <c r="AZ122" s="179"/>
      <c r="BA122" s="179"/>
      <c r="BB122" s="179"/>
      <c r="BC122" s="179"/>
      <c r="BD122" s="179"/>
      <c r="BE122" s="183">
        <f t="shared" si="0"/>
        <v>0</v>
      </c>
      <c r="BF122" s="183">
        <f t="shared" si="1"/>
        <v>0</v>
      </c>
      <c r="BG122" s="183">
        <f t="shared" si="2"/>
        <v>0</v>
      </c>
      <c r="BH122" s="183">
        <f t="shared" si="3"/>
        <v>0</v>
      </c>
      <c r="BI122" s="183">
        <f t="shared" si="4"/>
        <v>0</v>
      </c>
      <c r="BJ122" s="182" t="s">
        <v>91</v>
      </c>
      <c r="BK122" s="179"/>
      <c r="BL122" s="179"/>
      <c r="BM122" s="179"/>
    </row>
    <row r="123" spans="1:65" s="2" customFormat="1" ht="18" customHeight="1">
      <c r="A123" s="36"/>
      <c r="B123" s="37"/>
      <c r="C123" s="38"/>
      <c r="D123" s="321" t="s">
        <v>158</v>
      </c>
      <c r="E123" s="322"/>
      <c r="F123" s="322"/>
      <c r="G123" s="38"/>
      <c r="H123" s="38"/>
      <c r="I123" s="38"/>
      <c r="J123" s="112">
        <v>0</v>
      </c>
      <c r="K123" s="38"/>
      <c r="L123" s="178"/>
      <c r="M123" s="179"/>
      <c r="N123" s="180" t="s">
        <v>47</v>
      </c>
      <c r="O123" s="179"/>
      <c r="P123" s="179"/>
      <c r="Q123" s="179"/>
      <c r="R123" s="179"/>
      <c r="S123" s="181"/>
      <c r="T123" s="181"/>
      <c r="U123" s="181"/>
      <c r="V123" s="181"/>
      <c r="W123" s="181"/>
      <c r="X123" s="181"/>
      <c r="Y123" s="181"/>
      <c r="Z123" s="181"/>
      <c r="AA123" s="181"/>
      <c r="AB123" s="181"/>
      <c r="AC123" s="181"/>
      <c r="AD123" s="181"/>
      <c r="AE123" s="181"/>
      <c r="AF123" s="179"/>
      <c r="AG123" s="179"/>
      <c r="AH123" s="179"/>
      <c r="AI123" s="179"/>
      <c r="AJ123" s="179"/>
      <c r="AK123" s="179"/>
      <c r="AL123" s="179"/>
      <c r="AM123" s="179"/>
      <c r="AN123" s="179"/>
      <c r="AO123" s="179"/>
      <c r="AP123" s="179"/>
      <c r="AQ123" s="179"/>
      <c r="AR123" s="179"/>
      <c r="AS123" s="179"/>
      <c r="AT123" s="179"/>
      <c r="AU123" s="179"/>
      <c r="AV123" s="179"/>
      <c r="AW123" s="179"/>
      <c r="AX123" s="179"/>
      <c r="AY123" s="182" t="s">
        <v>155</v>
      </c>
      <c r="AZ123" s="179"/>
      <c r="BA123" s="179"/>
      <c r="BB123" s="179"/>
      <c r="BC123" s="179"/>
      <c r="BD123" s="179"/>
      <c r="BE123" s="183">
        <f t="shared" si="0"/>
        <v>0</v>
      </c>
      <c r="BF123" s="183">
        <f t="shared" si="1"/>
        <v>0</v>
      </c>
      <c r="BG123" s="183">
        <f t="shared" si="2"/>
        <v>0</v>
      </c>
      <c r="BH123" s="183">
        <f t="shared" si="3"/>
        <v>0</v>
      </c>
      <c r="BI123" s="183">
        <f t="shared" si="4"/>
        <v>0</v>
      </c>
      <c r="BJ123" s="182" t="s">
        <v>91</v>
      </c>
      <c r="BK123" s="179"/>
      <c r="BL123" s="179"/>
      <c r="BM123" s="179"/>
    </row>
    <row r="124" spans="1:65" s="2" customFormat="1" ht="18" customHeight="1">
      <c r="A124" s="36"/>
      <c r="B124" s="37"/>
      <c r="C124" s="38"/>
      <c r="D124" s="321" t="s">
        <v>159</v>
      </c>
      <c r="E124" s="322"/>
      <c r="F124" s="322"/>
      <c r="G124" s="38"/>
      <c r="H124" s="38"/>
      <c r="I124" s="38"/>
      <c r="J124" s="112">
        <v>0</v>
      </c>
      <c r="K124" s="38"/>
      <c r="L124" s="178"/>
      <c r="M124" s="179"/>
      <c r="N124" s="180" t="s">
        <v>47</v>
      </c>
      <c r="O124" s="179"/>
      <c r="P124" s="179"/>
      <c r="Q124" s="179"/>
      <c r="R124" s="179"/>
      <c r="S124" s="181"/>
      <c r="T124" s="181"/>
      <c r="U124" s="181"/>
      <c r="V124" s="181"/>
      <c r="W124" s="181"/>
      <c r="X124" s="181"/>
      <c r="Y124" s="181"/>
      <c r="Z124" s="181"/>
      <c r="AA124" s="181"/>
      <c r="AB124" s="181"/>
      <c r="AC124" s="181"/>
      <c r="AD124" s="181"/>
      <c r="AE124" s="181"/>
      <c r="AF124" s="179"/>
      <c r="AG124" s="179"/>
      <c r="AH124" s="179"/>
      <c r="AI124" s="179"/>
      <c r="AJ124" s="179"/>
      <c r="AK124" s="179"/>
      <c r="AL124" s="179"/>
      <c r="AM124" s="179"/>
      <c r="AN124" s="179"/>
      <c r="AO124" s="179"/>
      <c r="AP124" s="179"/>
      <c r="AQ124" s="179"/>
      <c r="AR124" s="179"/>
      <c r="AS124" s="179"/>
      <c r="AT124" s="179"/>
      <c r="AU124" s="179"/>
      <c r="AV124" s="179"/>
      <c r="AW124" s="179"/>
      <c r="AX124" s="179"/>
      <c r="AY124" s="182" t="s">
        <v>155</v>
      </c>
      <c r="AZ124" s="179"/>
      <c r="BA124" s="179"/>
      <c r="BB124" s="179"/>
      <c r="BC124" s="179"/>
      <c r="BD124" s="179"/>
      <c r="BE124" s="183">
        <f t="shared" si="0"/>
        <v>0</v>
      </c>
      <c r="BF124" s="183">
        <f t="shared" si="1"/>
        <v>0</v>
      </c>
      <c r="BG124" s="183">
        <f t="shared" si="2"/>
        <v>0</v>
      </c>
      <c r="BH124" s="183">
        <f t="shared" si="3"/>
        <v>0</v>
      </c>
      <c r="BI124" s="183">
        <f t="shared" si="4"/>
        <v>0</v>
      </c>
      <c r="BJ124" s="182" t="s">
        <v>91</v>
      </c>
      <c r="BK124" s="179"/>
      <c r="BL124" s="179"/>
      <c r="BM124" s="179"/>
    </row>
    <row r="125" spans="1:65" s="2" customFormat="1" ht="18" customHeight="1">
      <c r="A125" s="36"/>
      <c r="B125" s="37"/>
      <c r="C125" s="38"/>
      <c r="D125" s="111" t="s">
        <v>160</v>
      </c>
      <c r="E125" s="38"/>
      <c r="F125" s="38"/>
      <c r="G125" s="38"/>
      <c r="H125" s="38"/>
      <c r="I125" s="38"/>
      <c r="J125" s="112">
        <f>ROUND(J30*T125,2)</f>
        <v>0</v>
      </c>
      <c r="K125" s="38"/>
      <c r="L125" s="178"/>
      <c r="M125" s="179"/>
      <c r="N125" s="180" t="s">
        <v>47</v>
      </c>
      <c r="O125" s="179"/>
      <c r="P125" s="179"/>
      <c r="Q125" s="179"/>
      <c r="R125" s="179"/>
      <c r="S125" s="181"/>
      <c r="T125" s="181"/>
      <c r="U125" s="181"/>
      <c r="V125" s="181"/>
      <c r="W125" s="181"/>
      <c r="X125" s="181"/>
      <c r="Y125" s="181"/>
      <c r="Z125" s="181"/>
      <c r="AA125" s="181"/>
      <c r="AB125" s="181"/>
      <c r="AC125" s="181"/>
      <c r="AD125" s="181"/>
      <c r="AE125" s="181"/>
      <c r="AF125" s="179"/>
      <c r="AG125" s="179"/>
      <c r="AH125" s="179"/>
      <c r="AI125" s="179"/>
      <c r="AJ125" s="179"/>
      <c r="AK125" s="179"/>
      <c r="AL125" s="179"/>
      <c r="AM125" s="179"/>
      <c r="AN125" s="179"/>
      <c r="AO125" s="179"/>
      <c r="AP125" s="179"/>
      <c r="AQ125" s="179"/>
      <c r="AR125" s="179"/>
      <c r="AS125" s="179"/>
      <c r="AT125" s="179"/>
      <c r="AU125" s="179"/>
      <c r="AV125" s="179"/>
      <c r="AW125" s="179"/>
      <c r="AX125" s="179"/>
      <c r="AY125" s="182" t="s">
        <v>161</v>
      </c>
      <c r="AZ125" s="179"/>
      <c r="BA125" s="179"/>
      <c r="BB125" s="179"/>
      <c r="BC125" s="179"/>
      <c r="BD125" s="179"/>
      <c r="BE125" s="183">
        <f t="shared" si="0"/>
        <v>0</v>
      </c>
      <c r="BF125" s="183">
        <f t="shared" si="1"/>
        <v>0</v>
      </c>
      <c r="BG125" s="183">
        <f t="shared" si="2"/>
        <v>0</v>
      </c>
      <c r="BH125" s="183">
        <f t="shared" si="3"/>
        <v>0</v>
      </c>
      <c r="BI125" s="183">
        <f t="shared" si="4"/>
        <v>0</v>
      </c>
      <c r="BJ125" s="182" t="s">
        <v>91</v>
      </c>
      <c r="BK125" s="179"/>
      <c r="BL125" s="179"/>
      <c r="BM125" s="179"/>
    </row>
    <row r="126" spans="1:65" s="2" customFormat="1">
      <c r="A126" s="36"/>
      <c r="B126" s="37"/>
      <c r="C126" s="38"/>
      <c r="D126" s="38"/>
      <c r="E126" s="38"/>
      <c r="F126" s="38"/>
      <c r="G126" s="38"/>
      <c r="H126" s="38"/>
      <c r="I126" s="38"/>
      <c r="J126" s="38"/>
      <c r="K126" s="38"/>
      <c r="L126" s="53"/>
      <c r="S126" s="36"/>
      <c r="T126" s="36"/>
      <c r="U126" s="36"/>
      <c r="V126" s="36"/>
      <c r="W126" s="36"/>
      <c r="X126" s="36"/>
      <c r="Y126" s="36"/>
      <c r="Z126" s="36"/>
      <c r="AA126" s="36"/>
      <c r="AB126" s="36"/>
      <c r="AC126" s="36"/>
      <c r="AD126" s="36"/>
      <c r="AE126" s="36"/>
    </row>
    <row r="127" spans="1:65" s="2" customFormat="1" ht="29.25" customHeight="1">
      <c r="A127" s="36"/>
      <c r="B127" s="37"/>
      <c r="C127" s="120" t="s">
        <v>103</v>
      </c>
      <c r="D127" s="121"/>
      <c r="E127" s="121"/>
      <c r="F127" s="121"/>
      <c r="G127" s="121"/>
      <c r="H127" s="121"/>
      <c r="I127" s="121"/>
      <c r="J127" s="122">
        <f>ROUND(J96+J119,2)</f>
        <v>0</v>
      </c>
      <c r="K127" s="121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pans="1:65" s="2" customFormat="1" ht="6.95" customHeight="1">
      <c r="A128" s="36"/>
      <c r="B128" s="56"/>
      <c r="C128" s="57"/>
      <c r="D128" s="57"/>
      <c r="E128" s="57"/>
      <c r="F128" s="57"/>
      <c r="G128" s="57"/>
      <c r="H128" s="57"/>
      <c r="I128" s="57"/>
      <c r="J128" s="57"/>
      <c r="K128" s="57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32" spans="1:31" s="2" customFormat="1" ht="6.95" customHeight="1">
      <c r="A132" s="36"/>
      <c r="B132" s="58"/>
      <c r="C132" s="59"/>
      <c r="D132" s="59"/>
      <c r="E132" s="59"/>
      <c r="F132" s="59"/>
      <c r="G132" s="59"/>
      <c r="H132" s="59"/>
      <c r="I132" s="59"/>
      <c r="J132" s="59"/>
      <c r="K132" s="59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pans="1:31" s="2" customFormat="1" ht="24.95" customHeight="1">
      <c r="A133" s="36"/>
      <c r="B133" s="37"/>
      <c r="C133" s="24" t="s">
        <v>162</v>
      </c>
      <c r="D133" s="38"/>
      <c r="E133" s="38"/>
      <c r="F133" s="38"/>
      <c r="G133" s="38"/>
      <c r="H133" s="38"/>
      <c r="I133" s="38"/>
      <c r="J133" s="38"/>
      <c r="K133" s="38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pans="1:31" s="2" customFormat="1" ht="6.95" customHeight="1">
      <c r="A134" s="36"/>
      <c r="B134" s="37"/>
      <c r="C134" s="38"/>
      <c r="D134" s="38"/>
      <c r="E134" s="38"/>
      <c r="F134" s="38"/>
      <c r="G134" s="38"/>
      <c r="H134" s="38"/>
      <c r="I134" s="38"/>
      <c r="J134" s="38"/>
      <c r="K134" s="38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pans="1:31" s="2" customFormat="1" ht="12" customHeight="1">
      <c r="A135" s="36"/>
      <c r="B135" s="37"/>
      <c r="C135" s="30" t="s">
        <v>16</v>
      </c>
      <c r="D135" s="38"/>
      <c r="E135" s="38"/>
      <c r="F135" s="38"/>
      <c r="G135" s="38"/>
      <c r="H135" s="38"/>
      <c r="I135" s="38"/>
      <c r="J135" s="38"/>
      <c r="K135" s="38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pans="1:31" s="2" customFormat="1" ht="26.25" customHeight="1">
      <c r="A136" s="36"/>
      <c r="B136" s="37"/>
      <c r="C136" s="38"/>
      <c r="D136" s="38"/>
      <c r="E136" s="346" t="str">
        <f>E7</f>
        <v>Nové zelené střechy na objektu ZŠ Bratří Venclíků,akumulace dešťové vody</v>
      </c>
      <c r="F136" s="347"/>
      <c r="G136" s="347"/>
      <c r="H136" s="347"/>
      <c r="I136" s="38"/>
      <c r="J136" s="38"/>
      <c r="K136" s="38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pans="1:31" s="2" customFormat="1" ht="12" customHeight="1">
      <c r="A137" s="36"/>
      <c r="B137" s="37"/>
      <c r="C137" s="30" t="s">
        <v>125</v>
      </c>
      <c r="D137" s="38"/>
      <c r="E137" s="38"/>
      <c r="F137" s="38"/>
      <c r="G137" s="38"/>
      <c r="H137" s="38"/>
      <c r="I137" s="38"/>
      <c r="J137" s="38"/>
      <c r="K137" s="38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pans="1:31" s="2" customFormat="1" ht="16.5" customHeight="1">
      <c r="A138" s="36"/>
      <c r="B138" s="37"/>
      <c r="C138" s="38"/>
      <c r="D138" s="38"/>
      <c r="E138" s="335" t="str">
        <f>E9</f>
        <v>11/2020/Zst - Realizace zelených střech</v>
      </c>
      <c r="F138" s="348"/>
      <c r="G138" s="348"/>
      <c r="H138" s="348"/>
      <c r="I138" s="38"/>
      <c r="J138" s="38"/>
      <c r="K138" s="38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pans="1:31" s="2" customFormat="1" ht="6.95" customHeight="1">
      <c r="A139" s="36"/>
      <c r="B139" s="37"/>
      <c r="C139" s="38"/>
      <c r="D139" s="38"/>
      <c r="E139" s="38"/>
      <c r="F139" s="38"/>
      <c r="G139" s="38"/>
      <c r="H139" s="38"/>
      <c r="I139" s="38"/>
      <c r="J139" s="38"/>
      <c r="K139" s="38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pans="1:31" s="2" customFormat="1" ht="12" customHeight="1">
      <c r="A140" s="36"/>
      <c r="B140" s="37"/>
      <c r="C140" s="30" t="s">
        <v>20</v>
      </c>
      <c r="D140" s="38"/>
      <c r="E140" s="38"/>
      <c r="F140" s="28" t="str">
        <f>F12</f>
        <v>Bratří Venclíků 1140/1,Praha 14</v>
      </c>
      <c r="G140" s="38"/>
      <c r="H140" s="38"/>
      <c r="I140" s="30" t="s">
        <v>22</v>
      </c>
      <c r="J140" s="68" t="str">
        <f>IF(J12="","",J12)</f>
        <v>8. 5. 2021</v>
      </c>
      <c r="K140" s="38"/>
      <c r="L140" s="53"/>
      <c r="S140" s="36"/>
      <c r="T140" s="36"/>
      <c r="U140" s="36"/>
      <c r="V140" s="36"/>
      <c r="W140" s="36"/>
      <c r="X140" s="36"/>
      <c r="Y140" s="36"/>
      <c r="Z140" s="36"/>
      <c r="AA140" s="36"/>
      <c r="AB140" s="36"/>
      <c r="AC140" s="36"/>
      <c r="AD140" s="36"/>
      <c r="AE140" s="36"/>
    </row>
    <row r="141" spans="1:31" s="2" customFormat="1" ht="6.95" customHeight="1">
      <c r="A141" s="36"/>
      <c r="B141" s="37"/>
      <c r="C141" s="38"/>
      <c r="D141" s="38"/>
      <c r="E141" s="38"/>
      <c r="F141" s="38"/>
      <c r="G141" s="38"/>
      <c r="H141" s="38"/>
      <c r="I141" s="38"/>
      <c r="J141" s="38"/>
      <c r="K141" s="38"/>
      <c r="L141" s="53"/>
      <c r="S141" s="36"/>
      <c r="T141" s="36"/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</row>
    <row r="142" spans="1:31" s="2" customFormat="1" ht="15.2" customHeight="1">
      <c r="A142" s="36"/>
      <c r="B142" s="37"/>
      <c r="C142" s="30" t="s">
        <v>24</v>
      </c>
      <c r="D142" s="38"/>
      <c r="E142" s="38"/>
      <c r="F142" s="28" t="str">
        <f>E15</f>
        <v>Městská část Praha 14</v>
      </c>
      <c r="G142" s="38"/>
      <c r="H142" s="38"/>
      <c r="I142" s="30" t="s">
        <v>31</v>
      </c>
      <c r="J142" s="33" t="str">
        <f>E21</f>
        <v>a3atelier s.r.o.</v>
      </c>
      <c r="K142" s="38"/>
      <c r="L142" s="53"/>
      <c r="S142" s="36"/>
      <c r="T142" s="36"/>
      <c r="U142" s="36"/>
      <c r="V142" s="36"/>
      <c r="W142" s="36"/>
      <c r="X142" s="36"/>
      <c r="Y142" s="36"/>
      <c r="Z142" s="36"/>
      <c r="AA142" s="36"/>
      <c r="AB142" s="36"/>
      <c r="AC142" s="36"/>
      <c r="AD142" s="36"/>
      <c r="AE142" s="36"/>
    </row>
    <row r="143" spans="1:31" s="2" customFormat="1" ht="15.2" customHeight="1">
      <c r="A143" s="36"/>
      <c r="B143" s="37"/>
      <c r="C143" s="30" t="s">
        <v>29</v>
      </c>
      <c r="D143" s="38"/>
      <c r="E143" s="38"/>
      <c r="F143" s="28" t="str">
        <f>IF(E18="","",E18)</f>
        <v>Vyplň údaj</v>
      </c>
      <c r="G143" s="38"/>
      <c r="H143" s="38"/>
      <c r="I143" s="30" t="s">
        <v>35</v>
      </c>
      <c r="J143" s="33" t="str">
        <f>E24</f>
        <v>Ing.Myšík Petr</v>
      </c>
      <c r="K143" s="38"/>
      <c r="L143" s="53"/>
      <c r="S143" s="36"/>
      <c r="T143" s="36"/>
      <c r="U143" s="36"/>
      <c r="V143" s="36"/>
      <c r="W143" s="36"/>
      <c r="X143" s="36"/>
      <c r="Y143" s="36"/>
      <c r="Z143" s="36"/>
      <c r="AA143" s="36"/>
      <c r="AB143" s="36"/>
      <c r="AC143" s="36"/>
      <c r="AD143" s="36"/>
      <c r="AE143" s="36"/>
    </row>
    <row r="144" spans="1:31" s="2" customFormat="1" ht="10.35" customHeight="1">
      <c r="A144" s="36"/>
      <c r="B144" s="37"/>
      <c r="C144" s="38"/>
      <c r="D144" s="38"/>
      <c r="E144" s="38"/>
      <c r="F144" s="38"/>
      <c r="G144" s="38"/>
      <c r="H144" s="38"/>
      <c r="I144" s="38"/>
      <c r="J144" s="38"/>
      <c r="K144" s="38"/>
      <c r="L144" s="53"/>
      <c r="S144" s="36"/>
      <c r="T144" s="36"/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</row>
    <row r="145" spans="1:65" s="11" customFormat="1" ht="29.25" customHeight="1">
      <c r="A145" s="184"/>
      <c r="B145" s="185"/>
      <c r="C145" s="186" t="s">
        <v>163</v>
      </c>
      <c r="D145" s="187" t="s">
        <v>66</v>
      </c>
      <c r="E145" s="187" t="s">
        <v>62</v>
      </c>
      <c r="F145" s="187" t="s">
        <v>63</v>
      </c>
      <c r="G145" s="187" t="s">
        <v>164</v>
      </c>
      <c r="H145" s="187" t="s">
        <v>165</v>
      </c>
      <c r="I145" s="187" t="s">
        <v>166</v>
      </c>
      <c r="J145" s="188" t="s">
        <v>130</v>
      </c>
      <c r="K145" s="189" t="s">
        <v>167</v>
      </c>
      <c r="L145" s="190"/>
      <c r="M145" s="77" t="s">
        <v>1</v>
      </c>
      <c r="N145" s="78" t="s">
        <v>45</v>
      </c>
      <c r="O145" s="78" t="s">
        <v>168</v>
      </c>
      <c r="P145" s="78" t="s">
        <v>169</v>
      </c>
      <c r="Q145" s="78" t="s">
        <v>170</v>
      </c>
      <c r="R145" s="78" t="s">
        <v>171</v>
      </c>
      <c r="S145" s="78" t="s">
        <v>172</v>
      </c>
      <c r="T145" s="79" t="s">
        <v>173</v>
      </c>
      <c r="U145" s="184"/>
      <c r="V145" s="184"/>
      <c r="W145" s="184"/>
      <c r="X145" s="184"/>
      <c r="Y145" s="184"/>
      <c r="Z145" s="184"/>
      <c r="AA145" s="184"/>
      <c r="AB145" s="184"/>
      <c r="AC145" s="184"/>
      <c r="AD145" s="184"/>
      <c r="AE145" s="184"/>
    </row>
    <row r="146" spans="1:65" s="2" customFormat="1" ht="22.9" customHeight="1">
      <c r="A146" s="36"/>
      <c r="B146" s="37"/>
      <c r="C146" s="84" t="s">
        <v>174</v>
      </c>
      <c r="D146" s="38"/>
      <c r="E146" s="38"/>
      <c r="F146" s="38"/>
      <c r="G146" s="38"/>
      <c r="H146" s="38"/>
      <c r="I146" s="38"/>
      <c r="J146" s="191">
        <f>BK146</f>
        <v>0</v>
      </c>
      <c r="K146" s="38"/>
      <c r="L146" s="39"/>
      <c r="M146" s="80"/>
      <c r="N146" s="192"/>
      <c r="O146" s="81"/>
      <c r="P146" s="193">
        <f>P147+P206+P372</f>
        <v>0</v>
      </c>
      <c r="Q146" s="81"/>
      <c r="R146" s="193">
        <f>R147+R206+R372</f>
        <v>924.74359754000011</v>
      </c>
      <c r="S146" s="81"/>
      <c r="T146" s="194">
        <f>T147+T206+T372</f>
        <v>2076.2902300000001</v>
      </c>
      <c r="U146" s="36"/>
      <c r="V146" s="36"/>
      <c r="W146" s="36"/>
      <c r="X146" s="36"/>
      <c r="Y146" s="36"/>
      <c r="Z146" s="36"/>
      <c r="AA146" s="36"/>
      <c r="AB146" s="36"/>
      <c r="AC146" s="36"/>
      <c r="AD146" s="36"/>
      <c r="AE146" s="36"/>
      <c r="AT146" s="18" t="s">
        <v>80</v>
      </c>
      <c r="AU146" s="18" t="s">
        <v>132</v>
      </c>
      <c r="BK146" s="195">
        <f>BK147+BK206+BK372</f>
        <v>0</v>
      </c>
    </row>
    <row r="147" spans="1:65" s="12" customFormat="1" ht="25.9" customHeight="1">
      <c r="B147" s="196"/>
      <c r="C147" s="197"/>
      <c r="D147" s="198" t="s">
        <v>80</v>
      </c>
      <c r="E147" s="199" t="s">
        <v>175</v>
      </c>
      <c r="F147" s="199" t="s">
        <v>176</v>
      </c>
      <c r="G147" s="197"/>
      <c r="H147" s="197"/>
      <c r="I147" s="200"/>
      <c r="J147" s="201">
        <f>BK147</f>
        <v>0</v>
      </c>
      <c r="K147" s="197"/>
      <c r="L147" s="202"/>
      <c r="M147" s="203"/>
      <c r="N147" s="204"/>
      <c r="O147" s="204"/>
      <c r="P147" s="205">
        <f>P148+P157+P176+P184+P191+P204</f>
        <v>0</v>
      </c>
      <c r="Q147" s="204"/>
      <c r="R147" s="205">
        <f>R148+R157+R176+R184+R191+R204</f>
        <v>399.44101760000001</v>
      </c>
      <c r="S147" s="204"/>
      <c r="T147" s="206">
        <f>T148+T157+T176+T184+T191+T204</f>
        <v>0</v>
      </c>
      <c r="AR147" s="207" t="s">
        <v>89</v>
      </c>
      <c r="AT147" s="208" t="s">
        <v>80</v>
      </c>
      <c r="AU147" s="208" t="s">
        <v>81</v>
      </c>
      <c r="AY147" s="207" t="s">
        <v>177</v>
      </c>
      <c r="BK147" s="209">
        <f>BK148+BK157+BK176+BK184+BK191+BK204</f>
        <v>0</v>
      </c>
    </row>
    <row r="148" spans="1:65" s="12" customFormat="1" ht="22.9" customHeight="1">
      <c r="B148" s="196"/>
      <c r="C148" s="197"/>
      <c r="D148" s="198" t="s">
        <v>80</v>
      </c>
      <c r="E148" s="210" t="s">
        <v>81</v>
      </c>
      <c r="F148" s="210" t="s">
        <v>178</v>
      </c>
      <c r="G148" s="197"/>
      <c r="H148" s="197"/>
      <c r="I148" s="200"/>
      <c r="J148" s="211">
        <f>BK148</f>
        <v>0</v>
      </c>
      <c r="K148" s="197"/>
      <c r="L148" s="202"/>
      <c r="M148" s="203"/>
      <c r="N148" s="204"/>
      <c r="O148" s="204"/>
      <c r="P148" s="205">
        <f>SUM(P149:P156)</f>
        <v>0</v>
      </c>
      <c r="Q148" s="204"/>
      <c r="R148" s="205">
        <f>SUM(R149:R156)</f>
        <v>0</v>
      </c>
      <c r="S148" s="204"/>
      <c r="T148" s="206">
        <f>SUM(T149:T156)</f>
        <v>0</v>
      </c>
      <c r="AR148" s="207" t="s">
        <v>89</v>
      </c>
      <c r="AT148" s="208" t="s">
        <v>80</v>
      </c>
      <c r="AU148" s="208" t="s">
        <v>89</v>
      </c>
      <c r="AY148" s="207" t="s">
        <v>177</v>
      </c>
      <c r="BK148" s="209">
        <f>SUM(BK149:BK156)</f>
        <v>0</v>
      </c>
    </row>
    <row r="149" spans="1:65" s="2" customFormat="1" ht="24.2" customHeight="1">
      <c r="A149" s="36"/>
      <c r="B149" s="37"/>
      <c r="C149" s="212" t="s">
        <v>89</v>
      </c>
      <c r="D149" s="212" t="s">
        <v>179</v>
      </c>
      <c r="E149" s="213" t="s">
        <v>180</v>
      </c>
      <c r="F149" s="214" t="s">
        <v>181</v>
      </c>
      <c r="G149" s="215" t="s">
        <v>182</v>
      </c>
      <c r="H149" s="216">
        <v>1</v>
      </c>
      <c r="I149" s="217"/>
      <c r="J149" s="218">
        <f>ROUND(I149*H149,2)</f>
        <v>0</v>
      </c>
      <c r="K149" s="219"/>
      <c r="L149" s="39"/>
      <c r="M149" s="220" t="s">
        <v>1</v>
      </c>
      <c r="N149" s="221" t="s">
        <v>46</v>
      </c>
      <c r="O149" s="73"/>
      <c r="P149" s="222">
        <f>O149*H149</f>
        <v>0</v>
      </c>
      <c r="Q149" s="222">
        <v>0</v>
      </c>
      <c r="R149" s="222">
        <f>Q149*H149</f>
        <v>0</v>
      </c>
      <c r="S149" s="222">
        <v>0</v>
      </c>
      <c r="T149" s="223">
        <f>S149*H149</f>
        <v>0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4" t="s">
        <v>183</v>
      </c>
      <c r="AT149" s="224" t="s">
        <v>179</v>
      </c>
      <c r="AU149" s="224" t="s">
        <v>91</v>
      </c>
      <c r="AY149" s="18" t="s">
        <v>177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8" t="s">
        <v>89</v>
      </c>
      <c r="BK149" s="116">
        <f>ROUND(I149*H149,2)</f>
        <v>0</v>
      </c>
      <c r="BL149" s="18" t="s">
        <v>183</v>
      </c>
      <c r="BM149" s="224" t="s">
        <v>184</v>
      </c>
    </row>
    <row r="150" spans="1:65" s="13" customFormat="1">
      <c r="B150" s="225"/>
      <c r="C150" s="226"/>
      <c r="D150" s="227" t="s">
        <v>185</v>
      </c>
      <c r="E150" s="228" t="s">
        <v>1</v>
      </c>
      <c r="F150" s="229" t="s">
        <v>186</v>
      </c>
      <c r="G150" s="226"/>
      <c r="H150" s="228" t="s">
        <v>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185</v>
      </c>
      <c r="AU150" s="235" t="s">
        <v>91</v>
      </c>
      <c r="AV150" s="13" t="s">
        <v>89</v>
      </c>
      <c r="AW150" s="13" t="s">
        <v>34</v>
      </c>
      <c r="AX150" s="13" t="s">
        <v>81</v>
      </c>
      <c r="AY150" s="235" t="s">
        <v>177</v>
      </c>
    </row>
    <row r="151" spans="1:65" s="14" customFormat="1">
      <c r="B151" s="236"/>
      <c r="C151" s="237"/>
      <c r="D151" s="227" t="s">
        <v>185</v>
      </c>
      <c r="E151" s="238" t="s">
        <v>1</v>
      </c>
      <c r="F151" s="239" t="s">
        <v>89</v>
      </c>
      <c r="G151" s="237"/>
      <c r="H151" s="240">
        <v>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185</v>
      </c>
      <c r="AU151" s="246" t="s">
        <v>91</v>
      </c>
      <c r="AV151" s="14" t="s">
        <v>91</v>
      </c>
      <c r="AW151" s="14" t="s">
        <v>34</v>
      </c>
      <c r="AX151" s="14" t="s">
        <v>89</v>
      </c>
      <c r="AY151" s="246" t="s">
        <v>177</v>
      </c>
    </row>
    <row r="152" spans="1:65" s="2" customFormat="1" ht="14.45" customHeight="1">
      <c r="A152" s="36"/>
      <c r="B152" s="37"/>
      <c r="C152" s="212" t="s">
        <v>91</v>
      </c>
      <c r="D152" s="212" t="s">
        <v>179</v>
      </c>
      <c r="E152" s="213" t="s">
        <v>187</v>
      </c>
      <c r="F152" s="214" t="s">
        <v>188</v>
      </c>
      <c r="G152" s="215" t="s">
        <v>182</v>
      </c>
      <c r="H152" s="216">
        <v>1</v>
      </c>
      <c r="I152" s="217"/>
      <c r="J152" s="218">
        <f>ROUND(I152*H152,2)</f>
        <v>0</v>
      </c>
      <c r="K152" s="219"/>
      <c r="L152" s="39"/>
      <c r="M152" s="220" t="s">
        <v>1</v>
      </c>
      <c r="N152" s="221" t="s">
        <v>46</v>
      </c>
      <c r="O152" s="73"/>
      <c r="P152" s="222">
        <f>O152*H152</f>
        <v>0</v>
      </c>
      <c r="Q152" s="222">
        <v>0</v>
      </c>
      <c r="R152" s="222">
        <f>Q152*H152</f>
        <v>0</v>
      </c>
      <c r="S152" s="222">
        <v>0</v>
      </c>
      <c r="T152" s="223">
        <f>S152*H152</f>
        <v>0</v>
      </c>
      <c r="U152" s="36"/>
      <c r="V152" s="36"/>
      <c r="W152" s="36"/>
      <c r="X152" s="36"/>
      <c r="Y152" s="36"/>
      <c r="Z152" s="36"/>
      <c r="AA152" s="36"/>
      <c r="AB152" s="36"/>
      <c r="AC152" s="36"/>
      <c r="AD152" s="36"/>
      <c r="AE152" s="36"/>
      <c r="AR152" s="224" t="s">
        <v>183</v>
      </c>
      <c r="AT152" s="224" t="s">
        <v>179</v>
      </c>
      <c r="AU152" s="224" t="s">
        <v>91</v>
      </c>
      <c r="AY152" s="18" t="s">
        <v>177</v>
      </c>
      <c r="BE152" s="116">
        <f>IF(N152="základní",J152,0)</f>
        <v>0</v>
      </c>
      <c r="BF152" s="116">
        <f>IF(N152="snížená",J152,0)</f>
        <v>0</v>
      </c>
      <c r="BG152" s="116">
        <f>IF(N152="zákl. přenesená",J152,0)</f>
        <v>0</v>
      </c>
      <c r="BH152" s="116">
        <f>IF(N152="sníž. přenesená",J152,0)</f>
        <v>0</v>
      </c>
      <c r="BI152" s="116">
        <f>IF(N152="nulová",J152,0)</f>
        <v>0</v>
      </c>
      <c r="BJ152" s="18" t="s">
        <v>89</v>
      </c>
      <c r="BK152" s="116">
        <f>ROUND(I152*H152,2)</f>
        <v>0</v>
      </c>
      <c r="BL152" s="18" t="s">
        <v>183</v>
      </c>
      <c r="BM152" s="224" t="s">
        <v>189</v>
      </c>
    </row>
    <row r="153" spans="1:65" s="13" customFormat="1">
      <c r="B153" s="225"/>
      <c r="C153" s="226"/>
      <c r="D153" s="227" t="s">
        <v>185</v>
      </c>
      <c r="E153" s="228" t="s">
        <v>1</v>
      </c>
      <c r="F153" s="229" t="s">
        <v>190</v>
      </c>
      <c r="G153" s="226"/>
      <c r="H153" s="228" t="s">
        <v>1</v>
      </c>
      <c r="I153" s="230"/>
      <c r="J153" s="226"/>
      <c r="K153" s="226"/>
      <c r="L153" s="231"/>
      <c r="M153" s="232"/>
      <c r="N153" s="233"/>
      <c r="O153" s="233"/>
      <c r="P153" s="233"/>
      <c r="Q153" s="233"/>
      <c r="R153" s="233"/>
      <c r="S153" s="233"/>
      <c r="T153" s="234"/>
      <c r="AT153" s="235" t="s">
        <v>185</v>
      </c>
      <c r="AU153" s="235" t="s">
        <v>91</v>
      </c>
      <c r="AV153" s="13" t="s">
        <v>89</v>
      </c>
      <c r="AW153" s="13" t="s">
        <v>34</v>
      </c>
      <c r="AX153" s="13" t="s">
        <v>81</v>
      </c>
      <c r="AY153" s="235" t="s">
        <v>177</v>
      </c>
    </row>
    <row r="154" spans="1:65" s="13" customFormat="1">
      <c r="B154" s="225"/>
      <c r="C154" s="226"/>
      <c r="D154" s="227" t="s">
        <v>185</v>
      </c>
      <c r="E154" s="228" t="s">
        <v>1</v>
      </c>
      <c r="F154" s="229" t="s">
        <v>191</v>
      </c>
      <c r="G154" s="226"/>
      <c r="H154" s="228" t="s">
        <v>1</v>
      </c>
      <c r="I154" s="230"/>
      <c r="J154" s="226"/>
      <c r="K154" s="226"/>
      <c r="L154" s="231"/>
      <c r="M154" s="232"/>
      <c r="N154" s="233"/>
      <c r="O154" s="233"/>
      <c r="P154" s="233"/>
      <c r="Q154" s="233"/>
      <c r="R154" s="233"/>
      <c r="S154" s="233"/>
      <c r="T154" s="234"/>
      <c r="AT154" s="235" t="s">
        <v>185</v>
      </c>
      <c r="AU154" s="235" t="s">
        <v>91</v>
      </c>
      <c r="AV154" s="13" t="s">
        <v>89</v>
      </c>
      <c r="AW154" s="13" t="s">
        <v>34</v>
      </c>
      <c r="AX154" s="13" t="s">
        <v>81</v>
      </c>
      <c r="AY154" s="235" t="s">
        <v>177</v>
      </c>
    </row>
    <row r="155" spans="1:65" s="13" customFormat="1">
      <c r="B155" s="225"/>
      <c r="C155" s="226"/>
      <c r="D155" s="227" t="s">
        <v>185</v>
      </c>
      <c r="E155" s="228" t="s">
        <v>1</v>
      </c>
      <c r="F155" s="229" t="s">
        <v>192</v>
      </c>
      <c r="G155" s="226"/>
      <c r="H155" s="228" t="s">
        <v>1</v>
      </c>
      <c r="I155" s="230"/>
      <c r="J155" s="226"/>
      <c r="K155" s="226"/>
      <c r="L155" s="231"/>
      <c r="M155" s="232"/>
      <c r="N155" s="233"/>
      <c r="O155" s="233"/>
      <c r="P155" s="233"/>
      <c r="Q155" s="233"/>
      <c r="R155" s="233"/>
      <c r="S155" s="233"/>
      <c r="T155" s="234"/>
      <c r="AT155" s="235" t="s">
        <v>185</v>
      </c>
      <c r="AU155" s="235" t="s">
        <v>91</v>
      </c>
      <c r="AV155" s="13" t="s">
        <v>89</v>
      </c>
      <c r="AW155" s="13" t="s">
        <v>34</v>
      </c>
      <c r="AX155" s="13" t="s">
        <v>81</v>
      </c>
      <c r="AY155" s="235" t="s">
        <v>177</v>
      </c>
    </row>
    <row r="156" spans="1:65" s="14" customFormat="1">
      <c r="B156" s="236"/>
      <c r="C156" s="237"/>
      <c r="D156" s="227" t="s">
        <v>185</v>
      </c>
      <c r="E156" s="238" t="s">
        <v>1</v>
      </c>
      <c r="F156" s="239" t="s">
        <v>89</v>
      </c>
      <c r="G156" s="237"/>
      <c r="H156" s="240">
        <v>1</v>
      </c>
      <c r="I156" s="241"/>
      <c r="J156" s="237"/>
      <c r="K156" s="237"/>
      <c r="L156" s="242"/>
      <c r="M156" s="243"/>
      <c r="N156" s="244"/>
      <c r="O156" s="244"/>
      <c r="P156" s="244"/>
      <c r="Q156" s="244"/>
      <c r="R156" s="244"/>
      <c r="S156" s="244"/>
      <c r="T156" s="245"/>
      <c r="AT156" s="246" t="s">
        <v>185</v>
      </c>
      <c r="AU156" s="246" t="s">
        <v>91</v>
      </c>
      <c r="AV156" s="14" t="s">
        <v>91</v>
      </c>
      <c r="AW156" s="14" t="s">
        <v>34</v>
      </c>
      <c r="AX156" s="14" t="s">
        <v>89</v>
      </c>
      <c r="AY156" s="246" t="s">
        <v>177</v>
      </c>
    </row>
    <row r="157" spans="1:65" s="12" customFormat="1" ht="22.9" customHeight="1">
      <c r="B157" s="196"/>
      <c r="C157" s="197"/>
      <c r="D157" s="198" t="s">
        <v>80</v>
      </c>
      <c r="E157" s="210" t="s">
        <v>91</v>
      </c>
      <c r="F157" s="210" t="s">
        <v>193</v>
      </c>
      <c r="G157" s="197"/>
      <c r="H157" s="197"/>
      <c r="I157" s="200"/>
      <c r="J157" s="211">
        <f>BK157</f>
        <v>0</v>
      </c>
      <c r="K157" s="197"/>
      <c r="L157" s="202"/>
      <c r="M157" s="203"/>
      <c r="N157" s="204"/>
      <c r="O157" s="204"/>
      <c r="P157" s="205">
        <f>SUM(P158:P175)</f>
        <v>0</v>
      </c>
      <c r="Q157" s="204"/>
      <c r="R157" s="205">
        <f>SUM(R158:R175)</f>
        <v>6.8908241999999991</v>
      </c>
      <c r="S157" s="204"/>
      <c r="T157" s="206">
        <f>SUM(T158:T175)</f>
        <v>0</v>
      </c>
      <c r="AR157" s="207" t="s">
        <v>89</v>
      </c>
      <c r="AT157" s="208" t="s">
        <v>80</v>
      </c>
      <c r="AU157" s="208" t="s">
        <v>89</v>
      </c>
      <c r="AY157" s="207" t="s">
        <v>177</v>
      </c>
      <c r="BK157" s="209">
        <f>SUM(BK158:BK175)</f>
        <v>0</v>
      </c>
    </row>
    <row r="158" spans="1:65" s="2" customFormat="1" ht="24.2" customHeight="1">
      <c r="A158" s="36"/>
      <c r="B158" s="37"/>
      <c r="C158" s="212" t="s">
        <v>194</v>
      </c>
      <c r="D158" s="212" t="s">
        <v>179</v>
      </c>
      <c r="E158" s="213" t="s">
        <v>195</v>
      </c>
      <c r="F158" s="214" t="s">
        <v>196</v>
      </c>
      <c r="G158" s="215" t="s">
        <v>106</v>
      </c>
      <c r="H158" s="216">
        <v>15144</v>
      </c>
      <c r="I158" s="217"/>
      <c r="J158" s="218">
        <f>ROUND(I158*H158,2)</f>
        <v>0</v>
      </c>
      <c r="K158" s="219"/>
      <c r="L158" s="39"/>
      <c r="M158" s="220" t="s">
        <v>1</v>
      </c>
      <c r="N158" s="221" t="s">
        <v>46</v>
      </c>
      <c r="O158" s="73"/>
      <c r="P158" s="222">
        <f>O158*H158</f>
        <v>0</v>
      </c>
      <c r="Q158" s="222">
        <v>1.3999999999999999E-4</v>
      </c>
      <c r="R158" s="222">
        <f>Q158*H158</f>
        <v>2.1201599999999998</v>
      </c>
      <c r="S158" s="222">
        <v>0</v>
      </c>
      <c r="T158" s="223">
        <f>S158*H158</f>
        <v>0</v>
      </c>
      <c r="U158" s="36"/>
      <c r="V158" s="36"/>
      <c r="W158" s="36"/>
      <c r="X158" s="36"/>
      <c r="Y158" s="36"/>
      <c r="Z158" s="36"/>
      <c r="AA158" s="36"/>
      <c r="AB158" s="36"/>
      <c r="AC158" s="36"/>
      <c r="AD158" s="36"/>
      <c r="AE158" s="36"/>
      <c r="AR158" s="224" t="s">
        <v>183</v>
      </c>
      <c r="AT158" s="224" t="s">
        <v>179</v>
      </c>
      <c r="AU158" s="224" t="s">
        <v>91</v>
      </c>
      <c r="AY158" s="18" t="s">
        <v>177</v>
      </c>
      <c r="BE158" s="116">
        <f>IF(N158="základní",J158,0)</f>
        <v>0</v>
      </c>
      <c r="BF158" s="116">
        <f>IF(N158="snížená",J158,0)</f>
        <v>0</v>
      </c>
      <c r="BG158" s="116">
        <f>IF(N158="zákl. přenesená",J158,0)</f>
        <v>0</v>
      </c>
      <c r="BH158" s="116">
        <f>IF(N158="sníž. přenesená",J158,0)</f>
        <v>0</v>
      </c>
      <c r="BI158" s="116">
        <f>IF(N158="nulová",J158,0)</f>
        <v>0</v>
      </c>
      <c r="BJ158" s="18" t="s">
        <v>89</v>
      </c>
      <c r="BK158" s="116">
        <f>ROUND(I158*H158,2)</f>
        <v>0</v>
      </c>
      <c r="BL158" s="18" t="s">
        <v>183</v>
      </c>
      <c r="BM158" s="224" t="s">
        <v>197</v>
      </c>
    </row>
    <row r="159" spans="1:65" s="13" customFormat="1">
      <c r="B159" s="225"/>
      <c r="C159" s="226"/>
      <c r="D159" s="227" t="s">
        <v>185</v>
      </c>
      <c r="E159" s="228" t="s">
        <v>1</v>
      </c>
      <c r="F159" s="229" t="s">
        <v>198</v>
      </c>
      <c r="G159" s="226"/>
      <c r="H159" s="228" t="s">
        <v>1</v>
      </c>
      <c r="I159" s="230"/>
      <c r="J159" s="226"/>
      <c r="K159" s="226"/>
      <c r="L159" s="231"/>
      <c r="M159" s="232"/>
      <c r="N159" s="233"/>
      <c r="O159" s="233"/>
      <c r="P159" s="233"/>
      <c r="Q159" s="233"/>
      <c r="R159" s="233"/>
      <c r="S159" s="233"/>
      <c r="T159" s="234"/>
      <c r="AT159" s="235" t="s">
        <v>185</v>
      </c>
      <c r="AU159" s="235" t="s">
        <v>91</v>
      </c>
      <c r="AV159" s="13" t="s">
        <v>89</v>
      </c>
      <c r="AW159" s="13" t="s">
        <v>34</v>
      </c>
      <c r="AX159" s="13" t="s">
        <v>81</v>
      </c>
      <c r="AY159" s="235" t="s">
        <v>177</v>
      </c>
    </row>
    <row r="160" spans="1:65" s="13" customFormat="1">
      <c r="B160" s="225"/>
      <c r="C160" s="226"/>
      <c r="D160" s="227" t="s">
        <v>185</v>
      </c>
      <c r="E160" s="228" t="s">
        <v>1</v>
      </c>
      <c r="F160" s="229" t="s">
        <v>199</v>
      </c>
      <c r="G160" s="226"/>
      <c r="H160" s="228" t="s">
        <v>1</v>
      </c>
      <c r="I160" s="230"/>
      <c r="J160" s="226"/>
      <c r="K160" s="226"/>
      <c r="L160" s="231"/>
      <c r="M160" s="232"/>
      <c r="N160" s="233"/>
      <c r="O160" s="233"/>
      <c r="P160" s="233"/>
      <c r="Q160" s="233"/>
      <c r="R160" s="233"/>
      <c r="S160" s="233"/>
      <c r="T160" s="234"/>
      <c r="AT160" s="235" t="s">
        <v>185</v>
      </c>
      <c r="AU160" s="235" t="s">
        <v>91</v>
      </c>
      <c r="AV160" s="13" t="s">
        <v>89</v>
      </c>
      <c r="AW160" s="13" t="s">
        <v>34</v>
      </c>
      <c r="AX160" s="13" t="s">
        <v>81</v>
      </c>
      <c r="AY160" s="235" t="s">
        <v>177</v>
      </c>
    </row>
    <row r="161" spans="1:65" s="14" customFormat="1">
      <c r="B161" s="236"/>
      <c r="C161" s="237"/>
      <c r="D161" s="227" t="s">
        <v>185</v>
      </c>
      <c r="E161" s="238" t="s">
        <v>1</v>
      </c>
      <c r="F161" s="239" t="s">
        <v>200</v>
      </c>
      <c r="G161" s="237"/>
      <c r="H161" s="240">
        <v>843.75099999999998</v>
      </c>
      <c r="I161" s="241"/>
      <c r="J161" s="237"/>
      <c r="K161" s="237"/>
      <c r="L161" s="242"/>
      <c r="M161" s="243"/>
      <c r="N161" s="244"/>
      <c r="O161" s="244"/>
      <c r="P161" s="244"/>
      <c r="Q161" s="244"/>
      <c r="R161" s="244"/>
      <c r="S161" s="244"/>
      <c r="T161" s="245"/>
      <c r="AT161" s="246" t="s">
        <v>185</v>
      </c>
      <c r="AU161" s="246" t="s">
        <v>91</v>
      </c>
      <c r="AV161" s="14" t="s">
        <v>91</v>
      </c>
      <c r="AW161" s="14" t="s">
        <v>34</v>
      </c>
      <c r="AX161" s="14" t="s">
        <v>81</v>
      </c>
      <c r="AY161" s="246" t="s">
        <v>177</v>
      </c>
    </row>
    <row r="162" spans="1:65" s="13" customFormat="1">
      <c r="B162" s="225"/>
      <c r="C162" s="226"/>
      <c r="D162" s="227" t="s">
        <v>185</v>
      </c>
      <c r="E162" s="228" t="s">
        <v>1</v>
      </c>
      <c r="F162" s="229" t="s">
        <v>201</v>
      </c>
      <c r="G162" s="226"/>
      <c r="H162" s="228" t="s">
        <v>1</v>
      </c>
      <c r="I162" s="230"/>
      <c r="J162" s="226"/>
      <c r="K162" s="226"/>
      <c r="L162" s="231"/>
      <c r="M162" s="232"/>
      <c r="N162" s="233"/>
      <c r="O162" s="233"/>
      <c r="P162" s="233"/>
      <c r="Q162" s="233"/>
      <c r="R162" s="233"/>
      <c r="S162" s="233"/>
      <c r="T162" s="234"/>
      <c r="AT162" s="235" t="s">
        <v>185</v>
      </c>
      <c r="AU162" s="235" t="s">
        <v>91</v>
      </c>
      <c r="AV162" s="13" t="s">
        <v>89</v>
      </c>
      <c r="AW162" s="13" t="s">
        <v>34</v>
      </c>
      <c r="AX162" s="13" t="s">
        <v>81</v>
      </c>
      <c r="AY162" s="235" t="s">
        <v>177</v>
      </c>
    </row>
    <row r="163" spans="1:65" s="14" customFormat="1">
      <c r="B163" s="236"/>
      <c r="C163" s="237"/>
      <c r="D163" s="227" t="s">
        <v>185</v>
      </c>
      <c r="E163" s="238" t="s">
        <v>1</v>
      </c>
      <c r="F163" s="239" t="s">
        <v>202</v>
      </c>
      <c r="G163" s="237"/>
      <c r="H163" s="240">
        <v>2156.7660000000001</v>
      </c>
      <c r="I163" s="241"/>
      <c r="J163" s="237"/>
      <c r="K163" s="237"/>
      <c r="L163" s="242"/>
      <c r="M163" s="243"/>
      <c r="N163" s="244"/>
      <c r="O163" s="244"/>
      <c r="P163" s="244"/>
      <c r="Q163" s="244"/>
      <c r="R163" s="244"/>
      <c r="S163" s="244"/>
      <c r="T163" s="245"/>
      <c r="AT163" s="246" t="s">
        <v>185</v>
      </c>
      <c r="AU163" s="246" t="s">
        <v>91</v>
      </c>
      <c r="AV163" s="14" t="s">
        <v>91</v>
      </c>
      <c r="AW163" s="14" t="s">
        <v>34</v>
      </c>
      <c r="AX163" s="14" t="s">
        <v>81</v>
      </c>
      <c r="AY163" s="246" t="s">
        <v>177</v>
      </c>
    </row>
    <row r="164" spans="1:65" s="13" customFormat="1">
      <c r="B164" s="225"/>
      <c r="C164" s="226"/>
      <c r="D164" s="227" t="s">
        <v>185</v>
      </c>
      <c r="E164" s="228" t="s">
        <v>1</v>
      </c>
      <c r="F164" s="229" t="s">
        <v>203</v>
      </c>
      <c r="G164" s="226"/>
      <c r="H164" s="228" t="s">
        <v>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185</v>
      </c>
      <c r="AU164" s="235" t="s">
        <v>91</v>
      </c>
      <c r="AV164" s="13" t="s">
        <v>89</v>
      </c>
      <c r="AW164" s="13" t="s">
        <v>34</v>
      </c>
      <c r="AX164" s="13" t="s">
        <v>81</v>
      </c>
      <c r="AY164" s="235" t="s">
        <v>177</v>
      </c>
    </row>
    <row r="165" spans="1:65" s="14" customFormat="1">
      <c r="B165" s="236"/>
      <c r="C165" s="237"/>
      <c r="D165" s="227" t="s">
        <v>185</v>
      </c>
      <c r="E165" s="238" t="s">
        <v>1</v>
      </c>
      <c r="F165" s="239" t="s">
        <v>204</v>
      </c>
      <c r="G165" s="237"/>
      <c r="H165" s="240">
        <v>641.16600000000005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185</v>
      </c>
      <c r="AU165" s="246" t="s">
        <v>91</v>
      </c>
      <c r="AV165" s="14" t="s">
        <v>91</v>
      </c>
      <c r="AW165" s="14" t="s">
        <v>34</v>
      </c>
      <c r="AX165" s="14" t="s">
        <v>81</v>
      </c>
      <c r="AY165" s="246" t="s">
        <v>177</v>
      </c>
    </row>
    <row r="166" spans="1:65" s="13" customFormat="1">
      <c r="B166" s="225"/>
      <c r="C166" s="226"/>
      <c r="D166" s="227" t="s">
        <v>185</v>
      </c>
      <c r="E166" s="228" t="s">
        <v>1</v>
      </c>
      <c r="F166" s="229" t="s">
        <v>205</v>
      </c>
      <c r="G166" s="226"/>
      <c r="H166" s="228" t="s">
        <v>1</v>
      </c>
      <c r="I166" s="230"/>
      <c r="J166" s="226"/>
      <c r="K166" s="226"/>
      <c r="L166" s="231"/>
      <c r="M166" s="232"/>
      <c r="N166" s="233"/>
      <c r="O166" s="233"/>
      <c r="P166" s="233"/>
      <c r="Q166" s="233"/>
      <c r="R166" s="233"/>
      <c r="S166" s="233"/>
      <c r="T166" s="234"/>
      <c r="AT166" s="235" t="s">
        <v>185</v>
      </c>
      <c r="AU166" s="235" t="s">
        <v>91</v>
      </c>
      <c r="AV166" s="13" t="s">
        <v>89</v>
      </c>
      <c r="AW166" s="13" t="s">
        <v>34</v>
      </c>
      <c r="AX166" s="13" t="s">
        <v>81</v>
      </c>
      <c r="AY166" s="235" t="s">
        <v>177</v>
      </c>
    </row>
    <row r="167" spans="1:65" s="14" customFormat="1">
      <c r="B167" s="236"/>
      <c r="C167" s="237"/>
      <c r="D167" s="227" t="s">
        <v>185</v>
      </c>
      <c r="E167" s="238" t="s">
        <v>1</v>
      </c>
      <c r="F167" s="239" t="s">
        <v>206</v>
      </c>
      <c r="G167" s="237"/>
      <c r="H167" s="240">
        <v>285.98599999999999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AT167" s="246" t="s">
        <v>185</v>
      </c>
      <c r="AU167" s="246" t="s">
        <v>91</v>
      </c>
      <c r="AV167" s="14" t="s">
        <v>91</v>
      </c>
      <c r="AW167" s="14" t="s">
        <v>34</v>
      </c>
      <c r="AX167" s="14" t="s">
        <v>81</v>
      </c>
      <c r="AY167" s="246" t="s">
        <v>177</v>
      </c>
    </row>
    <row r="168" spans="1:65" s="15" customFormat="1">
      <c r="B168" s="247"/>
      <c r="C168" s="248"/>
      <c r="D168" s="227" t="s">
        <v>185</v>
      </c>
      <c r="E168" s="249" t="s">
        <v>119</v>
      </c>
      <c r="F168" s="250" t="s">
        <v>207</v>
      </c>
      <c r="G168" s="248"/>
      <c r="H168" s="251">
        <v>3927.6689999999999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AT168" s="257" t="s">
        <v>185</v>
      </c>
      <c r="AU168" s="257" t="s">
        <v>91</v>
      </c>
      <c r="AV168" s="15" t="s">
        <v>194</v>
      </c>
      <c r="AW168" s="15" t="s">
        <v>34</v>
      </c>
      <c r="AX168" s="15" t="s">
        <v>81</v>
      </c>
      <c r="AY168" s="257" t="s">
        <v>177</v>
      </c>
    </row>
    <row r="169" spans="1:65" s="13" customFormat="1">
      <c r="B169" s="225"/>
      <c r="C169" s="226"/>
      <c r="D169" s="227" t="s">
        <v>185</v>
      </c>
      <c r="E169" s="228" t="s">
        <v>1</v>
      </c>
      <c r="F169" s="229" t="s">
        <v>208</v>
      </c>
      <c r="G169" s="226"/>
      <c r="H169" s="228" t="s">
        <v>1</v>
      </c>
      <c r="I169" s="230"/>
      <c r="J169" s="226"/>
      <c r="K169" s="226"/>
      <c r="L169" s="231"/>
      <c r="M169" s="232"/>
      <c r="N169" s="233"/>
      <c r="O169" s="233"/>
      <c r="P169" s="233"/>
      <c r="Q169" s="233"/>
      <c r="R169" s="233"/>
      <c r="S169" s="233"/>
      <c r="T169" s="234"/>
      <c r="AT169" s="235" t="s">
        <v>185</v>
      </c>
      <c r="AU169" s="235" t="s">
        <v>91</v>
      </c>
      <c r="AV169" s="13" t="s">
        <v>89</v>
      </c>
      <c r="AW169" s="13" t="s">
        <v>34</v>
      </c>
      <c r="AX169" s="13" t="s">
        <v>81</v>
      </c>
      <c r="AY169" s="235" t="s">
        <v>177</v>
      </c>
    </row>
    <row r="170" spans="1:65" s="14" customFormat="1">
      <c r="B170" s="236"/>
      <c r="C170" s="237"/>
      <c r="D170" s="227" t="s">
        <v>185</v>
      </c>
      <c r="E170" s="238" t="s">
        <v>1</v>
      </c>
      <c r="F170" s="239" t="s">
        <v>209</v>
      </c>
      <c r="G170" s="237"/>
      <c r="H170" s="240">
        <v>1120.653</v>
      </c>
      <c r="I170" s="241"/>
      <c r="J170" s="237"/>
      <c r="K170" s="237"/>
      <c r="L170" s="242"/>
      <c r="M170" s="243"/>
      <c r="N170" s="244"/>
      <c r="O170" s="244"/>
      <c r="P170" s="244"/>
      <c r="Q170" s="244"/>
      <c r="R170" s="244"/>
      <c r="S170" s="244"/>
      <c r="T170" s="245"/>
      <c r="AT170" s="246" t="s">
        <v>185</v>
      </c>
      <c r="AU170" s="246" t="s">
        <v>91</v>
      </c>
      <c r="AV170" s="14" t="s">
        <v>91</v>
      </c>
      <c r="AW170" s="14" t="s">
        <v>34</v>
      </c>
      <c r="AX170" s="14" t="s">
        <v>81</v>
      </c>
      <c r="AY170" s="246" t="s">
        <v>177</v>
      </c>
    </row>
    <row r="171" spans="1:65" s="15" customFormat="1">
      <c r="B171" s="247"/>
      <c r="C171" s="248"/>
      <c r="D171" s="227" t="s">
        <v>185</v>
      </c>
      <c r="E171" s="249" t="s">
        <v>122</v>
      </c>
      <c r="F171" s="250" t="s">
        <v>207</v>
      </c>
      <c r="G171" s="248"/>
      <c r="H171" s="251">
        <v>1120.653</v>
      </c>
      <c r="I171" s="252"/>
      <c r="J171" s="248"/>
      <c r="K171" s="248"/>
      <c r="L171" s="253"/>
      <c r="M171" s="254"/>
      <c r="N171" s="255"/>
      <c r="O171" s="255"/>
      <c r="P171" s="255"/>
      <c r="Q171" s="255"/>
      <c r="R171" s="255"/>
      <c r="S171" s="255"/>
      <c r="T171" s="256"/>
      <c r="AT171" s="257" t="s">
        <v>185</v>
      </c>
      <c r="AU171" s="257" t="s">
        <v>91</v>
      </c>
      <c r="AV171" s="15" t="s">
        <v>194</v>
      </c>
      <c r="AW171" s="15" t="s">
        <v>34</v>
      </c>
      <c r="AX171" s="15" t="s">
        <v>81</v>
      </c>
      <c r="AY171" s="257" t="s">
        <v>177</v>
      </c>
    </row>
    <row r="172" spans="1:65" s="16" customFormat="1">
      <c r="B172" s="258"/>
      <c r="C172" s="259"/>
      <c r="D172" s="227" t="s">
        <v>185</v>
      </c>
      <c r="E172" s="260" t="s">
        <v>1</v>
      </c>
      <c r="F172" s="261" t="s">
        <v>210</v>
      </c>
      <c r="G172" s="259"/>
      <c r="H172" s="262">
        <v>5048.3220000000001</v>
      </c>
      <c r="I172" s="263"/>
      <c r="J172" s="259"/>
      <c r="K172" s="259"/>
      <c r="L172" s="264"/>
      <c r="M172" s="265"/>
      <c r="N172" s="266"/>
      <c r="O172" s="266"/>
      <c r="P172" s="266"/>
      <c r="Q172" s="266"/>
      <c r="R172" s="266"/>
      <c r="S172" s="266"/>
      <c r="T172" s="267"/>
      <c r="AT172" s="268" t="s">
        <v>185</v>
      </c>
      <c r="AU172" s="268" t="s">
        <v>91</v>
      </c>
      <c r="AV172" s="16" t="s">
        <v>183</v>
      </c>
      <c r="AW172" s="16" t="s">
        <v>34</v>
      </c>
      <c r="AX172" s="16" t="s">
        <v>81</v>
      </c>
      <c r="AY172" s="268" t="s">
        <v>177</v>
      </c>
    </row>
    <row r="173" spans="1:65" s="14" customFormat="1">
      <c r="B173" s="236"/>
      <c r="C173" s="237"/>
      <c r="D173" s="227" t="s">
        <v>185</v>
      </c>
      <c r="E173" s="238" t="s">
        <v>1</v>
      </c>
      <c r="F173" s="239" t="s">
        <v>211</v>
      </c>
      <c r="G173" s="237"/>
      <c r="H173" s="240">
        <v>15144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AT173" s="246" t="s">
        <v>185</v>
      </c>
      <c r="AU173" s="246" t="s">
        <v>91</v>
      </c>
      <c r="AV173" s="14" t="s">
        <v>91</v>
      </c>
      <c r="AW173" s="14" t="s">
        <v>34</v>
      </c>
      <c r="AX173" s="14" t="s">
        <v>89</v>
      </c>
      <c r="AY173" s="246" t="s">
        <v>177</v>
      </c>
    </row>
    <row r="174" spans="1:65" s="2" customFormat="1" ht="14.45" customHeight="1">
      <c r="A174" s="36"/>
      <c r="B174" s="37"/>
      <c r="C174" s="269" t="s">
        <v>183</v>
      </c>
      <c r="D174" s="269" t="s">
        <v>212</v>
      </c>
      <c r="E174" s="270" t="s">
        <v>213</v>
      </c>
      <c r="F174" s="271" t="s">
        <v>214</v>
      </c>
      <c r="G174" s="272" t="s">
        <v>106</v>
      </c>
      <c r="H174" s="273">
        <v>15902.214</v>
      </c>
      <c r="I174" s="274"/>
      <c r="J174" s="275">
        <f>ROUND(I174*H174,2)</f>
        <v>0</v>
      </c>
      <c r="K174" s="276"/>
      <c r="L174" s="277"/>
      <c r="M174" s="278" t="s">
        <v>1</v>
      </c>
      <c r="N174" s="279" t="s">
        <v>46</v>
      </c>
      <c r="O174" s="73"/>
      <c r="P174" s="222">
        <f>O174*H174</f>
        <v>0</v>
      </c>
      <c r="Q174" s="222">
        <v>2.9999999999999997E-4</v>
      </c>
      <c r="R174" s="222">
        <f>Q174*H174</f>
        <v>4.7706641999999997</v>
      </c>
      <c r="S174" s="222">
        <v>0</v>
      </c>
      <c r="T174" s="223">
        <f>S174*H174</f>
        <v>0</v>
      </c>
      <c r="U174" s="36"/>
      <c r="V174" s="36"/>
      <c r="W174" s="36"/>
      <c r="X174" s="36"/>
      <c r="Y174" s="36"/>
      <c r="Z174" s="36"/>
      <c r="AA174" s="36"/>
      <c r="AB174" s="36"/>
      <c r="AC174" s="36"/>
      <c r="AD174" s="36"/>
      <c r="AE174" s="36"/>
      <c r="AR174" s="224" t="s">
        <v>215</v>
      </c>
      <c r="AT174" s="224" t="s">
        <v>212</v>
      </c>
      <c r="AU174" s="224" t="s">
        <v>91</v>
      </c>
      <c r="AY174" s="18" t="s">
        <v>177</v>
      </c>
      <c r="BE174" s="116">
        <f>IF(N174="základní",J174,0)</f>
        <v>0</v>
      </c>
      <c r="BF174" s="116">
        <f>IF(N174="snížená",J174,0)</f>
        <v>0</v>
      </c>
      <c r="BG174" s="116">
        <f>IF(N174="zákl. přenesená",J174,0)</f>
        <v>0</v>
      </c>
      <c r="BH174" s="116">
        <f>IF(N174="sníž. přenesená",J174,0)</f>
        <v>0</v>
      </c>
      <c r="BI174" s="116">
        <f>IF(N174="nulová",J174,0)</f>
        <v>0</v>
      </c>
      <c r="BJ174" s="18" t="s">
        <v>89</v>
      </c>
      <c r="BK174" s="116">
        <f>ROUND(I174*H174,2)</f>
        <v>0</v>
      </c>
      <c r="BL174" s="18" t="s">
        <v>183</v>
      </c>
      <c r="BM174" s="224" t="s">
        <v>216</v>
      </c>
    </row>
    <row r="175" spans="1:65" s="14" customFormat="1">
      <c r="B175" s="236"/>
      <c r="C175" s="237"/>
      <c r="D175" s="227" t="s">
        <v>185</v>
      </c>
      <c r="E175" s="238" t="s">
        <v>1</v>
      </c>
      <c r="F175" s="239" t="s">
        <v>217</v>
      </c>
      <c r="G175" s="237"/>
      <c r="H175" s="240">
        <v>15902.214</v>
      </c>
      <c r="I175" s="241"/>
      <c r="J175" s="237"/>
      <c r="K175" s="237"/>
      <c r="L175" s="242"/>
      <c r="M175" s="243"/>
      <c r="N175" s="244"/>
      <c r="O175" s="244"/>
      <c r="P175" s="244"/>
      <c r="Q175" s="244"/>
      <c r="R175" s="244"/>
      <c r="S175" s="244"/>
      <c r="T175" s="245"/>
      <c r="AT175" s="246" t="s">
        <v>185</v>
      </c>
      <c r="AU175" s="246" t="s">
        <v>91</v>
      </c>
      <c r="AV175" s="14" t="s">
        <v>91</v>
      </c>
      <c r="AW175" s="14" t="s">
        <v>34</v>
      </c>
      <c r="AX175" s="14" t="s">
        <v>89</v>
      </c>
      <c r="AY175" s="246" t="s">
        <v>177</v>
      </c>
    </row>
    <row r="176" spans="1:65" s="12" customFormat="1" ht="22.9" customHeight="1">
      <c r="B176" s="196"/>
      <c r="C176" s="197"/>
      <c r="D176" s="198" t="s">
        <v>80</v>
      </c>
      <c r="E176" s="210" t="s">
        <v>218</v>
      </c>
      <c r="F176" s="210" t="s">
        <v>219</v>
      </c>
      <c r="G176" s="197"/>
      <c r="H176" s="197"/>
      <c r="I176" s="200"/>
      <c r="J176" s="211">
        <f>BK176</f>
        <v>0</v>
      </c>
      <c r="K176" s="197"/>
      <c r="L176" s="202"/>
      <c r="M176" s="203"/>
      <c r="N176" s="204"/>
      <c r="O176" s="204"/>
      <c r="P176" s="205">
        <f>SUM(P177:P183)</f>
        <v>0</v>
      </c>
      <c r="Q176" s="204"/>
      <c r="R176" s="205">
        <f>SUM(R177:R183)</f>
        <v>392.26063340000002</v>
      </c>
      <c r="S176" s="204"/>
      <c r="T176" s="206">
        <f>SUM(T177:T183)</f>
        <v>0</v>
      </c>
      <c r="AR176" s="207" t="s">
        <v>89</v>
      </c>
      <c r="AT176" s="208" t="s">
        <v>80</v>
      </c>
      <c r="AU176" s="208" t="s">
        <v>89</v>
      </c>
      <c r="AY176" s="207" t="s">
        <v>177</v>
      </c>
      <c r="BK176" s="209">
        <f>SUM(BK177:BK183)</f>
        <v>0</v>
      </c>
    </row>
    <row r="177" spans="1:65" s="2" customFormat="1" ht="24.2" customHeight="1">
      <c r="A177" s="36"/>
      <c r="B177" s="37"/>
      <c r="C177" s="212" t="s">
        <v>220</v>
      </c>
      <c r="D177" s="212" t="s">
        <v>179</v>
      </c>
      <c r="E177" s="213" t="s">
        <v>221</v>
      </c>
      <c r="F177" s="214" t="s">
        <v>222</v>
      </c>
      <c r="G177" s="215" t="s">
        <v>223</v>
      </c>
      <c r="H177" s="216">
        <v>235.66</v>
      </c>
      <c r="I177" s="217"/>
      <c r="J177" s="218">
        <f>ROUND(I177*H177,2)</f>
        <v>0</v>
      </c>
      <c r="K177" s="219"/>
      <c r="L177" s="39"/>
      <c r="M177" s="220" t="s">
        <v>1</v>
      </c>
      <c r="N177" s="221" t="s">
        <v>46</v>
      </c>
      <c r="O177" s="73"/>
      <c r="P177" s="222">
        <f>O177*H177</f>
        <v>0</v>
      </c>
      <c r="Q177" s="222">
        <v>1.6160000000000001</v>
      </c>
      <c r="R177" s="222">
        <f>Q177*H177</f>
        <v>380.82656000000003</v>
      </c>
      <c r="S177" s="222">
        <v>0</v>
      </c>
      <c r="T177" s="223">
        <f>S177*H177</f>
        <v>0</v>
      </c>
      <c r="U177" s="36"/>
      <c r="V177" s="36"/>
      <c r="W177" s="36"/>
      <c r="X177" s="36"/>
      <c r="Y177" s="36"/>
      <c r="Z177" s="36"/>
      <c r="AA177" s="36"/>
      <c r="AB177" s="36"/>
      <c r="AC177" s="36"/>
      <c r="AD177" s="36"/>
      <c r="AE177" s="36"/>
      <c r="AR177" s="224" t="s">
        <v>183</v>
      </c>
      <c r="AT177" s="224" t="s">
        <v>179</v>
      </c>
      <c r="AU177" s="224" t="s">
        <v>91</v>
      </c>
      <c r="AY177" s="18" t="s">
        <v>177</v>
      </c>
      <c r="BE177" s="116">
        <f>IF(N177="základní",J177,0)</f>
        <v>0</v>
      </c>
      <c r="BF177" s="116">
        <f>IF(N177="snížená",J177,0)</f>
        <v>0</v>
      </c>
      <c r="BG177" s="116">
        <f>IF(N177="zákl. přenesená",J177,0)</f>
        <v>0</v>
      </c>
      <c r="BH177" s="116">
        <f>IF(N177="sníž. přenesená",J177,0)</f>
        <v>0</v>
      </c>
      <c r="BI177" s="116">
        <f>IF(N177="nulová",J177,0)</f>
        <v>0</v>
      </c>
      <c r="BJ177" s="18" t="s">
        <v>89</v>
      </c>
      <c r="BK177" s="116">
        <f>ROUND(I177*H177,2)</f>
        <v>0</v>
      </c>
      <c r="BL177" s="18" t="s">
        <v>183</v>
      </c>
      <c r="BM177" s="224" t="s">
        <v>224</v>
      </c>
    </row>
    <row r="178" spans="1:65" s="13" customFormat="1">
      <c r="B178" s="225"/>
      <c r="C178" s="226"/>
      <c r="D178" s="227" t="s">
        <v>185</v>
      </c>
      <c r="E178" s="228" t="s">
        <v>1</v>
      </c>
      <c r="F178" s="229" t="s">
        <v>225</v>
      </c>
      <c r="G178" s="226"/>
      <c r="H178" s="228" t="s">
        <v>1</v>
      </c>
      <c r="I178" s="230"/>
      <c r="J178" s="226"/>
      <c r="K178" s="226"/>
      <c r="L178" s="231"/>
      <c r="M178" s="232"/>
      <c r="N178" s="233"/>
      <c r="O178" s="233"/>
      <c r="P178" s="233"/>
      <c r="Q178" s="233"/>
      <c r="R178" s="233"/>
      <c r="S178" s="233"/>
      <c r="T178" s="234"/>
      <c r="AT178" s="235" t="s">
        <v>185</v>
      </c>
      <c r="AU178" s="235" t="s">
        <v>91</v>
      </c>
      <c r="AV178" s="13" t="s">
        <v>89</v>
      </c>
      <c r="AW178" s="13" t="s">
        <v>34</v>
      </c>
      <c r="AX178" s="13" t="s">
        <v>81</v>
      </c>
      <c r="AY178" s="235" t="s">
        <v>177</v>
      </c>
    </row>
    <row r="179" spans="1:65" s="14" customFormat="1">
      <c r="B179" s="236"/>
      <c r="C179" s="237"/>
      <c r="D179" s="227" t="s">
        <v>185</v>
      </c>
      <c r="E179" s="238" t="s">
        <v>1</v>
      </c>
      <c r="F179" s="239" t="s">
        <v>226</v>
      </c>
      <c r="G179" s="237"/>
      <c r="H179" s="240">
        <v>235.66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AT179" s="246" t="s">
        <v>185</v>
      </c>
      <c r="AU179" s="246" t="s">
        <v>91</v>
      </c>
      <c r="AV179" s="14" t="s">
        <v>91</v>
      </c>
      <c r="AW179" s="14" t="s">
        <v>34</v>
      </c>
      <c r="AX179" s="14" t="s">
        <v>89</v>
      </c>
      <c r="AY179" s="246" t="s">
        <v>177</v>
      </c>
    </row>
    <row r="180" spans="1:65" s="2" customFormat="1" ht="24.2" customHeight="1">
      <c r="A180" s="36"/>
      <c r="B180" s="37"/>
      <c r="C180" s="212" t="s">
        <v>218</v>
      </c>
      <c r="D180" s="212" t="s">
        <v>179</v>
      </c>
      <c r="E180" s="213" t="s">
        <v>227</v>
      </c>
      <c r="F180" s="214" t="s">
        <v>228</v>
      </c>
      <c r="G180" s="215" t="s">
        <v>106</v>
      </c>
      <c r="H180" s="216">
        <v>43.74</v>
      </c>
      <c r="I180" s="217"/>
      <c r="J180" s="218">
        <f>ROUND(I180*H180,2)</f>
        <v>0</v>
      </c>
      <c r="K180" s="219"/>
      <c r="L180" s="39"/>
      <c r="M180" s="220" t="s">
        <v>1</v>
      </c>
      <c r="N180" s="221" t="s">
        <v>46</v>
      </c>
      <c r="O180" s="73"/>
      <c r="P180" s="222">
        <f>O180*H180</f>
        <v>0</v>
      </c>
      <c r="Q180" s="222">
        <v>0.26140999999999998</v>
      </c>
      <c r="R180" s="222">
        <f>Q180*H180</f>
        <v>11.434073399999999</v>
      </c>
      <c r="S180" s="222">
        <v>0</v>
      </c>
      <c r="T180" s="22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4" t="s">
        <v>183</v>
      </c>
      <c r="AT180" s="224" t="s">
        <v>179</v>
      </c>
      <c r="AU180" s="224" t="s">
        <v>91</v>
      </c>
      <c r="AY180" s="18" t="s">
        <v>177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8" t="s">
        <v>89</v>
      </c>
      <c r="BK180" s="116">
        <f>ROUND(I180*H180,2)</f>
        <v>0</v>
      </c>
      <c r="BL180" s="18" t="s">
        <v>183</v>
      </c>
      <c r="BM180" s="224" t="s">
        <v>229</v>
      </c>
    </row>
    <row r="181" spans="1:65" s="13" customFormat="1">
      <c r="B181" s="225"/>
      <c r="C181" s="226"/>
      <c r="D181" s="227" t="s">
        <v>185</v>
      </c>
      <c r="E181" s="228" t="s">
        <v>1</v>
      </c>
      <c r="F181" s="229" t="s">
        <v>230</v>
      </c>
      <c r="G181" s="226"/>
      <c r="H181" s="228" t="s">
        <v>1</v>
      </c>
      <c r="I181" s="230"/>
      <c r="J181" s="226"/>
      <c r="K181" s="226"/>
      <c r="L181" s="231"/>
      <c r="M181" s="232"/>
      <c r="N181" s="233"/>
      <c r="O181" s="233"/>
      <c r="P181" s="233"/>
      <c r="Q181" s="233"/>
      <c r="R181" s="233"/>
      <c r="S181" s="233"/>
      <c r="T181" s="234"/>
      <c r="AT181" s="235" t="s">
        <v>185</v>
      </c>
      <c r="AU181" s="235" t="s">
        <v>91</v>
      </c>
      <c r="AV181" s="13" t="s">
        <v>89</v>
      </c>
      <c r="AW181" s="13" t="s">
        <v>34</v>
      </c>
      <c r="AX181" s="13" t="s">
        <v>81</v>
      </c>
      <c r="AY181" s="235" t="s">
        <v>177</v>
      </c>
    </row>
    <row r="182" spans="1:65" s="13" customFormat="1">
      <c r="B182" s="225"/>
      <c r="C182" s="226"/>
      <c r="D182" s="227" t="s">
        <v>185</v>
      </c>
      <c r="E182" s="228" t="s">
        <v>1</v>
      </c>
      <c r="F182" s="229" t="s">
        <v>231</v>
      </c>
      <c r="G182" s="226"/>
      <c r="H182" s="228" t="s">
        <v>1</v>
      </c>
      <c r="I182" s="230"/>
      <c r="J182" s="226"/>
      <c r="K182" s="226"/>
      <c r="L182" s="231"/>
      <c r="M182" s="232"/>
      <c r="N182" s="233"/>
      <c r="O182" s="233"/>
      <c r="P182" s="233"/>
      <c r="Q182" s="233"/>
      <c r="R182" s="233"/>
      <c r="S182" s="233"/>
      <c r="T182" s="234"/>
      <c r="AT182" s="235" t="s">
        <v>185</v>
      </c>
      <c r="AU182" s="235" t="s">
        <v>91</v>
      </c>
      <c r="AV182" s="13" t="s">
        <v>89</v>
      </c>
      <c r="AW182" s="13" t="s">
        <v>34</v>
      </c>
      <c r="AX182" s="13" t="s">
        <v>81</v>
      </c>
      <c r="AY182" s="235" t="s">
        <v>177</v>
      </c>
    </row>
    <row r="183" spans="1:65" s="14" customFormat="1">
      <c r="B183" s="236"/>
      <c r="C183" s="237"/>
      <c r="D183" s="227" t="s">
        <v>185</v>
      </c>
      <c r="E183" s="238" t="s">
        <v>232</v>
      </c>
      <c r="F183" s="239" t="s">
        <v>233</v>
      </c>
      <c r="G183" s="237"/>
      <c r="H183" s="240">
        <v>43.74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AT183" s="246" t="s">
        <v>185</v>
      </c>
      <c r="AU183" s="246" t="s">
        <v>91</v>
      </c>
      <c r="AV183" s="14" t="s">
        <v>91</v>
      </c>
      <c r="AW183" s="14" t="s">
        <v>34</v>
      </c>
      <c r="AX183" s="14" t="s">
        <v>89</v>
      </c>
      <c r="AY183" s="246" t="s">
        <v>177</v>
      </c>
    </row>
    <row r="184" spans="1:65" s="12" customFormat="1" ht="22.9" customHeight="1">
      <c r="B184" s="196"/>
      <c r="C184" s="197"/>
      <c r="D184" s="198" t="s">
        <v>80</v>
      </c>
      <c r="E184" s="210" t="s">
        <v>234</v>
      </c>
      <c r="F184" s="210" t="s">
        <v>235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SUM(P185:P190)</f>
        <v>0</v>
      </c>
      <c r="Q184" s="204"/>
      <c r="R184" s="205">
        <f>SUM(R185:R190)</f>
        <v>0.28955999999999998</v>
      </c>
      <c r="S184" s="204"/>
      <c r="T184" s="206">
        <f>SUM(T185:T190)</f>
        <v>0</v>
      </c>
      <c r="AR184" s="207" t="s">
        <v>89</v>
      </c>
      <c r="AT184" s="208" t="s">
        <v>80</v>
      </c>
      <c r="AU184" s="208" t="s">
        <v>89</v>
      </c>
      <c r="AY184" s="207" t="s">
        <v>177</v>
      </c>
      <c r="BK184" s="209">
        <f>SUM(BK185:BK190)</f>
        <v>0</v>
      </c>
    </row>
    <row r="185" spans="1:65" s="2" customFormat="1" ht="24.2" customHeight="1">
      <c r="A185" s="36"/>
      <c r="B185" s="37"/>
      <c r="C185" s="212" t="s">
        <v>236</v>
      </c>
      <c r="D185" s="212" t="s">
        <v>179</v>
      </c>
      <c r="E185" s="213" t="s">
        <v>237</v>
      </c>
      <c r="F185" s="214" t="s">
        <v>238</v>
      </c>
      <c r="G185" s="215" t="s">
        <v>239</v>
      </c>
      <c r="H185" s="216">
        <v>120</v>
      </c>
      <c r="I185" s="217"/>
      <c r="J185" s="218">
        <f>ROUND(I185*H185,2)</f>
        <v>0</v>
      </c>
      <c r="K185" s="219"/>
      <c r="L185" s="39"/>
      <c r="M185" s="220" t="s">
        <v>1</v>
      </c>
      <c r="N185" s="221" t="s">
        <v>46</v>
      </c>
      <c r="O185" s="73"/>
      <c r="P185" s="222">
        <f>O185*H185</f>
        <v>0</v>
      </c>
      <c r="Q185" s="222">
        <v>0</v>
      </c>
      <c r="R185" s="222">
        <f>Q185*H185</f>
        <v>0</v>
      </c>
      <c r="S185" s="222">
        <v>0</v>
      </c>
      <c r="T185" s="223">
        <f>S185*H185</f>
        <v>0</v>
      </c>
      <c r="U185" s="36"/>
      <c r="V185" s="36"/>
      <c r="W185" s="36"/>
      <c r="X185" s="36"/>
      <c r="Y185" s="36"/>
      <c r="Z185" s="36"/>
      <c r="AA185" s="36"/>
      <c r="AB185" s="36"/>
      <c r="AC185" s="36"/>
      <c r="AD185" s="36"/>
      <c r="AE185" s="36"/>
      <c r="AR185" s="224" t="s">
        <v>183</v>
      </c>
      <c r="AT185" s="224" t="s">
        <v>179</v>
      </c>
      <c r="AU185" s="224" t="s">
        <v>91</v>
      </c>
      <c r="AY185" s="18" t="s">
        <v>177</v>
      </c>
      <c r="BE185" s="116">
        <f>IF(N185="základní",J185,0)</f>
        <v>0</v>
      </c>
      <c r="BF185" s="116">
        <f>IF(N185="snížená",J185,0)</f>
        <v>0</v>
      </c>
      <c r="BG185" s="116">
        <f>IF(N185="zákl. přenesená",J185,0)</f>
        <v>0</v>
      </c>
      <c r="BH185" s="116">
        <f>IF(N185="sníž. přenesená",J185,0)</f>
        <v>0</v>
      </c>
      <c r="BI185" s="116">
        <f>IF(N185="nulová",J185,0)</f>
        <v>0</v>
      </c>
      <c r="BJ185" s="18" t="s">
        <v>89</v>
      </c>
      <c r="BK185" s="116">
        <f>ROUND(I185*H185,2)</f>
        <v>0</v>
      </c>
      <c r="BL185" s="18" t="s">
        <v>183</v>
      </c>
      <c r="BM185" s="224" t="s">
        <v>240</v>
      </c>
    </row>
    <row r="186" spans="1:65" s="14" customFormat="1">
      <c r="B186" s="236"/>
      <c r="C186" s="237"/>
      <c r="D186" s="227" t="s">
        <v>185</v>
      </c>
      <c r="E186" s="238" t="s">
        <v>1</v>
      </c>
      <c r="F186" s="239" t="s">
        <v>241</v>
      </c>
      <c r="G186" s="237"/>
      <c r="H186" s="240">
        <v>120</v>
      </c>
      <c r="I186" s="241"/>
      <c r="J186" s="237"/>
      <c r="K186" s="237"/>
      <c r="L186" s="242"/>
      <c r="M186" s="243"/>
      <c r="N186" s="244"/>
      <c r="O186" s="244"/>
      <c r="P186" s="244"/>
      <c r="Q186" s="244"/>
      <c r="R186" s="244"/>
      <c r="S186" s="244"/>
      <c r="T186" s="245"/>
      <c r="AT186" s="246" t="s">
        <v>185</v>
      </c>
      <c r="AU186" s="246" t="s">
        <v>91</v>
      </c>
      <c r="AV186" s="14" t="s">
        <v>91</v>
      </c>
      <c r="AW186" s="14" t="s">
        <v>34</v>
      </c>
      <c r="AX186" s="14" t="s">
        <v>89</v>
      </c>
      <c r="AY186" s="246" t="s">
        <v>177</v>
      </c>
    </row>
    <row r="187" spans="1:65" s="2" customFormat="1" ht="24.2" customHeight="1">
      <c r="A187" s="36"/>
      <c r="B187" s="37"/>
      <c r="C187" s="212" t="s">
        <v>215</v>
      </c>
      <c r="D187" s="212" t="s">
        <v>179</v>
      </c>
      <c r="E187" s="213" t="s">
        <v>242</v>
      </c>
      <c r="F187" s="214" t="s">
        <v>243</v>
      </c>
      <c r="G187" s="215" t="s">
        <v>110</v>
      </c>
      <c r="H187" s="216">
        <v>38</v>
      </c>
      <c r="I187" s="217"/>
      <c r="J187" s="218">
        <f>ROUND(I187*H187,2)</f>
        <v>0</v>
      </c>
      <c r="K187" s="219"/>
      <c r="L187" s="39"/>
      <c r="M187" s="220" t="s">
        <v>1</v>
      </c>
      <c r="N187" s="221" t="s">
        <v>46</v>
      </c>
      <c r="O187" s="73"/>
      <c r="P187" s="222">
        <f>O187*H187</f>
        <v>0</v>
      </c>
      <c r="Q187" s="222">
        <v>7.62E-3</v>
      </c>
      <c r="R187" s="222">
        <f>Q187*H187</f>
        <v>0.28955999999999998</v>
      </c>
      <c r="S187" s="222">
        <v>0</v>
      </c>
      <c r="T187" s="223">
        <f>S187*H187</f>
        <v>0</v>
      </c>
      <c r="U187" s="36"/>
      <c r="V187" s="36"/>
      <c r="W187" s="36"/>
      <c r="X187" s="36"/>
      <c r="Y187" s="36"/>
      <c r="Z187" s="36"/>
      <c r="AA187" s="36"/>
      <c r="AB187" s="36"/>
      <c r="AC187" s="36"/>
      <c r="AD187" s="36"/>
      <c r="AE187" s="36"/>
      <c r="AR187" s="224" t="s">
        <v>183</v>
      </c>
      <c r="AT187" s="224" t="s">
        <v>179</v>
      </c>
      <c r="AU187" s="224" t="s">
        <v>91</v>
      </c>
      <c r="AY187" s="18" t="s">
        <v>177</v>
      </c>
      <c r="BE187" s="116">
        <f>IF(N187="základní",J187,0)</f>
        <v>0</v>
      </c>
      <c r="BF187" s="116">
        <f>IF(N187="snížená",J187,0)</f>
        <v>0</v>
      </c>
      <c r="BG187" s="116">
        <f>IF(N187="zákl. přenesená",J187,0)</f>
        <v>0</v>
      </c>
      <c r="BH187" s="116">
        <f>IF(N187="sníž. přenesená",J187,0)</f>
        <v>0</v>
      </c>
      <c r="BI187" s="116">
        <f>IF(N187="nulová",J187,0)</f>
        <v>0</v>
      </c>
      <c r="BJ187" s="18" t="s">
        <v>89</v>
      </c>
      <c r="BK187" s="116">
        <f>ROUND(I187*H187,2)</f>
        <v>0</v>
      </c>
      <c r="BL187" s="18" t="s">
        <v>183</v>
      </c>
      <c r="BM187" s="224" t="s">
        <v>244</v>
      </c>
    </row>
    <row r="188" spans="1:65" s="14" customFormat="1">
      <c r="B188" s="236"/>
      <c r="C188" s="237"/>
      <c r="D188" s="227" t="s">
        <v>185</v>
      </c>
      <c r="E188" s="238" t="s">
        <v>1</v>
      </c>
      <c r="F188" s="239" t="s">
        <v>245</v>
      </c>
      <c r="G188" s="237"/>
      <c r="H188" s="240">
        <v>38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AT188" s="246" t="s">
        <v>185</v>
      </c>
      <c r="AU188" s="246" t="s">
        <v>91</v>
      </c>
      <c r="AV188" s="14" t="s">
        <v>91</v>
      </c>
      <c r="AW188" s="14" t="s">
        <v>34</v>
      </c>
      <c r="AX188" s="14" t="s">
        <v>89</v>
      </c>
      <c r="AY188" s="246" t="s">
        <v>177</v>
      </c>
    </row>
    <row r="189" spans="1:65" s="2" customFormat="1" ht="24.2" customHeight="1">
      <c r="A189" s="36"/>
      <c r="B189" s="37"/>
      <c r="C189" s="212" t="s">
        <v>234</v>
      </c>
      <c r="D189" s="212" t="s">
        <v>179</v>
      </c>
      <c r="E189" s="213" t="s">
        <v>246</v>
      </c>
      <c r="F189" s="214" t="s">
        <v>247</v>
      </c>
      <c r="G189" s="215" t="s">
        <v>248</v>
      </c>
      <c r="H189" s="216">
        <v>38</v>
      </c>
      <c r="I189" s="217"/>
      <c r="J189" s="218">
        <f>ROUND(I189*H189,2)</f>
        <v>0</v>
      </c>
      <c r="K189" s="219"/>
      <c r="L189" s="39"/>
      <c r="M189" s="220" t="s">
        <v>1</v>
      </c>
      <c r="N189" s="221" t="s">
        <v>46</v>
      </c>
      <c r="O189" s="73"/>
      <c r="P189" s="222">
        <f>O189*H189</f>
        <v>0</v>
      </c>
      <c r="Q189" s="222">
        <v>0</v>
      </c>
      <c r="R189" s="222">
        <f>Q189*H189</f>
        <v>0</v>
      </c>
      <c r="S189" s="222">
        <v>0</v>
      </c>
      <c r="T189" s="223">
        <f>S189*H189</f>
        <v>0</v>
      </c>
      <c r="U189" s="36"/>
      <c r="V189" s="36"/>
      <c r="W189" s="36"/>
      <c r="X189" s="36"/>
      <c r="Y189" s="36"/>
      <c r="Z189" s="36"/>
      <c r="AA189" s="36"/>
      <c r="AB189" s="36"/>
      <c r="AC189" s="36"/>
      <c r="AD189" s="36"/>
      <c r="AE189" s="36"/>
      <c r="AR189" s="224" t="s">
        <v>183</v>
      </c>
      <c r="AT189" s="224" t="s">
        <v>179</v>
      </c>
      <c r="AU189" s="224" t="s">
        <v>91</v>
      </c>
      <c r="AY189" s="18" t="s">
        <v>177</v>
      </c>
      <c r="BE189" s="116">
        <f>IF(N189="základní",J189,0)</f>
        <v>0</v>
      </c>
      <c r="BF189" s="116">
        <f>IF(N189="snížená",J189,0)</f>
        <v>0</v>
      </c>
      <c r="BG189" s="116">
        <f>IF(N189="zákl. přenesená",J189,0)</f>
        <v>0</v>
      </c>
      <c r="BH189" s="116">
        <f>IF(N189="sníž. přenesená",J189,0)</f>
        <v>0</v>
      </c>
      <c r="BI189" s="116">
        <f>IF(N189="nulová",J189,0)</f>
        <v>0</v>
      </c>
      <c r="BJ189" s="18" t="s">
        <v>89</v>
      </c>
      <c r="BK189" s="116">
        <f>ROUND(I189*H189,2)</f>
        <v>0</v>
      </c>
      <c r="BL189" s="18" t="s">
        <v>183</v>
      </c>
      <c r="BM189" s="224" t="s">
        <v>249</v>
      </c>
    </row>
    <row r="190" spans="1:65" s="2" customFormat="1" ht="14.45" customHeight="1">
      <c r="A190" s="36"/>
      <c r="B190" s="37"/>
      <c r="C190" s="269" t="s">
        <v>250</v>
      </c>
      <c r="D190" s="269" t="s">
        <v>212</v>
      </c>
      <c r="E190" s="270" t="s">
        <v>251</v>
      </c>
      <c r="F190" s="271" t="s">
        <v>252</v>
      </c>
      <c r="G190" s="272" t="s">
        <v>253</v>
      </c>
      <c r="H190" s="273">
        <v>38</v>
      </c>
      <c r="I190" s="274"/>
      <c r="J190" s="275">
        <f>ROUND(I190*H190,2)</f>
        <v>0</v>
      </c>
      <c r="K190" s="276"/>
      <c r="L190" s="277"/>
      <c r="M190" s="278" t="s">
        <v>1</v>
      </c>
      <c r="N190" s="279" t="s">
        <v>46</v>
      </c>
      <c r="O190" s="73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4" t="s">
        <v>215</v>
      </c>
      <c r="AT190" s="224" t="s">
        <v>212</v>
      </c>
      <c r="AU190" s="224" t="s">
        <v>91</v>
      </c>
      <c r="AY190" s="18" t="s">
        <v>177</v>
      </c>
      <c r="BE190" s="116">
        <f>IF(N190="základní",J190,0)</f>
        <v>0</v>
      </c>
      <c r="BF190" s="116">
        <f>IF(N190="snížená",J190,0)</f>
        <v>0</v>
      </c>
      <c r="BG190" s="116">
        <f>IF(N190="zákl. přenesená",J190,0)</f>
        <v>0</v>
      </c>
      <c r="BH190" s="116">
        <f>IF(N190="sníž. přenesená",J190,0)</f>
        <v>0</v>
      </c>
      <c r="BI190" s="116">
        <f>IF(N190="nulová",J190,0)</f>
        <v>0</v>
      </c>
      <c r="BJ190" s="18" t="s">
        <v>89</v>
      </c>
      <c r="BK190" s="116">
        <f>ROUND(I190*H190,2)</f>
        <v>0</v>
      </c>
      <c r="BL190" s="18" t="s">
        <v>183</v>
      </c>
      <c r="BM190" s="224" t="s">
        <v>254</v>
      </c>
    </row>
    <row r="191" spans="1:65" s="12" customFormat="1" ht="22.9" customHeight="1">
      <c r="B191" s="196"/>
      <c r="C191" s="197"/>
      <c r="D191" s="198" t="s">
        <v>80</v>
      </c>
      <c r="E191" s="210" t="s">
        <v>255</v>
      </c>
      <c r="F191" s="210" t="s">
        <v>256</v>
      </c>
      <c r="G191" s="197"/>
      <c r="H191" s="197"/>
      <c r="I191" s="200"/>
      <c r="J191" s="211">
        <f>BK191</f>
        <v>0</v>
      </c>
      <c r="K191" s="197"/>
      <c r="L191" s="202"/>
      <c r="M191" s="203"/>
      <c r="N191" s="204"/>
      <c r="O191" s="204"/>
      <c r="P191" s="205">
        <f>SUM(P192:P203)</f>
        <v>0</v>
      </c>
      <c r="Q191" s="204"/>
      <c r="R191" s="205">
        <f>SUM(R192:R203)</f>
        <v>0</v>
      </c>
      <c r="S191" s="204"/>
      <c r="T191" s="206">
        <f>SUM(T192:T203)</f>
        <v>0</v>
      </c>
      <c r="AR191" s="207" t="s">
        <v>89</v>
      </c>
      <c r="AT191" s="208" t="s">
        <v>80</v>
      </c>
      <c r="AU191" s="208" t="s">
        <v>89</v>
      </c>
      <c r="AY191" s="207" t="s">
        <v>177</v>
      </c>
      <c r="BK191" s="209">
        <f>SUM(BK192:BK203)</f>
        <v>0</v>
      </c>
    </row>
    <row r="192" spans="1:65" s="2" customFormat="1" ht="24.2" customHeight="1">
      <c r="A192" s="36"/>
      <c r="B192" s="37"/>
      <c r="C192" s="212" t="s">
        <v>257</v>
      </c>
      <c r="D192" s="212" t="s">
        <v>179</v>
      </c>
      <c r="E192" s="213" t="s">
        <v>258</v>
      </c>
      <c r="F192" s="214" t="s">
        <v>259</v>
      </c>
      <c r="G192" s="215" t="s">
        <v>260</v>
      </c>
      <c r="H192" s="216">
        <v>1775.4770000000001</v>
      </c>
      <c r="I192" s="217"/>
      <c r="J192" s="218">
        <f>ROUND(I192*H192,2)</f>
        <v>0</v>
      </c>
      <c r="K192" s="219"/>
      <c r="L192" s="39"/>
      <c r="M192" s="220" t="s">
        <v>1</v>
      </c>
      <c r="N192" s="221" t="s">
        <v>46</v>
      </c>
      <c r="O192" s="73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4" t="s">
        <v>183</v>
      </c>
      <c r="AT192" s="224" t="s">
        <v>179</v>
      </c>
      <c r="AU192" s="224" t="s">
        <v>91</v>
      </c>
      <c r="AY192" s="18" t="s">
        <v>177</v>
      </c>
      <c r="BE192" s="116">
        <f>IF(N192="základní",J192,0)</f>
        <v>0</v>
      </c>
      <c r="BF192" s="116">
        <f>IF(N192="snížená",J192,0)</f>
        <v>0</v>
      </c>
      <c r="BG192" s="116">
        <f>IF(N192="zákl. přenesená",J192,0)</f>
        <v>0</v>
      </c>
      <c r="BH192" s="116">
        <f>IF(N192="sníž. přenesená",J192,0)</f>
        <v>0</v>
      </c>
      <c r="BI192" s="116">
        <f>IF(N192="nulová",J192,0)</f>
        <v>0</v>
      </c>
      <c r="BJ192" s="18" t="s">
        <v>89</v>
      </c>
      <c r="BK192" s="116">
        <f>ROUND(I192*H192,2)</f>
        <v>0</v>
      </c>
      <c r="BL192" s="18" t="s">
        <v>183</v>
      </c>
      <c r="BM192" s="224" t="s">
        <v>261</v>
      </c>
    </row>
    <row r="193" spans="1:65" s="2" customFormat="1" ht="14.45" customHeight="1">
      <c r="A193" s="36"/>
      <c r="B193" s="37"/>
      <c r="C193" s="212" t="s">
        <v>262</v>
      </c>
      <c r="D193" s="212" t="s">
        <v>179</v>
      </c>
      <c r="E193" s="213" t="s">
        <v>263</v>
      </c>
      <c r="F193" s="214" t="s">
        <v>264</v>
      </c>
      <c r="G193" s="215" t="s">
        <v>110</v>
      </c>
      <c r="H193" s="216">
        <v>8</v>
      </c>
      <c r="I193" s="217"/>
      <c r="J193" s="218">
        <f>ROUND(I193*H193,2)</f>
        <v>0</v>
      </c>
      <c r="K193" s="219"/>
      <c r="L193" s="39"/>
      <c r="M193" s="220" t="s">
        <v>1</v>
      </c>
      <c r="N193" s="221" t="s">
        <v>46</v>
      </c>
      <c r="O193" s="73"/>
      <c r="P193" s="222">
        <f>O193*H193</f>
        <v>0</v>
      </c>
      <c r="Q193" s="222">
        <v>0</v>
      </c>
      <c r="R193" s="222">
        <f>Q193*H193</f>
        <v>0</v>
      </c>
      <c r="S193" s="222">
        <v>0</v>
      </c>
      <c r="T193" s="223">
        <f>S193*H193</f>
        <v>0</v>
      </c>
      <c r="U193" s="36"/>
      <c r="V193" s="36"/>
      <c r="W193" s="36"/>
      <c r="X193" s="36"/>
      <c r="Y193" s="36"/>
      <c r="Z193" s="36"/>
      <c r="AA193" s="36"/>
      <c r="AB193" s="36"/>
      <c r="AC193" s="36"/>
      <c r="AD193" s="36"/>
      <c r="AE193" s="36"/>
      <c r="AR193" s="224" t="s">
        <v>183</v>
      </c>
      <c r="AT193" s="224" t="s">
        <v>179</v>
      </c>
      <c r="AU193" s="224" t="s">
        <v>91</v>
      </c>
      <c r="AY193" s="18" t="s">
        <v>177</v>
      </c>
      <c r="BE193" s="116">
        <f>IF(N193="základní",J193,0)</f>
        <v>0</v>
      </c>
      <c r="BF193" s="116">
        <f>IF(N193="snížená",J193,0)</f>
        <v>0</v>
      </c>
      <c r="BG193" s="116">
        <f>IF(N193="zákl. přenesená",J193,0)</f>
        <v>0</v>
      </c>
      <c r="BH193" s="116">
        <f>IF(N193="sníž. přenesená",J193,0)</f>
        <v>0</v>
      </c>
      <c r="BI193" s="116">
        <f>IF(N193="nulová",J193,0)</f>
        <v>0</v>
      </c>
      <c r="BJ193" s="18" t="s">
        <v>89</v>
      </c>
      <c r="BK193" s="116">
        <f>ROUND(I193*H193,2)</f>
        <v>0</v>
      </c>
      <c r="BL193" s="18" t="s">
        <v>183</v>
      </c>
      <c r="BM193" s="224" t="s">
        <v>265</v>
      </c>
    </row>
    <row r="194" spans="1:65" s="14" customFormat="1">
      <c r="B194" s="236"/>
      <c r="C194" s="237"/>
      <c r="D194" s="227" t="s">
        <v>185</v>
      </c>
      <c r="E194" s="238" t="s">
        <v>1</v>
      </c>
      <c r="F194" s="239" t="s">
        <v>215</v>
      </c>
      <c r="G194" s="237"/>
      <c r="H194" s="240">
        <v>8</v>
      </c>
      <c r="I194" s="241"/>
      <c r="J194" s="237"/>
      <c r="K194" s="237"/>
      <c r="L194" s="242"/>
      <c r="M194" s="243"/>
      <c r="N194" s="244"/>
      <c r="O194" s="244"/>
      <c r="P194" s="244"/>
      <c r="Q194" s="244"/>
      <c r="R194" s="244"/>
      <c r="S194" s="244"/>
      <c r="T194" s="245"/>
      <c r="AT194" s="246" t="s">
        <v>185</v>
      </c>
      <c r="AU194" s="246" t="s">
        <v>91</v>
      </c>
      <c r="AV194" s="14" t="s">
        <v>91</v>
      </c>
      <c r="AW194" s="14" t="s">
        <v>34</v>
      </c>
      <c r="AX194" s="14" t="s">
        <v>89</v>
      </c>
      <c r="AY194" s="246" t="s">
        <v>177</v>
      </c>
    </row>
    <row r="195" spans="1:65" s="2" customFormat="1" ht="24.2" customHeight="1">
      <c r="A195" s="36"/>
      <c r="B195" s="37"/>
      <c r="C195" s="212" t="s">
        <v>266</v>
      </c>
      <c r="D195" s="212" t="s">
        <v>179</v>
      </c>
      <c r="E195" s="213" t="s">
        <v>267</v>
      </c>
      <c r="F195" s="214" t="s">
        <v>268</v>
      </c>
      <c r="G195" s="215" t="s">
        <v>110</v>
      </c>
      <c r="H195" s="216">
        <v>80</v>
      </c>
      <c r="I195" s="217"/>
      <c r="J195" s="218">
        <f>ROUND(I195*H195,2)</f>
        <v>0</v>
      </c>
      <c r="K195" s="219"/>
      <c r="L195" s="39"/>
      <c r="M195" s="220" t="s">
        <v>1</v>
      </c>
      <c r="N195" s="221" t="s">
        <v>46</v>
      </c>
      <c r="O195" s="73"/>
      <c r="P195" s="222">
        <f>O195*H195</f>
        <v>0</v>
      </c>
      <c r="Q195" s="222">
        <v>0</v>
      </c>
      <c r="R195" s="222">
        <f>Q195*H195</f>
        <v>0</v>
      </c>
      <c r="S195" s="222">
        <v>0</v>
      </c>
      <c r="T195" s="223">
        <f>S195*H195</f>
        <v>0</v>
      </c>
      <c r="U195" s="36"/>
      <c r="V195" s="36"/>
      <c r="W195" s="36"/>
      <c r="X195" s="36"/>
      <c r="Y195" s="36"/>
      <c r="Z195" s="36"/>
      <c r="AA195" s="36"/>
      <c r="AB195" s="36"/>
      <c r="AC195" s="36"/>
      <c r="AD195" s="36"/>
      <c r="AE195" s="36"/>
      <c r="AR195" s="224" t="s">
        <v>183</v>
      </c>
      <c r="AT195" s="224" t="s">
        <v>179</v>
      </c>
      <c r="AU195" s="224" t="s">
        <v>91</v>
      </c>
      <c r="AY195" s="18" t="s">
        <v>177</v>
      </c>
      <c r="BE195" s="116">
        <f>IF(N195="základní",J195,0)</f>
        <v>0</v>
      </c>
      <c r="BF195" s="116">
        <f>IF(N195="snížená",J195,0)</f>
        <v>0</v>
      </c>
      <c r="BG195" s="116">
        <f>IF(N195="zákl. přenesená",J195,0)</f>
        <v>0</v>
      </c>
      <c r="BH195" s="116">
        <f>IF(N195="sníž. přenesená",J195,0)</f>
        <v>0</v>
      </c>
      <c r="BI195" s="116">
        <f>IF(N195="nulová",J195,0)</f>
        <v>0</v>
      </c>
      <c r="BJ195" s="18" t="s">
        <v>89</v>
      </c>
      <c r="BK195" s="116">
        <f>ROUND(I195*H195,2)</f>
        <v>0</v>
      </c>
      <c r="BL195" s="18" t="s">
        <v>183</v>
      </c>
      <c r="BM195" s="224" t="s">
        <v>269</v>
      </c>
    </row>
    <row r="196" spans="1:65" s="14" customFormat="1">
      <c r="B196" s="236"/>
      <c r="C196" s="237"/>
      <c r="D196" s="227" t="s">
        <v>185</v>
      </c>
      <c r="E196" s="238" t="s">
        <v>1</v>
      </c>
      <c r="F196" s="239" t="s">
        <v>270</v>
      </c>
      <c r="G196" s="237"/>
      <c r="H196" s="240">
        <v>80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AT196" s="246" t="s">
        <v>185</v>
      </c>
      <c r="AU196" s="246" t="s">
        <v>91</v>
      </c>
      <c r="AV196" s="14" t="s">
        <v>91</v>
      </c>
      <c r="AW196" s="14" t="s">
        <v>34</v>
      </c>
      <c r="AX196" s="14" t="s">
        <v>89</v>
      </c>
      <c r="AY196" s="246" t="s">
        <v>177</v>
      </c>
    </row>
    <row r="197" spans="1:65" s="2" customFormat="1" ht="24.2" customHeight="1">
      <c r="A197" s="36"/>
      <c r="B197" s="37"/>
      <c r="C197" s="212" t="s">
        <v>271</v>
      </c>
      <c r="D197" s="212" t="s">
        <v>179</v>
      </c>
      <c r="E197" s="213" t="s">
        <v>272</v>
      </c>
      <c r="F197" s="214" t="s">
        <v>273</v>
      </c>
      <c r="G197" s="215" t="s">
        <v>260</v>
      </c>
      <c r="H197" s="216">
        <v>1775.4770000000001</v>
      </c>
      <c r="I197" s="217"/>
      <c r="J197" s="218">
        <f>ROUND(I197*H197,2)</f>
        <v>0</v>
      </c>
      <c r="K197" s="219"/>
      <c r="L197" s="39"/>
      <c r="M197" s="220" t="s">
        <v>1</v>
      </c>
      <c r="N197" s="221" t="s">
        <v>46</v>
      </c>
      <c r="O197" s="73"/>
      <c r="P197" s="222">
        <f>O197*H197</f>
        <v>0</v>
      </c>
      <c r="Q197" s="222">
        <v>0</v>
      </c>
      <c r="R197" s="222">
        <f>Q197*H197</f>
        <v>0</v>
      </c>
      <c r="S197" s="222">
        <v>0</v>
      </c>
      <c r="T197" s="223">
        <f>S197*H197</f>
        <v>0</v>
      </c>
      <c r="U197" s="36"/>
      <c r="V197" s="36"/>
      <c r="W197" s="36"/>
      <c r="X197" s="36"/>
      <c r="Y197" s="36"/>
      <c r="Z197" s="36"/>
      <c r="AA197" s="36"/>
      <c r="AB197" s="36"/>
      <c r="AC197" s="36"/>
      <c r="AD197" s="36"/>
      <c r="AE197" s="36"/>
      <c r="AR197" s="224" t="s">
        <v>183</v>
      </c>
      <c r="AT197" s="224" t="s">
        <v>179</v>
      </c>
      <c r="AU197" s="224" t="s">
        <v>91</v>
      </c>
      <c r="AY197" s="18" t="s">
        <v>177</v>
      </c>
      <c r="BE197" s="116">
        <f>IF(N197="základní",J197,0)</f>
        <v>0</v>
      </c>
      <c r="BF197" s="116">
        <f>IF(N197="snížená",J197,0)</f>
        <v>0</v>
      </c>
      <c r="BG197" s="116">
        <f>IF(N197="zákl. přenesená",J197,0)</f>
        <v>0</v>
      </c>
      <c r="BH197" s="116">
        <f>IF(N197="sníž. přenesená",J197,0)</f>
        <v>0</v>
      </c>
      <c r="BI197" s="116">
        <f>IF(N197="nulová",J197,0)</f>
        <v>0</v>
      </c>
      <c r="BJ197" s="18" t="s">
        <v>89</v>
      </c>
      <c r="BK197" s="116">
        <f>ROUND(I197*H197,2)</f>
        <v>0</v>
      </c>
      <c r="BL197" s="18" t="s">
        <v>183</v>
      </c>
      <c r="BM197" s="224" t="s">
        <v>274</v>
      </c>
    </row>
    <row r="198" spans="1:65" s="2" customFormat="1" ht="24.2" customHeight="1">
      <c r="A198" s="36"/>
      <c r="B198" s="37"/>
      <c r="C198" s="212" t="s">
        <v>8</v>
      </c>
      <c r="D198" s="212" t="s">
        <v>179</v>
      </c>
      <c r="E198" s="213" t="s">
        <v>275</v>
      </c>
      <c r="F198" s="214" t="s">
        <v>276</v>
      </c>
      <c r="G198" s="215" t="s">
        <v>260</v>
      </c>
      <c r="H198" s="216">
        <v>35509.54</v>
      </c>
      <c r="I198" s="217"/>
      <c r="J198" s="218">
        <f>ROUND(I198*H198,2)</f>
        <v>0</v>
      </c>
      <c r="K198" s="219"/>
      <c r="L198" s="39"/>
      <c r="M198" s="220" t="s">
        <v>1</v>
      </c>
      <c r="N198" s="221" t="s">
        <v>46</v>
      </c>
      <c r="O198" s="73"/>
      <c r="P198" s="222">
        <f>O198*H198</f>
        <v>0</v>
      </c>
      <c r="Q198" s="222">
        <v>0</v>
      </c>
      <c r="R198" s="222">
        <f>Q198*H198</f>
        <v>0</v>
      </c>
      <c r="S198" s="222">
        <v>0</v>
      </c>
      <c r="T198" s="223">
        <f>S198*H198</f>
        <v>0</v>
      </c>
      <c r="U198" s="36"/>
      <c r="V198" s="36"/>
      <c r="W198" s="36"/>
      <c r="X198" s="36"/>
      <c r="Y198" s="36"/>
      <c r="Z198" s="36"/>
      <c r="AA198" s="36"/>
      <c r="AB198" s="36"/>
      <c r="AC198" s="36"/>
      <c r="AD198" s="36"/>
      <c r="AE198" s="36"/>
      <c r="AR198" s="224" t="s">
        <v>183</v>
      </c>
      <c r="AT198" s="224" t="s">
        <v>179</v>
      </c>
      <c r="AU198" s="224" t="s">
        <v>91</v>
      </c>
      <c r="AY198" s="18" t="s">
        <v>177</v>
      </c>
      <c r="BE198" s="116">
        <f>IF(N198="základní",J198,0)</f>
        <v>0</v>
      </c>
      <c r="BF198" s="116">
        <f>IF(N198="snížená",J198,0)</f>
        <v>0</v>
      </c>
      <c r="BG198" s="116">
        <f>IF(N198="zákl. přenesená",J198,0)</f>
        <v>0</v>
      </c>
      <c r="BH198" s="116">
        <f>IF(N198="sníž. přenesená",J198,0)</f>
        <v>0</v>
      </c>
      <c r="BI198" s="116">
        <f>IF(N198="nulová",J198,0)</f>
        <v>0</v>
      </c>
      <c r="BJ198" s="18" t="s">
        <v>89</v>
      </c>
      <c r="BK198" s="116">
        <f>ROUND(I198*H198,2)</f>
        <v>0</v>
      </c>
      <c r="BL198" s="18" t="s">
        <v>183</v>
      </c>
      <c r="BM198" s="224" t="s">
        <v>277</v>
      </c>
    </row>
    <row r="199" spans="1:65" s="14" customFormat="1">
      <c r="B199" s="236"/>
      <c r="C199" s="237"/>
      <c r="D199" s="227" t="s">
        <v>185</v>
      </c>
      <c r="E199" s="238" t="s">
        <v>1</v>
      </c>
      <c r="F199" s="239" t="s">
        <v>278</v>
      </c>
      <c r="G199" s="237"/>
      <c r="H199" s="240">
        <v>35509.54</v>
      </c>
      <c r="I199" s="241"/>
      <c r="J199" s="237"/>
      <c r="K199" s="237"/>
      <c r="L199" s="242"/>
      <c r="M199" s="243"/>
      <c r="N199" s="244"/>
      <c r="O199" s="244"/>
      <c r="P199" s="244"/>
      <c r="Q199" s="244"/>
      <c r="R199" s="244"/>
      <c r="S199" s="244"/>
      <c r="T199" s="245"/>
      <c r="AT199" s="246" t="s">
        <v>185</v>
      </c>
      <c r="AU199" s="246" t="s">
        <v>91</v>
      </c>
      <c r="AV199" s="14" t="s">
        <v>91</v>
      </c>
      <c r="AW199" s="14" t="s">
        <v>34</v>
      </c>
      <c r="AX199" s="14" t="s">
        <v>89</v>
      </c>
      <c r="AY199" s="246" t="s">
        <v>177</v>
      </c>
    </row>
    <row r="200" spans="1:65" s="2" customFormat="1" ht="24.2" customHeight="1">
      <c r="A200" s="36"/>
      <c r="B200" s="37"/>
      <c r="C200" s="212" t="s">
        <v>279</v>
      </c>
      <c r="D200" s="212" t="s">
        <v>179</v>
      </c>
      <c r="E200" s="213" t="s">
        <v>280</v>
      </c>
      <c r="F200" s="214" t="s">
        <v>281</v>
      </c>
      <c r="G200" s="215" t="s">
        <v>260</v>
      </c>
      <c r="H200" s="216">
        <v>134</v>
      </c>
      <c r="I200" s="217"/>
      <c r="J200" s="218">
        <f>ROUND(I200*H200,2)</f>
        <v>0</v>
      </c>
      <c r="K200" s="219"/>
      <c r="L200" s="39"/>
      <c r="M200" s="220" t="s">
        <v>1</v>
      </c>
      <c r="N200" s="221" t="s">
        <v>46</v>
      </c>
      <c r="O200" s="73"/>
      <c r="P200" s="222">
        <f>O200*H200</f>
        <v>0</v>
      </c>
      <c r="Q200" s="222">
        <v>0</v>
      </c>
      <c r="R200" s="222">
        <f>Q200*H200</f>
        <v>0</v>
      </c>
      <c r="S200" s="222">
        <v>0</v>
      </c>
      <c r="T200" s="223">
        <f>S200*H200</f>
        <v>0</v>
      </c>
      <c r="U200" s="36"/>
      <c r="V200" s="36"/>
      <c r="W200" s="36"/>
      <c r="X200" s="36"/>
      <c r="Y200" s="36"/>
      <c r="Z200" s="36"/>
      <c r="AA200" s="36"/>
      <c r="AB200" s="36"/>
      <c r="AC200" s="36"/>
      <c r="AD200" s="36"/>
      <c r="AE200" s="36"/>
      <c r="AR200" s="224" t="s">
        <v>183</v>
      </c>
      <c r="AT200" s="224" t="s">
        <v>179</v>
      </c>
      <c r="AU200" s="224" t="s">
        <v>91</v>
      </c>
      <c r="AY200" s="18" t="s">
        <v>177</v>
      </c>
      <c r="BE200" s="116">
        <f>IF(N200="základní",J200,0)</f>
        <v>0</v>
      </c>
      <c r="BF200" s="116">
        <f>IF(N200="snížená",J200,0)</f>
        <v>0</v>
      </c>
      <c r="BG200" s="116">
        <f>IF(N200="zákl. přenesená",J200,0)</f>
        <v>0</v>
      </c>
      <c r="BH200" s="116">
        <f>IF(N200="sníž. přenesená",J200,0)</f>
        <v>0</v>
      </c>
      <c r="BI200" s="116">
        <f>IF(N200="nulová",J200,0)</f>
        <v>0</v>
      </c>
      <c r="BJ200" s="18" t="s">
        <v>89</v>
      </c>
      <c r="BK200" s="116">
        <f>ROUND(I200*H200,2)</f>
        <v>0</v>
      </c>
      <c r="BL200" s="18" t="s">
        <v>183</v>
      </c>
      <c r="BM200" s="224" t="s">
        <v>282</v>
      </c>
    </row>
    <row r="201" spans="1:65" s="14" customFormat="1">
      <c r="B201" s="236"/>
      <c r="C201" s="237"/>
      <c r="D201" s="227" t="s">
        <v>185</v>
      </c>
      <c r="E201" s="238" t="s">
        <v>1</v>
      </c>
      <c r="F201" s="239" t="s">
        <v>283</v>
      </c>
      <c r="G201" s="237"/>
      <c r="H201" s="240">
        <v>134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AT201" s="246" t="s">
        <v>185</v>
      </c>
      <c r="AU201" s="246" t="s">
        <v>91</v>
      </c>
      <c r="AV201" s="14" t="s">
        <v>91</v>
      </c>
      <c r="AW201" s="14" t="s">
        <v>34</v>
      </c>
      <c r="AX201" s="14" t="s">
        <v>89</v>
      </c>
      <c r="AY201" s="246" t="s">
        <v>177</v>
      </c>
    </row>
    <row r="202" spans="1:65" s="2" customFormat="1" ht="37.9" customHeight="1">
      <c r="A202" s="36"/>
      <c r="B202" s="37"/>
      <c r="C202" s="212" t="s">
        <v>284</v>
      </c>
      <c r="D202" s="212" t="s">
        <v>179</v>
      </c>
      <c r="E202" s="213" t="s">
        <v>285</v>
      </c>
      <c r="F202" s="214" t="s">
        <v>286</v>
      </c>
      <c r="G202" s="215" t="s">
        <v>260</v>
      </c>
      <c r="H202" s="216">
        <v>1519</v>
      </c>
      <c r="I202" s="217"/>
      <c r="J202" s="218">
        <f>ROUND(I202*H202,2)</f>
        <v>0</v>
      </c>
      <c r="K202" s="219"/>
      <c r="L202" s="39"/>
      <c r="M202" s="220" t="s">
        <v>1</v>
      </c>
      <c r="N202" s="221" t="s">
        <v>46</v>
      </c>
      <c r="O202" s="73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4" t="s">
        <v>183</v>
      </c>
      <c r="AT202" s="224" t="s">
        <v>179</v>
      </c>
      <c r="AU202" s="224" t="s">
        <v>91</v>
      </c>
      <c r="AY202" s="18" t="s">
        <v>177</v>
      </c>
      <c r="BE202" s="116">
        <f>IF(N202="základní",J202,0)</f>
        <v>0</v>
      </c>
      <c r="BF202" s="116">
        <f>IF(N202="snížená",J202,0)</f>
        <v>0</v>
      </c>
      <c r="BG202" s="116">
        <f>IF(N202="zákl. přenesená",J202,0)</f>
        <v>0</v>
      </c>
      <c r="BH202" s="116">
        <f>IF(N202="sníž. přenesená",J202,0)</f>
        <v>0</v>
      </c>
      <c r="BI202" s="116">
        <f>IF(N202="nulová",J202,0)</f>
        <v>0</v>
      </c>
      <c r="BJ202" s="18" t="s">
        <v>89</v>
      </c>
      <c r="BK202" s="116">
        <f>ROUND(I202*H202,2)</f>
        <v>0</v>
      </c>
      <c r="BL202" s="18" t="s">
        <v>183</v>
      </c>
      <c r="BM202" s="224" t="s">
        <v>287</v>
      </c>
    </row>
    <row r="203" spans="1:65" s="14" customFormat="1">
      <c r="B203" s="236"/>
      <c r="C203" s="237"/>
      <c r="D203" s="227" t="s">
        <v>185</v>
      </c>
      <c r="E203" s="238" t="s">
        <v>1</v>
      </c>
      <c r="F203" s="239" t="s">
        <v>288</v>
      </c>
      <c r="G203" s="237"/>
      <c r="H203" s="240">
        <v>1519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AT203" s="246" t="s">
        <v>185</v>
      </c>
      <c r="AU203" s="246" t="s">
        <v>91</v>
      </c>
      <c r="AV203" s="14" t="s">
        <v>91</v>
      </c>
      <c r="AW203" s="14" t="s">
        <v>34</v>
      </c>
      <c r="AX203" s="14" t="s">
        <v>89</v>
      </c>
      <c r="AY203" s="246" t="s">
        <v>177</v>
      </c>
    </row>
    <row r="204" spans="1:65" s="12" customFormat="1" ht="22.9" customHeight="1">
      <c r="B204" s="196"/>
      <c r="C204" s="197"/>
      <c r="D204" s="198" t="s">
        <v>80</v>
      </c>
      <c r="E204" s="210" t="s">
        <v>289</v>
      </c>
      <c r="F204" s="210" t="s">
        <v>290</v>
      </c>
      <c r="G204" s="197"/>
      <c r="H204" s="197"/>
      <c r="I204" s="200"/>
      <c r="J204" s="211">
        <f>BK204</f>
        <v>0</v>
      </c>
      <c r="K204" s="197"/>
      <c r="L204" s="202"/>
      <c r="M204" s="203"/>
      <c r="N204" s="204"/>
      <c r="O204" s="204"/>
      <c r="P204" s="205">
        <f>P205</f>
        <v>0</v>
      </c>
      <c r="Q204" s="204"/>
      <c r="R204" s="205">
        <f>R205</f>
        <v>0</v>
      </c>
      <c r="S204" s="204"/>
      <c r="T204" s="206">
        <f>T205</f>
        <v>0</v>
      </c>
      <c r="AR204" s="207" t="s">
        <v>89</v>
      </c>
      <c r="AT204" s="208" t="s">
        <v>80</v>
      </c>
      <c r="AU204" s="208" t="s">
        <v>89</v>
      </c>
      <c r="AY204" s="207" t="s">
        <v>177</v>
      </c>
      <c r="BK204" s="209">
        <f>BK205</f>
        <v>0</v>
      </c>
    </row>
    <row r="205" spans="1:65" s="2" customFormat="1" ht="14.45" customHeight="1">
      <c r="A205" s="36"/>
      <c r="B205" s="37"/>
      <c r="C205" s="212" t="s">
        <v>291</v>
      </c>
      <c r="D205" s="212" t="s">
        <v>179</v>
      </c>
      <c r="E205" s="213" t="s">
        <v>292</v>
      </c>
      <c r="F205" s="214" t="s">
        <v>293</v>
      </c>
      <c r="G205" s="215" t="s">
        <v>260</v>
      </c>
      <c r="H205" s="216">
        <v>343.44499999999999</v>
      </c>
      <c r="I205" s="217"/>
      <c r="J205" s="218">
        <f>ROUND(I205*H205,2)</f>
        <v>0</v>
      </c>
      <c r="K205" s="219"/>
      <c r="L205" s="39"/>
      <c r="M205" s="220" t="s">
        <v>1</v>
      </c>
      <c r="N205" s="221" t="s">
        <v>46</v>
      </c>
      <c r="O205" s="73"/>
      <c r="P205" s="222">
        <f>O205*H205</f>
        <v>0</v>
      </c>
      <c r="Q205" s="222">
        <v>0</v>
      </c>
      <c r="R205" s="222">
        <f>Q205*H205</f>
        <v>0</v>
      </c>
      <c r="S205" s="222">
        <v>0</v>
      </c>
      <c r="T205" s="223">
        <f>S205*H205</f>
        <v>0</v>
      </c>
      <c r="U205" s="36"/>
      <c r="V205" s="36"/>
      <c r="W205" s="36"/>
      <c r="X205" s="36"/>
      <c r="Y205" s="36"/>
      <c r="Z205" s="36"/>
      <c r="AA205" s="36"/>
      <c r="AB205" s="36"/>
      <c r="AC205" s="36"/>
      <c r="AD205" s="36"/>
      <c r="AE205" s="36"/>
      <c r="AR205" s="224" t="s">
        <v>183</v>
      </c>
      <c r="AT205" s="224" t="s">
        <v>179</v>
      </c>
      <c r="AU205" s="224" t="s">
        <v>91</v>
      </c>
      <c r="AY205" s="18" t="s">
        <v>177</v>
      </c>
      <c r="BE205" s="116">
        <f>IF(N205="základní",J205,0)</f>
        <v>0</v>
      </c>
      <c r="BF205" s="116">
        <f>IF(N205="snížená",J205,0)</f>
        <v>0</v>
      </c>
      <c r="BG205" s="116">
        <f>IF(N205="zákl. přenesená",J205,0)</f>
        <v>0</v>
      </c>
      <c r="BH205" s="116">
        <f>IF(N205="sníž. přenesená",J205,0)</f>
        <v>0</v>
      </c>
      <c r="BI205" s="116">
        <f>IF(N205="nulová",J205,0)</f>
        <v>0</v>
      </c>
      <c r="BJ205" s="18" t="s">
        <v>89</v>
      </c>
      <c r="BK205" s="116">
        <f>ROUND(I205*H205,2)</f>
        <v>0</v>
      </c>
      <c r="BL205" s="18" t="s">
        <v>183</v>
      </c>
      <c r="BM205" s="224" t="s">
        <v>294</v>
      </c>
    </row>
    <row r="206" spans="1:65" s="12" customFormat="1" ht="25.9" customHeight="1">
      <c r="B206" s="196"/>
      <c r="C206" s="197"/>
      <c r="D206" s="198" t="s">
        <v>80</v>
      </c>
      <c r="E206" s="199" t="s">
        <v>295</v>
      </c>
      <c r="F206" s="199" t="s">
        <v>296</v>
      </c>
      <c r="G206" s="197"/>
      <c r="H206" s="197"/>
      <c r="I206" s="200"/>
      <c r="J206" s="201">
        <f>BK206</f>
        <v>0</v>
      </c>
      <c r="K206" s="197"/>
      <c r="L206" s="202"/>
      <c r="M206" s="203"/>
      <c r="N206" s="204"/>
      <c r="O206" s="204"/>
      <c r="P206" s="205">
        <f>P207+P225+P284+P316+P323+P331+P337+P346+P361</f>
        <v>0</v>
      </c>
      <c r="Q206" s="204"/>
      <c r="R206" s="205">
        <f>R207+R225+R284+R316+R323+R331+R337+R346+R361</f>
        <v>525.3025799400001</v>
      </c>
      <c r="S206" s="204"/>
      <c r="T206" s="206">
        <f>T207+T225+T284+T316+T323+T331+T337+T346+T361</f>
        <v>2076.2902300000001</v>
      </c>
      <c r="AR206" s="207" t="s">
        <v>91</v>
      </c>
      <c r="AT206" s="208" t="s">
        <v>80</v>
      </c>
      <c r="AU206" s="208" t="s">
        <v>81</v>
      </c>
      <c r="AY206" s="207" t="s">
        <v>177</v>
      </c>
      <c r="BK206" s="209">
        <f>BK207+BK225+BK284+BK316+BK323+BK331+BK337+BK346+BK361</f>
        <v>0</v>
      </c>
    </row>
    <row r="207" spans="1:65" s="12" customFormat="1" ht="22.9" customHeight="1">
      <c r="B207" s="196"/>
      <c r="C207" s="197"/>
      <c r="D207" s="198" t="s">
        <v>80</v>
      </c>
      <c r="E207" s="210" t="s">
        <v>297</v>
      </c>
      <c r="F207" s="210" t="s">
        <v>298</v>
      </c>
      <c r="G207" s="197"/>
      <c r="H207" s="197"/>
      <c r="I207" s="200"/>
      <c r="J207" s="211">
        <f>BK207</f>
        <v>0</v>
      </c>
      <c r="K207" s="197"/>
      <c r="L207" s="202"/>
      <c r="M207" s="203"/>
      <c r="N207" s="204"/>
      <c r="O207" s="204"/>
      <c r="P207" s="205">
        <f>SUM(P208:P224)</f>
        <v>0</v>
      </c>
      <c r="Q207" s="204"/>
      <c r="R207" s="205">
        <f>SUM(R208:R224)</f>
        <v>23.818811800000002</v>
      </c>
      <c r="S207" s="204"/>
      <c r="T207" s="206">
        <f>SUM(T208:T224)</f>
        <v>47.132027999999998</v>
      </c>
      <c r="AR207" s="207" t="s">
        <v>91</v>
      </c>
      <c r="AT207" s="208" t="s">
        <v>80</v>
      </c>
      <c r="AU207" s="208" t="s">
        <v>89</v>
      </c>
      <c r="AY207" s="207" t="s">
        <v>177</v>
      </c>
      <c r="BK207" s="209">
        <f>SUM(BK208:BK224)</f>
        <v>0</v>
      </c>
    </row>
    <row r="208" spans="1:65" s="2" customFormat="1" ht="24.2" customHeight="1">
      <c r="A208" s="36"/>
      <c r="B208" s="37"/>
      <c r="C208" s="212" t="s">
        <v>299</v>
      </c>
      <c r="D208" s="212" t="s">
        <v>179</v>
      </c>
      <c r="E208" s="213" t="s">
        <v>300</v>
      </c>
      <c r="F208" s="214" t="s">
        <v>301</v>
      </c>
      <c r="G208" s="215" t="s">
        <v>106</v>
      </c>
      <c r="H208" s="216">
        <v>4124.0519999999997</v>
      </c>
      <c r="I208" s="217"/>
      <c r="J208" s="218">
        <f>ROUND(I208*H208,2)</f>
        <v>0</v>
      </c>
      <c r="K208" s="219"/>
      <c r="L208" s="39"/>
      <c r="M208" s="220" t="s">
        <v>1</v>
      </c>
      <c r="N208" s="221" t="s">
        <v>46</v>
      </c>
      <c r="O208" s="73"/>
      <c r="P208" s="222">
        <f>O208*H208</f>
        <v>0</v>
      </c>
      <c r="Q208" s="222">
        <v>0</v>
      </c>
      <c r="R208" s="222">
        <f>Q208*H208</f>
        <v>0</v>
      </c>
      <c r="S208" s="222">
        <v>0</v>
      </c>
      <c r="T208" s="223">
        <f>S208*H208</f>
        <v>0</v>
      </c>
      <c r="U208" s="36"/>
      <c r="V208" s="36"/>
      <c r="W208" s="36"/>
      <c r="X208" s="36"/>
      <c r="Y208" s="36"/>
      <c r="Z208" s="36"/>
      <c r="AA208" s="36"/>
      <c r="AB208" s="36"/>
      <c r="AC208" s="36"/>
      <c r="AD208" s="36"/>
      <c r="AE208" s="36"/>
      <c r="AR208" s="224" t="s">
        <v>279</v>
      </c>
      <c r="AT208" s="224" t="s">
        <v>179</v>
      </c>
      <c r="AU208" s="224" t="s">
        <v>91</v>
      </c>
      <c r="AY208" s="18" t="s">
        <v>177</v>
      </c>
      <c r="BE208" s="116">
        <f>IF(N208="základní",J208,0)</f>
        <v>0</v>
      </c>
      <c r="BF208" s="116">
        <f>IF(N208="snížená",J208,0)</f>
        <v>0</v>
      </c>
      <c r="BG208" s="116">
        <f>IF(N208="zákl. přenesená",J208,0)</f>
        <v>0</v>
      </c>
      <c r="BH208" s="116">
        <f>IF(N208="sníž. přenesená",J208,0)</f>
        <v>0</v>
      </c>
      <c r="BI208" s="116">
        <f>IF(N208="nulová",J208,0)</f>
        <v>0</v>
      </c>
      <c r="BJ208" s="18" t="s">
        <v>89</v>
      </c>
      <c r="BK208" s="116">
        <f>ROUND(I208*H208,2)</f>
        <v>0</v>
      </c>
      <c r="BL208" s="18" t="s">
        <v>279</v>
      </c>
      <c r="BM208" s="224" t="s">
        <v>302</v>
      </c>
    </row>
    <row r="209" spans="1:65" s="14" customFormat="1">
      <c r="B209" s="236"/>
      <c r="C209" s="237"/>
      <c r="D209" s="227" t="s">
        <v>185</v>
      </c>
      <c r="E209" s="238" t="s">
        <v>1</v>
      </c>
      <c r="F209" s="239" t="s">
        <v>303</v>
      </c>
      <c r="G209" s="237"/>
      <c r="H209" s="240">
        <v>4124.0519999999997</v>
      </c>
      <c r="I209" s="241"/>
      <c r="J209" s="237"/>
      <c r="K209" s="237"/>
      <c r="L209" s="242"/>
      <c r="M209" s="243"/>
      <c r="N209" s="244"/>
      <c r="O209" s="244"/>
      <c r="P209" s="244"/>
      <c r="Q209" s="244"/>
      <c r="R209" s="244"/>
      <c r="S209" s="244"/>
      <c r="T209" s="245"/>
      <c r="AT209" s="246" t="s">
        <v>185</v>
      </c>
      <c r="AU209" s="246" t="s">
        <v>91</v>
      </c>
      <c r="AV209" s="14" t="s">
        <v>91</v>
      </c>
      <c r="AW209" s="14" t="s">
        <v>34</v>
      </c>
      <c r="AX209" s="14" t="s">
        <v>89</v>
      </c>
      <c r="AY209" s="246" t="s">
        <v>177</v>
      </c>
    </row>
    <row r="210" spans="1:65" s="2" customFormat="1" ht="14.45" customHeight="1">
      <c r="A210" s="36"/>
      <c r="B210" s="37"/>
      <c r="C210" s="269" t="s">
        <v>304</v>
      </c>
      <c r="D210" s="269" t="s">
        <v>212</v>
      </c>
      <c r="E210" s="270" t="s">
        <v>305</v>
      </c>
      <c r="F210" s="271" t="s">
        <v>306</v>
      </c>
      <c r="G210" s="272" t="s">
        <v>260</v>
      </c>
      <c r="H210" s="273">
        <v>1.234</v>
      </c>
      <c r="I210" s="274"/>
      <c r="J210" s="275">
        <f>ROUND(I210*H210,2)</f>
        <v>0</v>
      </c>
      <c r="K210" s="276"/>
      <c r="L210" s="277"/>
      <c r="M210" s="278" t="s">
        <v>1</v>
      </c>
      <c r="N210" s="279" t="s">
        <v>46</v>
      </c>
      <c r="O210" s="73"/>
      <c r="P210" s="222">
        <f>O210*H210</f>
        <v>0</v>
      </c>
      <c r="Q210" s="222">
        <v>1</v>
      </c>
      <c r="R210" s="222">
        <f>Q210*H210</f>
        <v>1.234</v>
      </c>
      <c r="S210" s="222">
        <v>0</v>
      </c>
      <c r="T210" s="223">
        <f>S210*H210</f>
        <v>0</v>
      </c>
      <c r="U210" s="36"/>
      <c r="V210" s="36"/>
      <c r="W210" s="36"/>
      <c r="X210" s="36"/>
      <c r="Y210" s="36"/>
      <c r="Z210" s="36"/>
      <c r="AA210" s="36"/>
      <c r="AB210" s="36"/>
      <c r="AC210" s="36"/>
      <c r="AD210" s="36"/>
      <c r="AE210" s="36"/>
      <c r="AR210" s="224" t="s">
        <v>307</v>
      </c>
      <c r="AT210" s="224" t="s">
        <v>212</v>
      </c>
      <c r="AU210" s="224" t="s">
        <v>91</v>
      </c>
      <c r="AY210" s="18" t="s">
        <v>177</v>
      </c>
      <c r="BE210" s="116">
        <f>IF(N210="základní",J210,0)</f>
        <v>0</v>
      </c>
      <c r="BF210" s="116">
        <f>IF(N210="snížená",J210,0)</f>
        <v>0</v>
      </c>
      <c r="BG210" s="116">
        <f>IF(N210="zákl. přenesená",J210,0)</f>
        <v>0</v>
      </c>
      <c r="BH210" s="116">
        <f>IF(N210="sníž. přenesená",J210,0)</f>
        <v>0</v>
      </c>
      <c r="BI210" s="116">
        <f>IF(N210="nulová",J210,0)</f>
        <v>0</v>
      </c>
      <c r="BJ210" s="18" t="s">
        <v>89</v>
      </c>
      <c r="BK210" s="116">
        <f>ROUND(I210*H210,2)</f>
        <v>0</v>
      </c>
      <c r="BL210" s="18" t="s">
        <v>279</v>
      </c>
      <c r="BM210" s="224" t="s">
        <v>308</v>
      </c>
    </row>
    <row r="211" spans="1:65" s="14" customFormat="1">
      <c r="B211" s="236"/>
      <c r="C211" s="237"/>
      <c r="D211" s="227" t="s">
        <v>185</v>
      </c>
      <c r="E211" s="238" t="s">
        <v>1</v>
      </c>
      <c r="F211" s="239" t="s">
        <v>309</v>
      </c>
      <c r="G211" s="237"/>
      <c r="H211" s="240">
        <v>1.234</v>
      </c>
      <c r="I211" s="241"/>
      <c r="J211" s="237"/>
      <c r="K211" s="237"/>
      <c r="L211" s="242"/>
      <c r="M211" s="243"/>
      <c r="N211" s="244"/>
      <c r="O211" s="244"/>
      <c r="P211" s="244"/>
      <c r="Q211" s="244"/>
      <c r="R211" s="244"/>
      <c r="S211" s="244"/>
      <c r="T211" s="245"/>
      <c r="AT211" s="246" t="s">
        <v>185</v>
      </c>
      <c r="AU211" s="246" t="s">
        <v>91</v>
      </c>
      <c r="AV211" s="14" t="s">
        <v>91</v>
      </c>
      <c r="AW211" s="14" t="s">
        <v>34</v>
      </c>
      <c r="AX211" s="14" t="s">
        <v>89</v>
      </c>
      <c r="AY211" s="246" t="s">
        <v>177</v>
      </c>
    </row>
    <row r="212" spans="1:65" s="2" customFormat="1" ht="24.2" customHeight="1">
      <c r="A212" s="36"/>
      <c r="B212" s="37"/>
      <c r="C212" s="212" t="s">
        <v>7</v>
      </c>
      <c r="D212" s="212" t="s">
        <v>179</v>
      </c>
      <c r="E212" s="213" t="s">
        <v>310</v>
      </c>
      <c r="F212" s="214" t="s">
        <v>311</v>
      </c>
      <c r="G212" s="215" t="s">
        <v>106</v>
      </c>
      <c r="H212" s="216">
        <v>3927.6689999999999</v>
      </c>
      <c r="I212" s="217"/>
      <c r="J212" s="218">
        <f>ROUND(I212*H212,2)</f>
        <v>0</v>
      </c>
      <c r="K212" s="219"/>
      <c r="L212" s="39"/>
      <c r="M212" s="220" t="s">
        <v>1</v>
      </c>
      <c r="N212" s="221" t="s">
        <v>46</v>
      </c>
      <c r="O212" s="73"/>
      <c r="P212" s="222">
        <f>O212*H212</f>
        <v>0</v>
      </c>
      <c r="Q212" s="222">
        <v>4.0000000000000002E-4</v>
      </c>
      <c r="R212" s="222">
        <f>Q212*H212</f>
        <v>1.5710676000000001</v>
      </c>
      <c r="S212" s="222">
        <v>1.2E-2</v>
      </c>
      <c r="T212" s="223">
        <f>S212*H212</f>
        <v>47.132027999999998</v>
      </c>
      <c r="U212" s="36"/>
      <c r="V212" s="36"/>
      <c r="W212" s="36"/>
      <c r="X212" s="36"/>
      <c r="Y212" s="36"/>
      <c r="Z212" s="36"/>
      <c r="AA212" s="36"/>
      <c r="AB212" s="36"/>
      <c r="AC212" s="36"/>
      <c r="AD212" s="36"/>
      <c r="AE212" s="36"/>
      <c r="AR212" s="224" t="s">
        <v>279</v>
      </c>
      <c r="AT212" s="224" t="s">
        <v>179</v>
      </c>
      <c r="AU212" s="224" t="s">
        <v>91</v>
      </c>
      <c r="AY212" s="18" t="s">
        <v>177</v>
      </c>
      <c r="BE212" s="116">
        <f>IF(N212="základní",J212,0)</f>
        <v>0</v>
      </c>
      <c r="BF212" s="116">
        <f>IF(N212="snížená",J212,0)</f>
        <v>0</v>
      </c>
      <c r="BG212" s="116">
        <f>IF(N212="zákl. přenesená",J212,0)</f>
        <v>0</v>
      </c>
      <c r="BH212" s="116">
        <f>IF(N212="sníž. přenesená",J212,0)</f>
        <v>0</v>
      </c>
      <c r="BI212" s="116">
        <f>IF(N212="nulová",J212,0)</f>
        <v>0</v>
      </c>
      <c r="BJ212" s="18" t="s">
        <v>89</v>
      </c>
      <c r="BK212" s="116">
        <f>ROUND(I212*H212,2)</f>
        <v>0</v>
      </c>
      <c r="BL212" s="18" t="s">
        <v>279</v>
      </c>
      <c r="BM212" s="224" t="s">
        <v>312</v>
      </c>
    </row>
    <row r="213" spans="1:65" s="14" customFormat="1">
      <c r="B213" s="236"/>
      <c r="C213" s="237"/>
      <c r="D213" s="227" t="s">
        <v>185</v>
      </c>
      <c r="E213" s="238" t="s">
        <v>1</v>
      </c>
      <c r="F213" s="239" t="s">
        <v>119</v>
      </c>
      <c r="G213" s="237"/>
      <c r="H213" s="240">
        <v>3927.6689999999999</v>
      </c>
      <c r="I213" s="241"/>
      <c r="J213" s="237"/>
      <c r="K213" s="237"/>
      <c r="L213" s="242"/>
      <c r="M213" s="243"/>
      <c r="N213" s="244"/>
      <c r="O213" s="244"/>
      <c r="P213" s="244"/>
      <c r="Q213" s="244"/>
      <c r="R213" s="244"/>
      <c r="S213" s="244"/>
      <c r="T213" s="245"/>
      <c r="AT213" s="246" t="s">
        <v>185</v>
      </c>
      <c r="AU213" s="246" t="s">
        <v>91</v>
      </c>
      <c r="AV213" s="14" t="s">
        <v>91</v>
      </c>
      <c r="AW213" s="14" t="s">
        <v>34</v>
      </c>
      <c r="AX213" s="14" t="s">
        <v>89</v>
      </c>
      <c r="AY213" s="246" t="s">
        <v>177</v>
      </c>
    </row>
    <row r="214" spans="1:65" s="2" customFormat="1" ht="37.9" customHeight="1">
      <c r="A214" s="36"/>
      <c r="B214" s="37"/>
      <c r="C214" s="269" t="s">
        <v>313</v>
      </c>
      <c r="D214" s="269" t="s">
        <v>212</v>
      </c>
      <c r="E214" s="270" t="s">
        <v>314</v>
      </c>
      <c r="F214" s="271" t="s">
        <v>315</v>
      </c>
      <c r="G214" s="272" t="s">
        <v>106</v>
      </c>
      <c r="H214" s="273">
        <v>3861.8870000000002</v>
      </c>
      <c r="I214" s="274"/>
      <c r="J214" s="275">
        <f>ROUND(I214*H214,2)</f>
        <v>0</v>
      </c>
      <c r="K214" s="276"/>
      <c r="L214" s="277"/>
      <c r="M214" s="278" t="s">
        <v>1</v>
      </c>
      <c r="N214" s="279" t="s">
        <v>46</v>
      </c>
      <c r="O214" s="73"/>
      <c r="P214" s="222">
        <f>O214*H214</f>
        <v>0</v>
      </c>
      <c r="Q214" s="222">
        <v>5.0000000000000001E-3</v>
      </c>
      <c r="R214" s="222">
        <f>Q214*H214</f>
        <v>19.309435000000001</v>
      </c>
      <c r="S214" s="222">
        <v>0</v>
      </c>
      <c r="T214" s="223">
        <f>S214*H214</f>
        <v>0</v>
      </c>
      <c r="U214" s="36"/>
      <c r="V214" s="36"/>
      <c r="W214" s="36"/>
      <c r="X214" s="36"/>
      <c r="Y214" s="36"/>
      <c r="Z214" s="36"/>
      <c r="AA214" s="36"/>
      <c r="AB214" s="36"/>
      <c r="AC214" s="36"/>
      <c r="AD214" s="36"/>
      <c r="AE214" s="36"/>
      <c r="AR214" s="224" t="s">
        <v>307</v>
      </c>
      <c r="AT214" s="224" t="s">
        <v>212</v>
      </c>
      <c r="AU214" s="224" t="s">
        <v>91</v>
      </c>
      <c r="AY214" s="18" t="s">
        <v>177</v>
      </c>
      <c r="BE214" s="116">
        <f>IF(N214="základní",J214,0)</f>
        <v>0</v>
      </c>
      <c r="BF214" s="116">
        <f>IF(N214="snížená",J214,0)</f>
        <v>0</v>
      </c>
      <c r="BG214" s="116">
        <f>IF(N214="zákl. přenesená",J214,0)</f>
        <v>0</v>
      </c>
      <c r="BH214" s="116">
        <f>IF(N214="sníž. přenesená",J214,0)</f>
        <v>0</v>
      </c>
      <c r="BI214" s="116">
        <f>IF(N214="nulová",J214,0)</f>
        <v>0</v>
      </c>
      <c r="BJ214" s="18" t="s">
        <v>89</v>
      </c>
      <c r="BK214" s="116">
        <f>ROUND(I214*H214,2)</f>
        <v>0</v>
      </c>
      <c r="BL214" s="18" t="s">
        <v>279</v>
      </c>
      <c r="BM214" s="224" t="s">
        <v>316</v>
      </c>
    </row>
    <row r="215" spans="1:65" s="14" customFormat="1">
      <c r="B215" s="236"/>
      <c r="C215" s="237"/>
      <c r="D215" s="227" t="s">
        <v>185</v>
      </c>
      <c r="E215" s="238" t="s">
        <v>1</v>
      </c>
      <c r="F215" s="239" t="s">
        <v>317</v>
      </c>
      <c r="G215" s="237"/>
      <c r="H215" s="240">
        <v>3861.8870000000002</v>
      </c>
      <c r="I215" s="241"/>
      <c r="J215" s="237"/>
      <c r="K215" s="237"/>
      <c r="L215" s="242"/>
      <c r="M215" s="243"/>
      <c r="N215" s="244"/>
      <c r="O215" s="244"/>
      <c r="P215" s="244"/>
      <c r="Q215" s="244"/>
      <c r="R215" s="244"/>
      <c r="S215" s="244"/>
      <c r="T215" s="245"/>
      <c r="AT215" s="246" t="s">
        <v>185</v>
      </c>
      <c r="AU215" s="246" t="s">
        <v>91</v>
      </c>
      <c r="AV215" s="14" t="s">
        <v>91</v>
      </c>
      <c r="AW215" s="14" t="s">
        <v>34</v>
      </c>
      <c r="AX215" s="14" t="s">
        <v>89</v>
      </c>
      <c r="AY215" s="246" t="s">
        <v>177</v>
      </c>
    </row>
    <row r="216" spans="1:65" s="2" customFormat="1" ht="24.2" customHeight="1">
      <c r="A216" s="36"/>
      <c r="B216" s="37"/>
      <c r="C216" s="212" t="s">
        <v>318</v>
      </c>
      <c r="D216" s="212" t="s">
        <v>179</v>
      </c>
      <c r="E216" s="213" t="s">
        <v>319</v>
      </c>
      <c r="F216" s="214" t="s">
        <v>320</v>
      </c>
      <c r="G216" s="215" t="s">
        <v>106</v>
      </c>
      <c r="H216" s="216">
        <v>266.298</v>
      </c>
      <c r="I216" s="217"/>
      <c r="J216" s="218">
        <f>ROUND(I216*H216,2)</f>
        <v>0</v>
      </c>
      <c r="K216" s="219"/>
      <c r="L216" s="39"/>
      <c r="M216" s="220" t="s">
        <v>1</v>
      </c>
      <c r="N216" s="221" t="s">
        <v>46</v>
      </c>
      <c r="O216" s="73"/>
      <c r="P216" s="222">
        <f>O216*H216</f>
        <v>0</v>
      </c>
      <c r="Q216" s="222">
        <v>4.0000000000000002E-4</v>
      </c>
      <c r="R216" s="222">
        <f>Q216*H216</f>
        <v>0.10651920000000001</v>
      </c>
      <c r="S216" s="222">
        <v>0</v>
      </c>
      <c r="T216" s="223">
        <f>S216*H216</f>
        <v>0</v>
      </c>
      <c r="U216" s="36"/>
      <c r="V216" s="36"/>
      <c r="W216" s="36"/>
      <c r="X216" s="36"/>
      <c r="Y216" s="36"/>
      <c r="Z216" s="36"/>
      <c r="AA216" s="36"/>
      <c r="AB216" s="36"/>
      <c r="AC216" s="36"/>
      <c r="AD216" s="36"/>
      <c r="AE216" s="36"/>
      <c r="AR216" s="224" t="s">
        <v>279</v>
      </c>
      <c r="AT216" s="224" t="s">
        <v>179</v>
      </c>
      <c r="AU216" s="224" t="s">
        <v>91</v>
      </c>
      <c r="AY216" s="18" t="s">
        <v>177</v>
      </c>
      <c r="BE216" s="116">
        <f>IF(N216="základní",J216,0)</f>
        <v>0</v>
      </c>
      <c r="BF216" s="116">
        <f>IF(N216="snížená",J216,0)</f>
        <v>0</v>
      </c>
      <c r="BG216" s="116">
        <f>IF(N216="zákl. přenesená",J216,0)</f>
        <v>0</v>
      </c>
      <c r="BH216" s="116">
        <f>IF(N216="sníž. přenesená",J216,0)</f>
        <v>0</v>
      </c>
      <c r="BI216" s="116">
        <f>IF(N216="nulová",J216,0)</f>
        <v>0</v>
      </c>
      <c r="BJ216" s="18" t="s">
        <v>89</v>
      </c>
      <c r="BK216" s="116">
        <f>ROUND(I216*H216,2)</f>
        <v>0</v>
      </c>
      <c r="BL216" s="18" t="s">
        <v>279</v>
      </c>
      <c r="BM216" s="224" t="s">
        <v>321</v>
      </c>
    </row>
    <row r="217" spans="1:65" s="13" customFormat="1">
      <c r="B217" s="225"/>
      <c r="C217" s="226"/>
      <c r="D217" s="227" t="s">
        <v>185</v>
      </c>
      <c r="E217" s="228" t="s">
        <v>1</v>
      </c>
      <c r="F217" s="229" t="s">
        <v>322</v>
      </c>
      <c r="G217" s="226"/>
      <c r="H217" s="228" t="s">
        <v>1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AT217" s="235" t="s">
        <v>185</v>
      </c>
      <c r="AU217" s="235" t="s">
        <v>91</v>
      </c>
      <c r="AV217" s="13" t="s">
        <v>89</v>
      </c>
      <c r="AW217" s="13" t="s">
        <v>34</v>
      </c>
      <c r="AX217" s="13" t="s">
        <v>81</v>
      </c>
      <c r="AY217" s="235" t="s">
        <v>177</v>
      </c>
    </row>
    <row r="218" spans="1:65" s="14" customFormat="1">
      <c r="B218" s="236"/>
      <c r="C218" s="237"/>
      <c r="D218" s="227" t="s">
        <v>185</v>
      </c>
      <c r="E218" s="238" t="s">
        <v>104</v>
      </c>
      <c r="F218" s="239" t="s">
        <v>323</v>
      </c>
      <c r="G218" s="237"/>
      <c r="H218" s="240">
        <v>58.536000000000001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AT218" s="246" t="s">
        <v>185</v>
      </c>
      <c r="AU218" s="246" t="s">
        <v>91</v>
      </c>
      <c r="AV218" s="14" t="s">
        <v>91</v>
      </c>
      <c r="AW218" s="14" t="s">
        <v>34</v>
      </c>
      <c r="AX218" s="14" t="s">
        <v>81</v>
      </c>
      <c r="AY218" s="246" t="s">
        <v>177</v>
      </c>
    </row>
    <row r="219" spans="1:65" s="14" customFormat="1" ht="22.5">
      <c r="B219" s="236"/>
      <c r="C219" s="237"/>
      <c r="D219" s="227" t="s">
        <v>185</v>
      </c>
      <c r="E219" s="238" t="s">
        <v>116</v>
      </c>
      <c r="F219" s="239" t="s">
        <v>324</v>
      </c>
      <c r="G219" s="237"/>
      <c r="H219" s="240">
        <v>207.762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AT219" s="246" t="s">
        <v>185</v>
      </c>
      <c r="AU219" s="246" t="s">
        <v>91</v>
      </c>
      <c r="AV219" s="14" t="s">
        <v>91</v>
      </c>
      <c r="AW219" s="14" t="s">
        <v>34</v>
      </c>
      <c r="AX219" s="14" t="s">
        <v>81</v>
      </c>
      <c r="AY219" s="246" t="s">
        <v>177</v>
      </c>
    </row>
    <row r="220" spans="1:65" s="16" customFormat="1">
      <c r="B220" s="258"/>
      <c r="C220" s="259"/>
      <c r="D220" s="227" t="s">
        <v>185</v>
      </c>
      <c r="E220" s="260" t="s">
        <v>1</v>
      </c>
      <c r="F220" s="261" t="s">
        <v>210</v>
      </c>
      <c r="G220" s="259"/>
      <c r="H220" s="262">
        <v>266.298</v>
      </c>
      <c r="I220" s="263"/>
      <c r="J220" s="259"/>
      <c r="K220" s="259"/>
      <c r="L220" s="264"/>
      <c r="M220" s="265"/>
      <c r="N220" s="266"/>
      <c r="O220" s="266"/>
      <c r="P220" s="266"/>
      <c r="Q220" s="266"/>
      <c r="R220" s="266"/>
      <c r="S220" s="266"/>
      <c r="T220" s="267"/>
      <c r="AT220" s="268" t="s">
        <v>185</v>
      </c>
      <c r="AU220" s="268" t="s">
        <v>91</v>
      </c>
      <c r="AV220" s="16" t="s">
        <v>183</v>
      </c>
      <c r="AW220" s="16" t="s">
        <v>34</v>
      </c>
      <c r="AX220" s="16" t="s">
        <v>89</v>
      </c>
      <c r="AY220" s="268" t="s">
        <v>177</v>
      </c>
    </row>
    <row r="221" spans="1:65" s="2" customFormat="1" ht="37.9" customHeight="1">
      <c r="A221" s="36"/>
      <c r="B221" s="37"/>
      <c r="C221" s="269" t="s">
        <v>325</v>
      </c>
      <c r="D221" s="269" t="s">
        <v>212</v>
      </c>
      <c r="E221" s="270" t="s">
        <v>314</v>
      </c>
      <c r="F221" s="271" t="s">
        <v>315</v>
      </c>
      <c r="G221" s="272" t="s">
        <v>106</v>
      </c>
      <c r="H221" s="273">
        <v>319.55799999999999</v>
      </c>
      <c r="I221" s="274"/>
      <c r="J221" s="275">
        <f>ROUND(I221*H221,2)</f>
        <v>0</v>
      </c>
      <c r="K221" s="276"/>
      <c r="L221" s="277"/>
      <c r="M221" s="278" t="s">
        <v>1</v>
      </c>
      <c r="N221" s="279" t="s">
        <v>46</v>
      </c>
      <c r="O221" s="73"/>
      <c r="P221" s="222">
        <f>O221*H221</f>
        <v>0</v>
      </c>
      <c r="Q221" s="222">
        <v>5.0000000000000001E-3</v>
      </c>
      <c r="R221" s="222">
        <f>Q221*H221</f>
        <v>1.59779</v>
      </c>
      <c r="S221" s="222">
        <v>0</v>
      </c>
      <c r="T221" s="223">
        <f>S221*H221</f>
        <v>0</v>
      </c>
      <c r="U221" s="36"/>
      <c r="V221" s="36"/>
      <c r="W221" s="36"/>
      <c r="X221" s="36"/>
      <c r="Y221" s="36"/>
      <c r="Z221" s="36"/>
      <c r="AA221" s="36"/>
      <c r="AB221" s="36"/>
      <c r="AC221" s="36"/>
      <c r="AD221" s="36"/>
      <c r="AE221" s="36"/>
      <c r="AR221" s="224" t="s">
        <v>307</v>
      </c>
      <c r="AT221" s="224" t="s">
        <v>212</v>
      </c>
      <c r="AU221" s="224" t="s">
        <v>91</v>
      </c>
      <c r="AY221" s="18" t="s">
        <v>177</v>
      </c>
      <c r="BE221" s="116">
        <f>IF(N221="základní",J221,0)</f>
        <v>0</v>
      </c>
      <c r="BF221" s="116">
        <f>IF(N221="snížená",J221,0)</f>
        <v>0</v>
      </c>
      <c r="BG221" s="116">
        <f>IF(N221="zákl. přenesená",J221,0)</f>
        <v>0</v>
      </c>
      <c r="BH221" s="116">
        <f>IF(N221="sníž. přenesená",J221,0)</f>
        <v>0</v>
      </c>
      <c r="BI221" s="116">
        <f>IF(N221="nulová",J221,0)</f>
        <v>0</v>
      </c>
      <c r="BJ221" s="18" t="s">
        <v>89</v>
      </c>
      <c r="BK221" s="116">
        <f>ROUND(I221*H221,2)</f>
        <v>0</v>
      </c>
      <c r="BL221" s="18" t="s">
        <v>279</v>
      </c>
      <c r="BM221" s="224" t="s">
        <v>326</v>
      </c>
    </row>
    <row r="222" spans="1:65" s="14" customFormat="1">
      <c r="B222" s="236"/>
      <c r="C222" s="237"/>
      <c r="D222" s="227" t="s">
        <v>185</v>
      </c>
      <c r="E222" s="238" t="s">
        <v>1</v>
      </c>
      <c r="F222" s="239" t="s">
        <v>327</v>
      </c>
      <c r="G222" s="237"/>
      <c r="H222" s="240">
        <v>319.55799999999999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AT222" s="246" t="s">
        <v>185</v>
      </c>
      <c r="AU222" s="246" t="s">
        <v>91</v>
      </c>
      <c r="AV222" s="14" t="s">
        <v>91</v>
      </c>
      <c r="AW222" s="14" t="s">
        <v>34</v>
      </c>
      <c r="AX222" s="14" t="s">
        <v>89</v>
      </c>
      <c r="AY222" s="246" t="s">
        <v>177</v>
      </c>
    </row>
    <row r="223" spans="1:65" s="2" customFormat="1" ht="24.2" customHeight="1">
      <c r="A223" s="36"/>
      <c r="B223" s="37"/>
      <c r="C223" s="212" t="s">
        <v>328</v>
      </c>
      <c r="D223" s="212" t="s">
        <v>179</v>
      </c>
      <c r="E223" s="213" t="s">
        <v>329</v>
      </c>
      <c r="F223" s="214" t="s">
        <v>330</v>
      </c>
      <c r="G223" s="215" t="s">
        <v>260</v>
      </c>
      <c r="H223" s="216">
        <v>23.591000000000001</v>
      </c>
      <c r="I223" s="217"/>
      <c r="J223" s="218">
        <f>ROUND(I223*H223,2)</f>
        <v>0</v>
      </c>
      <c r="K223" s="219"/>
      <c r="L223" s="39"/>
      <c r="M223" s="220" t="s">
        <v>1</v>
      </c>
      <c r="N223" s="221" t="s">
        <v>46</v>
      </c>
      <c r="O223" s="73"/>
      <c r="P223" s="222">
        <f>O223*H223</f>
        <v>0</v>
      </c>
      <c r="Q223" s="222">
        <v>0</v>
      </c>
      <c r="R223" s="222">
        <f>Q223*H223</f>
        <v>0</v>
      </c>
      <c r="S223" s="222">
        <v>0</v>
      </c>
      <c r="T223" s="223">
        <f>S223*H223</f>
        <v>0</v>
      </c>
      <c r="U223" s="36"/>
      <c r="V223" s="36"/>
      <c r="W223" s="36"/>
      <c r="X223" s="36"/>
      <c r="Y223" s="36"/>
      <c r="Z223" s="36"/>
      <c r="AA223" s="36"/>
      <c r="AB223" s="36"/>
      <c r="AC223" s="36"/>
      <c r="AD223" s="36"/>
      <c r="AE223" s="36"/>
      <c r="AR223" s="224" t="s">
        <v>279</v>
      </c>
      <c r="AT223" s="224" t="s">
        <v>179</v>
      </c>
      <c r="AU223" s="224" t="s">
        <v>91</v>
      </c>
      <c r="AY223" s="18" t="s">
        <v>177</v>
      </c>
      <c r="BE223" s="116">
        <f>IF(N223="základní",J223,0)</f>
        <v>0</v>
      </c>
      <c r="BF223" s="116">
        <f>IF(N223="snížená",J223,0)</f>
        <v>0</v>
      </c>
      <c r="BG223" s="116">
        <f>IF(N223="zákl. přenesená",J223,0)</f>
        <v>0</v>
      </c>
      <c r="BH223" s="116">
        <f>IF(N223="sníž. přenesená",J223,0)</f>
        <v>0</v>
      </c>
      <c r="BI223" s="116">
        <f>IF(N223="nulová",J223,0)</f>
        <v>0</v>
      </c>
      <c r="BJ223" s="18" t="s">
        <v>89</v>
      </c>
      <c r="BK223" s="116">
        <f>ROUND(I223*H223,2)</f>
        <v>0</v>
      </c>
      <c r="BL223" s="18" t="s">
        <v>279</v>
      </c>
      <c r="BM223" s="224" t="s">
        <v>331</v>
      </c>
    </row>
    <row r="224" spans="1:65" s="2" customFormat="1" ht="24.2" customHeight="1">
      <c r="A224" s="36"/>
      <c r="B224" s="37"/>
      <c r="C224" s="212" t="s">
        <v>332</v>
      </c>
      <c r="D224" s="212" t="s">
        <v>179</v>
      </c>
      <c r="E224" s="213" t="s">
        <v>333</v>
      </c>
      <c r="F224" s="214" t="s">
        <v>334</v>
      </c>
      <c r="G224" s="215" t="s">
        <v>260</v>
      </c>
      <c r="H224" s="216">
        <v>23.591000000000001</v>
      </c>
      <c r="I224" s="217"/>
      <c r="J224" s="218">
        <f>ROUND(I224*H224,2)</f>
        <v>0</v>
      </c>
      <c r="K224" s="219"/>
      <c r="L224" s="39"/>
      <c r="M224" s="220" t="s">
        <v>1</v>
      </c>
      <c r="N224" s="221" t="s">
        <v>46</v>
      </c>
      <c r="O224" s="73"/>
      <c r="P224" s="222">
        <f>O224*H224</f>
        <v>0</v>
      </c>
      <c r="Q224" s="222">
        <v>0</v>
      </c>
      <c r="R224" s="222">
        <f>Q224*H224</f>
        <v>0</v>
      </c>
      <c r="S224" s="222">
        <v>0</v>
      </c>
      <c r="T224" s="223">
        <f>S224*H224</f>
        <v>0</v>
      </c>
      <c r="U224" s="36"/>
      <c r="V224" s="36"/>
      <c r="W224" s="36"/>
      <c r="X224" s="36"/>
      <c r="Y224" s="36"/>
      <c r="Z224" s="36"/>
      <c r="AA224" s="36"/>
      <c r="AB224" s="36"/>
      <c r="AC224" s="36"/>
      <c r="AD224" s="36"/>
      <c r="AE224" s="36"/>
      <c r="AR224" s="224" t="s">
        <v>279</v>
      </c>
      <c r="AT224" s="224" t="s">
        <v>179</v>
      </c>
      <c r="AU224" s="224" t="s">
        <v>91</v>
      </c>
      <c r="AY224" s="18" t="s">
        <v>177</v>
      </c>
      <c r="BE224" s="116">
        <f>IF(N224="základní",J224,0)</f>
        <v>0</v>
      </c>
      <c r="BF224" s="116">
        <f>IF(N224="snížená",J224,0)</f>
        <v>0</v>
      </c>
      <c r="BG224" s="116">
        <f>IF(N224="zákl. přenesená",J224,0)</f>
        <v>0</v>
      </c>
      <c r="BH224" s="116">
        <f>IF(N224="sníž. přenesená",J224,0)</f>
        <v>0</v>
      </c>
      <c r="BI224" s="116">
        <f>IF(N224="nulová",J224,0)</f>
        <v>0</v>
      </c>
      <c r="BJ224" s="18" t="s">
        <v>89</v>
      </c>
      <c r="BK224" s="116">
        <f>ROUND(I224*H224,2)</f>
        <v>0</v>
      </c>
      <c r="BL224" s="18" t="s">
        <v>279</v>
      </c>
      <c r="BM224" s="224" t="s">
        <v>335</v>
      </c>
    </row>
    <row r="225" spans="1:65" s="12" customFormat="1" ht="22.9" customHeight="1">
      <c r="B225" s="196"/>
      <c r="C225" s="197"/>
      <c r="D225" s="198" t="s">
        <v>80</v>
      </c>
      <c r="E225" s="210" t="s">
        <v>336</v>
      </c>
      <c r="F225" s="210" t="s">
        <v>337</v>
      </c>
      <c r="G225" s="197"/>
      <c r="H225" s="197"/>
      <c r="I225" s="200"/>
      <c r="J225" s="211">
        <f>BK225</f>
        <v>0</v>
      </c>
      <c r="K225" s="197"/>
      <c r="L225" s="202"/>
      <c r="M225" s="203"/>
      <c r="N225" s="204"/>
      <c r="O225" s="204"/>
      <c r="P225" s="205">
        <f>SUM(P226:P283)</f>
        <v>0</v>
      </c>
      <c r="Q225" s="204"/>
      <c r="R225" s="205">
        <f>SUM(R226:R283)</f>
        <v>455.11285799999996</v>
      </c>
      <c r="S225" s="204"/>
      <c r="T225" s="206">
        <f>SUM(T226:T283)</f>
        <v>1879.7824170000001</v>
      </c>
      <c r="AR225" s="207" t="s">
        <v>91</v>
      </c>
      <c r="AT225" s="208" t="s">
        <v>80</v>
      </c>
      <c r="AU225" s="208" t="s">
        <v>89</v>
      </c>
      <c r="AY225" s="207" t="s">
        <v>177</v>
      </c>
      <c r="BK225" s="209">
        <f>SUM(BK226:BK283)</f>
        <v>0</v>
      </c>
    </row>
    <row r="226" spans="1:65" s="2" customFormat="1" ht="14.45" customHeight="1">
      <c r="A226" s="36"/>
      <c r="B226" s="37"/>
      <c r="C226" s="212" t="s">
        <v>338</v>
      </c>
      <c r="D226" s="212" t="s">
        <v>179</v>
      </c>
      <c r="E226" s="213" t="s">
        <v>339</v>
      </c>
      <c r="F226" s="214" t="s">
        <v>340</v>
      </c>
      <c r="G226" s="215" t="s">
        <v>106</v>
      </c>
      <c r="H226" s="216">
        <v>3927.6689999999999</v>
      </c>
      <c r="I226" s="217"/>
      <c r="J226" s="218">
        <f>ROUND(I226*H226,2)</f>
        <v>0</v>
      </c>
      <c r="K226" s="219"/>
      <c r="L226" s="39"/>
      <c r="M226" s="220" t="s">
        <v>1</v>
      </c>
      <c r="N226" s="221" t="s">
        <v>46</v>
      </c>
      <c r="O226" s="73"/>
      <c r="P226" s="222">
        <f>O226*H226</f>
        <v>0</v>
      </c>
      <c r="Q226" s="222">
        <v>0</v>
      </c>
      <c r="R226" s="222">
        <f>Q226*H226</f>
        <v>0</v>
      </c>
      <c r="S226" s="222">
        <v>1.4E-2</v>
      </c>
      <c r="T226" s="223">
        <f>S226*H226</f>
        <v>54.987366000000002</v>
      </c>
      <c r="U226" s="36"/>
      <c r="V226" s="36"/>
      <c r="W226" s="36"/>
      <c r="X226" s="36"/>
      <c r="Y226" s="36"/>
      <c r="Z226" s="36"/>
      <c r="AA226" s="36"/>
      <c r="AB226" s="36"/>
      <c r="AC226" s="36"/>
      <c r="AD226" s="36"/>
      <c r="AE226" s="36"/>
      <c r="AR226" s="224" t="s">
        <v>279</v>
      </c>
      <c r="AT226" s="224" t="s">
        <v>179</v>
      </c>
      <c r="AU226" s="224" t="s">
        <v>91</v>
      </c>
      <c r="AY226" s="18" t="s">
        <v>177</v>
      </c>
      <c r="BE226" s="116">
        <f>IF(N226="základní",J226,0)</f>
        <v>0</v>
      </c>
      <c r="BF226" s="116">
        <f>IF(N226="snížená",J226,0)</f>
        <v>0</v>
      </c>
      <c r="BG226" s="116">
        <f>IF(N226="zákl. přenesená",J226,0)</f>
        <v>0</v>
      </c>
      <c r="BH226" s="116">
        <f>IF(N226="sníž. přenesená",J226,0)</f>
        <v>0</v>
      </c>
      <c r="BI226" s="116">
        <f>IF(N226="nulová",J226,0)</f>
        <v>0</v>
      </c>
      <c r="BJ226" s="18" t="s">
        <v>89</v>
      </c>
      <c r="BK226" s="116">
        <f>ROUND(I226*H226,2)</f>
        <v>0</v>
      </c>
      <c r="BL226" s="18" t="s">
        <v>279</v>
      </c>
      <c r="BM226" s="224" t="s">
        <v>341</v>
      </c>
    </row>
    <row r="227" spans="1:65" s="14" customFormat="1">
      <c r="B227" s="236"/>
      <c r="C227" s="237"/>
      <c r="D227" s="227" t="s">
        <v>185</v>
      </c>
      <c r="E227" s="238" t="s">
        <v>1</v>
      </c>
      <c r="F227" s="239" t="s">
        <v>119</v>
      </c>
      <c r="G227" s="237"/>
      <c r="H227" s="240">
        <v>3927.6689999999999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AT227" s="246" t="s">
        <v>185</v>
      </c>
      <c r="AU227" s="246" t="s">
        <v>91</v>
      </c>
      <c r="AV227" s="14" t="s">
        <v>91</v>
      </c>
      <c r="AW227" s="14" t="s">
        <v>34</v>
      </c>
      <c r="AX227" s="14" t="s">
        <v>89</v>
      </c>
      <c r="AY227" s="246" t="s">
        <v>177</v>
      </c>
    </row>
    <row r="228" spans="1:65" s="2" customFormat="1" ht="24.2" customHeight="1">
      <c r="A228" s="36"/>
      <c r="B228" s="37"/>
      <c r="C228" s="212" t="s">
        <v>342</v>
      </c>
      <c r="D228" s="212" t="s">
        <v>179</v>
      </c>
      <c r="E228" s="213" t="s">
        <v>343</v>
      </c>
      <c r="F228" s="214" t="s">
        <v>344</v>
      </c>
      <c r="G228" s="215" t="s">
        <v>106</v>
      </c>
      <c r="H228" s="216">
        <v>7855.3379999999997</v>
      </c>
      <c r="I228" s="217"/>
      <c r="J228" s="218">
        <f>ROUND(I228*H228,2)</f>
        <v>0</v>
      </c>
      <c r="K228" s="219"/>
      <c r="L228" s="39"/>
      <c r="M228" s="220" t="s">
        <v>1</v>
      </c>
      <c r="N228" s="221" t="s">
        <v>46</v>
      </c>
      <c r="O228" s="73"/>
      <c r="P228" s="222">
        <f>O228*H228</f>
        <v>0</v>
      </c>
      <c r="Q228" s="222">
        <v>0</v>
      </c>
      <c r="R228" s="222">
        <f>Q228*H228</f>
        <v>0</v>
      </c>
      <c r="S228" s="222">
        <v>6.0000000000000001E-3</v>
      </c>
      <c r="T228" s="223">
        <f>S228*H228</f>
        <v>47.132027999999998</v>
      </c>
      <c r="U228" s="36"/>
      <c r="V228" s="36"/>
      <c r="W228" s="36"/>
      <c r="X228" s="36"/>
      <c r="Y228" s="36"/>
      <c r="Z228" s="36"/>
      <c r="AA228" s="36"/>
      <c r="AB228" s="36"/>
      <c r="AC228" s="36"/>
      <c r="AD228" s="36"/>
      <c r="AE228" s="36"/>
      <c r="AR228" s="224" t="s">
        <v>279</v>
      </c>
      <c r="AT228" s="224" t="s">
        <v>179</v>
      </c>
      <c r="AU228" s="224" t="s">
        <v>91</v>
      </c>
      <c r="AY228" s="18" t="s">
        <v>177</v>
      </c>
      <c r="BE228" s="116">
        <f>IF(N228="základní",J228,0)</f>
        <v>0</v>
      </c>
      <c r="BF228" s="116">
        <f>IF(N228="snížená",J228,0)</f>
        <v>0</v>
      </c>
      <c r="BG228" s="116">
        <f>IF(N228="zákl. přenesená",J228,0)</f>
        <v>0</v>
      </c>
      <c r="BH228" s="116">
        <f>IF(N228="sníž. přenesená",J228,0)</f>
        <v>0</v>
      </c>
      <c r="BI228" s="116">
        <f>IF(N228="nulová",J228,0)</f>
        <v>0</v>
      </c>
      <c r="BJ228" s="18" t="s">
        <v>89</v>
      </c>
      <c r="BK228" s="116">
        <f>ROUND(I228*H228,2)</f>
        <v>0</v>
      </c>
      <c r="BL228" s="18" t="s">
        <v>279</v>
      </c>
      <c r="BM228" s="224" t="s">
        <v>345</v>
      </c>
    </row>
    <row r="229" spans="1:65" s="14" customFormat="1">
      <c r="B229" s="236"/>
      <c r="C229" s="237"/>
      <c r="D229" s="227" t="s">
        <v>185</v>
      </c>
      <c r="E229" s="238" t="s">
        <v>1</v>
      </c>
      <c r="F229" s="239" t="s">
        <v>346</v>
      </c>
      <c r="G229" s="237"/>
      <c r="H229" s="240">
        <v>7855.3379999999997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AT229" s="246" t="s">
        <v>185</v>
      </c>
      <c r="AU229" s="246" t="s">
        <v>91</v>
      </c>
      <c r="AV229" s="14" t="s">
        <v>91</v>
      </c>
      <c r="AW229" s="14" t="s">
        <v>34</v>
      </c>
      <c r="AX229" s="14" t="s">
        <v>89</v>
      </c>
      <c r="AY229" s="246" t="s">
        <v>177</v>
      </c>
    </row>
    <row r="230" spans="1:65" s="2" customFormat="1" ht="24.2" customHeight="1">
      <c r="A230" s="36"/>
      <c r="B230" s="37"/>
      <c r="C230" s="212" t="s">
        <v>347</v>
      </c>
      <c r="D230" s="212" t="s">
        <v>179</v>
      </c>
      <c r="E230" s="213" t="s">
        <v>348</v>
      </c>
      <c r="F230" s="214" t="s">
        <v>349</v>
      </c>
      <c r="G230" s="215" t="s">
        <v>110</v>
      </c>
      <c r="H230" s="216">
        <v>40</v>
      </c>
      <c r="I230" s="217"/>
      <c r="J230" s="218">
        <f>ROUND(I230*H230,2)</f>
        <v>0</v>
      </c>
      <c r="K230" s="219"/>
      <c r="L230" s="39"/>
      <c r="M230" s="220" t="s">
        <v>1</v>
      </c>
      <c r="N230" s="221" t="s">
        <v>46</v>
      </c>
      <c r="O230" s="73"/>
      <c r="P230" s="222">
        <f>O230*H230</f>
        <v>0</v>
      </c>
      <c r="Q230" s="222">
        <v>2.9999999999999997E-4</v>
      </c>
      <c r="R230" s="222">
        <f>Q230*H230</f>
        <v>1.1999999999999999E-2</v>
      </c>
      <c r="S230" s="222">
        <v>0</v>
      </c>
      <c r="T230" s="223">
        <f>S230*H230</f>
        <v>0</v>
      </c>
      <c r="U230" s="36"/>
      <c r="V230" s="36"/>
      <c r="W230" s="36"/>
      <c r="X230" s="36"/>
      <c r="Y230" s="36"/>
      <c r="Z230" s="36"/>
      <c r="AA230" s="36"/>
      <c r="AB230" s="36"/>
      <c r="AC230" s="36"/>
      <c r="AD230" s="36"/>
      <c r="AE230" s="36"/>
      <c r="AR230" s="224" t="s">
        <v>279</v>
      </c>
      <c r="AT230" s="224" t="s">
        <v>179</v>
      </c>
      <c r="AU230" s="224" t="s">
        <v>91</v>
      </c>
      <c r="AY230" s="18" t="s">
        <v>177</v>
      </c>
      <c r="BE230" s="116">
        <f>IF(N230="základní",J230,0)</f>
        <v>0</v>
      </c>
      <c r="BF230" s="116">
        <f>IF(N230="snížená",J230,0)</f>
        <v>0</v>
      </c>
      <c r="BG230" s="116">
        <f>IF(N230="zákl. přenesená",J230,0)</f>
        <v>0</v>
      </c>
      <c r="BH230" s="116">
        <f>IF(N230="sníž. přenesená",J230,0)</f>
        <v>0</v>
      </c>
      <c r="BI230" s="116">
        <f>IF(N230="nulová",J230,0)</f>
        <v>0</v>
      </c>
      <c r="BJ230" s="18" t="s">
        <v>89</v>
      </c>
      <c r="BK230" s="116">
        <f>ROUND(I230*H230,2)</f>
        <v>0</v>
      </c>
      <c r="BL230" s="18" t="s">
        <v>279</v>
      </c>
      <c r="BM230" s="224" t="s">
        <v>350</v>
      </c>
    </row>
    <row r="231" spans="1:65" s="14" customFormat="1">
      <c r="B231" s="236"/>
      <c r="C231" s="237"/>
      <c r="D231" s="227" t="s">
        <v>185</v>
      </c>
      <c r="E231" s="238" t="s">
        <v>1</v>
      </c>
      <c r="F231" s="239" t="s">
        <v>351</v>
      </c>
      <c r="G231" s="237"/>
      <c r="H231" s="240">
        <v>40</v>
      </c>
      <c r="I231" s="241"/>
      <c r="J231" s="237"/>
      <c r="K231" s="237"/>
      <c r="L231" s="242"/>
      <c r="M231" s="243"/>
      <c r="N231" s="244"/>
      <c r="O231" s="244"/>
      <c r="P231" s="244"/>
      <c r="Q231" s="244"/>
      <c r="R231" s="244"/>
      <c r="S231" s="244"/>
      <c r="T231" s="245"/>
      <c r="AT231" s="246" t="s">
        <v>185</v>
      </c>
      <c r="AU231" s="246" t="s">
        <v>91</v>
      </c>
      <c r="AV231" s="14" t="s">
        <v>91</v>
      </c>
      <c r="AW231" s="14" t="s">
        <v>34</v>
      </c>
      <c r="AX231" s="14" t="s">
        <v>89</v>
      </c>
      <c r="AY231" s="246" t="s">
        <v>177</v>
      </c>
    </row>
    <row r="232" spans="1:65" s="2" customFormat="1" ht="37.9" customHeight="1">
      <c r="A232" s="36"/>
      <c r="B232" s="37"/>
      <c r="C232" s="212" t="s">
        <v>352</v>
      </c>
      <c r="D232" s="212" t="s">
        <v>179</v>
      </c>
      <c r="E232" s="213" t="s">
        <v>353</v>
      </c>
      <c r="F232" s="214" t="s">
        <v>354</v>
      </c>
      <c r="G232" s="215" t="s">
        <v>110</v>
      </c>
      <c r="H232" s="216">
        <v>1082.78</v>
      </c>
      <c r="I232" s="217"/>
      <c r="J232" s="218">
        <f>ROUND(I232*H232,2)</f>
        <v>0</v>
      </c>
      <c r="K232" s="219"/>
      <c r="L232" s="39"/>
      <c r="M232" s="220" t="s">
        <v>1</v>
      </c>
      <c r="N232" s="221" t="s">
        <v>46</v>
      </c>
      <c r="O232" s="73"/>
      <c r="P232" s="222">
        <f>O232*H232</f>
        <v>0</v>
      </c>
      <c r="Q232" s="222">
        <v>5.9999999999999995E-4</v>
      </c>
      <c r="R232" s="222">
        <f>Q232*H232</f>
        <v>0.64966799999999991</v>
      </c>
      <c r="S232" s="222">
        <v>0</v>
      </c>
      <c r="T232" s="223">
        <f>S232*H232</f>
        <v>0</v>
      </c>
      <c r="U232" s="36"/>
      <c r="V232" s="36"/>
      <c r="W232" s="36"/>
      <c r="X232" s="36"/>
      <c r="Y232" s="36"/>
      <c r="Z232" s="36"/>
      <c r="AA232" s="36"/>
      <c r="AB232" s="36"/>
      <c r="AC232" s="36"/>
      <c r="AD232" s="36"/>
      <c r="AE232" s="36"/>
      <c r="AR232" s="224" t="s">
        <v>279</v>
      </c>
      <c r="AT232" s="224" t="s">
        <v>179</v>
      </c>
      <c r="AU232" s="224" t="s">
        <v>91</v>
      </c>
      <c r="AY232" s="18" t="s">
        <v>177</v>
      </c>
      <c r="BE232" s="116">
        <f>IF(N232="základní",J232,0)</f>
        <v>0</v>
      </c>
      <c r="BF232" s="116">
        <f>IF(N232="snížená",J232,0)</f>
        <v>0</v>
      </c>
      <c r="BG232" s="116">
        <f>IF(N232="zákl. přenesená",J232,0)</f>
        <v>0</v>
      </c>
      <c r="BH232" s="116">
        <f>IF(N232="sníž. přenesená",J232,0)</f>
        <v>0</v>
      </c>
      <c r="BI232" s="116">
        <f>IF(N232="nulová",J232,0)</f>
        <v>0</v>
      </c>
      <c r="BJ232" s="18" t="s">
        <v>89</v>
      </c>
      <c r="BK232" s="116">
        <f>ROUND(I232*H232,2)</f>
        <v>0</v>
      </c>
      <c r="BL232" s="18" t="s">
        <v>279</v>
      </c>
      <c r="BM232" s="224" t="s">
        <v>355</v>
      </c>
    </row>
    <row r="233" spans="1:65" s="14" customFormat="1">
      <c r="B233" s="236"/>
      <c r="C233" s="237"/>
      <c r="D233" s="227" t="s">
        <v>185</v>
      </c>
      <c r="E233" s="238" t="s">
        <v>1</v>
      </c>
      <c r="F233" s="239" t="s">
        <v>356</v>
      </c>
      <c r="G233" s="237"/>
      <c r="H233" s="240">
        <v>1082.78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AT233" s="246" t="s">
        <v>185</v>
      </c>
      <c r="AU233" s="246" t="s">
        <v>91</v>
      </c>
      <c r="AV233" s="14" t="s">
        <v>91</v>
      </c>
      <c r="AW233" s="14" t="s">
        <v>34</v>
      </c>
      <c r="AX233" s="14" t="s">
        <v>89</v>
      </c>
      <c r="AY233" s="246" t="s">
        <v>177</v>
      </c>
    </row>
    <row r="234" spans="1:65" s="2" customFormat="1" ht="37.9" customHeight="1">
      <c r="A234" s="36"/>
      <c r="B234" s="37"/>
      <c r="C234" s="212" t="s">
        <v>357</v>
      </c>
      <c r="D234" s="212" t="s">
        <v>179</v>
      </c>
      <c r="E234" s="213" t="s">
        <v>358</v>
      </c>
      <c r="F234" s="214" t="s">
        <v>359</v>
      </c>
      <c r="G234" s="215" t="s">
        <v>110</v>
      </c>
      <c r="H234" s="216">
        <v>1082.78</v>
      </c>
      <c r="I234" s="217"/>
      <c r="J234" s="218">
        <f>ROUND(I234*H234,2)</f>
        <v>0</v>
      </c>
      <c r="K234" s="219"/>
      <c r="L234" s="39"/>
      <c r="M234" s="220" t="s">
        <v>1</v>
      </c>
      <c r="N234" s="221" t="s">
        <v>46</v>
      </c>
      <c r="O234" s="73"/>
      <c r="P234" s="222">
        <f>O234*H234</f>
        <v>0</v>
      </c>
      <c r="Q234" s="222">
        <v>5.9999999999999995E-4</v>
      </c>
      <c r="R234" s="222">
        <f>Q234*H234</f>
        <v>0.64966799999999991</v>
      </c>
      <c r="S234" s="222">
        <v>0</v>
      </c>
      <c r="T234" s="223">
        <f>S234*H234</f>
        <v>0</v>
      </c>
      <c r="U234" s="36"/>
      <c r="V234" s="36"/>
      <c r="W234" s="36"/>
      <c r="X234" s="36"/>
      <c r="Y234" s="36"/>
      <c r="Z234" s="36"/>
      <c r="AA234" s="36"/>
      <c r="AB234" s="36"/>
      <c r="AC234" s="36"/>
      <c r="AD234" s="36"/>
      <c r="AE234" s="36"/>
      <c r="AR234" s="224" t="s">
        <v>279</v>
      </c>
      <c r="AT234" s="224" t="s">
        <v>179</v>
      </c>
      <c r="AU234" s="224" t="s">
        <v>91</v>
      </c>
      <c r="AY234" s="18" t="s">
        <v>177</v>
      </c>
      <c r="BE234" s="116">
        <f>IF(N234="základní",J234,0)</f>
        <v>0</v>
      </c>
      <c r="BF234" s="116">
        <f>IF(N234="snížená",J234,0)</f>
        <v>0</v>
      </c>
      <c r="BG234" s="116">
        <f>IF(N234="zákl. přenesená",J234,0)</f>
        <v>0</v>
      </c>
      <c r="BH234" s="116">
        <f>IF(N234="sníž. přenesená",J234,0)</f>
        <v>0</v>
      </c>
      <c r="BI234" s="116">
        <f>IF(N234="nulová",J234,0)</f>
        <v>0</v>
      </c>
      <c r="BJ234" s="18" t="s">
        <v>89</v>
      </c>
      <c r="BK234" s="116">
        <f>ROUND(I234*H234,2)</f>
        <v>0</v>
      </c>
      <c r="BL234" s="18" t="s">
        <v>279</v>
      </c>
      <c r="BM234" s="224" t="s">
        <v>360</v>
      </c>
    </row>
    <row r="235" spans="1:65" s="14" customFormat="1">
      <c r="B235" s="236"/>
      <c r="C235" s="237"/>
      <c r="D235" s="227" t="s">
        <v>185</v>
      </c>
      <c r="E235" s="238" t="s">
        <v>1</v>
      </c>
      <c r="F235" s="239" t="s">
        <v>356</v>
      </c>
      <c r="G235" s="237"/>
      <c r="H235" s="240">
        <v>1082.78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AT235" s="246" t="s">
        <v>185</v>
      </c>
      <c r="AU235" s="246" t="s">
        <v>91</v>
      </c>
      <c r="AV235" s="14" t="s">
        <v>91</v>
      </c>
      <c r="AW235" s="14" t="s">
        <v>34</v>
      </c>
      <c r="AX235" s="14" t="s">
        <v>89</v>
      </c>
      <c r="AY235" s="246" t="s">
        <v>177</v>
      </c>
    </row>
    <row r="236" spans="1:65" s="2" customFormat="1" ht="37.9" customHeight="1">
      <c r="A236" s="36"/>
      <c r="B236" s="37"/>
      <c r="C236" s="212" t="s">
        <v>307</v>
      </c>
      <c r="D236" s="212" t="s">
        <v>179</v>
      </c>
      <c r="E236" s="213" t="s">
        <v>361</v>
      </c>
      <c r="F236" s="214" t="s">
        <v>362</v>
      </c>
      <c r="G236" s="215" t="s">
        <v>110</v>
      </c>
      <c r="H236" s="216">
        <v>1027.04</v>
      </c>
      <c r="I236" s="217"/>
      <c r="J236" s="218">
        <f>ROUND(I236*H236,2)</f>
        <v>0</v>
      </c>
      <c r="K236" s="219"/>
      <c r="L236" s="39"/>
      <c r="M236" s="220" t="s">
        <v>1</v>
      </c>
      <c r="N236" s="221" t="s">
        <v>46</v>
      </c>
      <c r="O236" s="73"/>
      <c r="P236" s="222">
        <f>O236*H236</f>
        <v>0</v>
      </c>
      <c r="Q236" s="222">
        <v>1.1999999999999999E-3</v>
      </c>
      <c r="R236" s="222">
        <f>Q236*H236</f>
        <v>1.2324479999999998</v>
      </c>
      <c r="S236" s="222">
        <v>0</v>
      </c>
      <c r="T236" s="223">
        <f>S236*H236</f>
        <v>0</v>
      </c>
      <c r="U236" s="36"/>
      <c r="V236" s="36"/>
      <c r="W236" s="36"/>
      <c r="X236" s="36"/>
      <c r="Y236" s="36"/>
      <c r="Z236" s="36"/>
      <c r="AA236" s="36"/>
      <c r="AB236" s="36"/>
      <c r="AC236" s="36"/>
      <c r="AD236" s="36"/>
      <c r="AE236" s="36"/>
      <c r="AR236" s="224" t="s">
        <v>279</v>
      </c>
      <c r="AT236" s="224" t="s">
        <v>179</v>
      </c>
      <c r="AU236" s="224" t="s">
        <v>91</v>
      </c>
      <c r="AY236" s="18" t="s">
        <v>177</v>
      </c>
      <c r="BE236" s="116">
        <f>IF(N236="základní",J236,0)</f>
        <v>0</v>
      </c>
      <c r="BF236" s="116">
        <f>IF(N236="snížená",J236,0)</f>
        <v>0</v>
      </c>
      <c r="BG236" s="116">
        <f>IF(N236="zákl. přenesená",J236,0)</f>
        <v>0</v>
      </c>
      <c r="BH236" s="116">
        <f>IF(N236="sníž. přenesená",J236,0)</f>
        <v>0</v>
      </c>
      <c r="BI236" s="116">
        <f>IF(N236="nulová",J236,0)</f>
        <v>0</v>
      </c>
      <c r="BJ236" s="18" t="s">
        <v>89</v>
      </c>
      <c r="BK236" s="116">
        <f>ROUND(I236*H236,2)</f>
        <v>0</v>
      </c>
      <c r="BL236" s="18" t="s">
        <v>279</v>
      </c>
      <c r="BM236" s="224" t="s">
        <v>363</v>
      </c>
    </row>
    <row r="237" spans="1:65" s="14" customFormat="1">
      <c r="B237" s="236"/>
      <c r="C237" s="237"/>
      <c r="D237" s="227" t="s">
        <v>185</v>
      </c>
      <c r="E237" s="238" t="s">
        <v>1</v>
      </c>
      <c r="F237" s="239" t="s">
        <v>108</v>
      </c>
      <c r="G237" s="237"/>
      <c r="H237" s="240">
        <v>887.66</v>
      </c>
      <c r="I237" s="241"/>
      <c r="J237" s="237"/>
      <c r="K237" s="237"/>
      <c r="L237" s="242"/>
      <c r="M237" s="243"/>
      <c r="N237" s="244"/>
      <c r="O237" s="244"/>
      <c r="P237" s="244"/>
      <c r="Q237" s="244"/>
      <c r="R237" s="244"/>
      <c r="S237" s="244"/>
      <c r="T237" s="245"/>
      <c r="AT237" s="246" t="s">
        <v>185</v>
      </c>
      <c r="AU237" s="246" t="s">
        <v>91</v>
      </c>
      <c r="AV237" s="14" t="s">
        <v>91</v>
      </c>
      <c r="AW237" s="14" t="s">
        <v>34</v>
      </c>
      <c r="AX237" s="14" t="s">
        <v>81</v>
      </c>
      <c r="AY237" s="246" t="s">
        <v>177</v>
      </c>
    </row>
    <row r="238" spans="1:65" s="14" customFormat="1">
      <c r="B238" s="236"/>
      <c r="C238" s="237"/>
      <c r="D238" s="227" t="s">
        <v>185</v>
      </c>
      <c r="E238" s="238" t="s">
        <v>1</v>
      </c>
      <c r="F238" s="239" t="s">
        <v>364</v>
      </c>
      <c r="G238" s="237"/>
      <c r="H238" s="240">
        <v>195.12</v>
      </c>
      <c r="I238" s="241"/>
      <c r="J238" s="237"/>
      <c r="K238" s="237"/>
      <c r="L238" s="242"/>
      <c r="M238" s="243"/>
      <c r="N238" s="244"/>
      <c r="O238" s="244"/>
      <c r="P238" s="244"/>
      <c r="Q238" s="244"/>
      <c r="R238" s="244"/>
      <c r="S238" s="244"/>
      <c r="T238" s="245"/>
      <c r="AT238" s="246" t="s">
        <v>185</v>
      </c>
      <c r="AU238" s="246" t="s">
        <v>91</v>
      </c>
      <c r="AV238" s="14" t="s">
        <v>91</v>
      </c>
      <c r="AW238" s="14" t="s">
        <v>34</v>
      </c>
      <c r="AX238" s="14" t="s">
        <v>81</v>
      </c>
      <c r="AY238" s="246" t="s">
        <v>177</v>
      </c>
    </row>
    <row r="239" spans="1:65" s="14" customFormat="1">
      <c r="B239" s="236"/>
      <c r="C239" s="237"/>
      <c r="D239" s="227" t="s">
        <v>185</v>
      </c>
      <c r="E239" s="238" t="s">
        <v>1</v>
      </c>
      <c r="F239" s="239" t="s">
        <v>365</v>
      </c>
      <c r="G239" s="237"/>
      <c r="H239" s="240">
        <v>-55.74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AT239" s="246" t="s">
        <v>185</v>
      </c>
      <c r="AU239" s="246" t="s">
        <v>91</v>
      </c>
      <c r="AV239" s="14" t="s">
        <v>91</v>
      </c>
      <c r="AW239" s="14" t="s">
        <v>34</v>
      </c>
      <c r="AX239" s="14" t="s">
        <v>81</v>
      </c>
      <c r="AY239" s="246" t="s">
        <v>177</v>
      </c>
    </row>
    <row r="240" spans="1:65" s="16" customFormat="1">
      <c r="B240" s="258"/>
      <c r="C240" s="259"/>
      <c r="D240" s="227" t="s">
        <v>185</v>
      </c>
      <c r="E240" s="260" t="s">
        <v>1</v>
      </c>
      <c r="F240" s="261" t="s">
        <v>210</v>
      </c>
      <c r="G240" s="259"/>
      <c r="H240" s="262">
        <v>1027.04</v>
      </c>
      <c r="I240" s="263"/>
      <c r="J240" s="259"/>
      <c r="K240" s="259"/>
      <c r="L240" s="264"/>
      <c r="M240" s="265"/>
      <c r="N240" s="266"/>
      <c r="O240" s="266"/>
      <c r="P240" s="266"/>
      <c r="Q240" s="266"/>
      <c r="R240" s="266"/>
      <c r="S240" s="266"/>
      <c r="T240" s="267"/>
      <c r="AT240" s="268" t="s">
        <v>185</v>
      </c>
      <c r="AU240" s="268" t="s">
        <v>91</v>
      </c>
      <c r="AV240" s="16" t="s">
        <v>183</v>
      </c>
      <c r="AW240" s="16" t="s">
        <v>34</v>
      </c>
      <c r="AX240" s="16" t="s">
        <v>89</v>
      </c>
      <c r="AY240" s="268" t="s">
        <v>177</v>
      </c>
    </row>
    <row r="241" spans="1:65" s="2" customFormat="1" ht="24.2" customHeight="1">
      <c r="A241" s="36"/>
      <c r="B241" s="37"/>
      <c r="C241" s="212" t="s">
        <v>366</v>
      </c>
      <c r="D241" s="212" t="s">
        <v>179</v>
      </c>
      <c r="E241" s="213" t="s">
        <v>367</v>
      </c>
      <c r="F241" s="214" t="s">
        <v>368</v>
      </c>
      <c r="G241" s="215" t="s">
        <v>110</v>
      </c>
      <c r="H241" s="216">
        <v>55.74</v>
      </c>
      <c r="I241" s="217"/>
      <c r="J241" s="218">
        <f>ROUND(I241*H241,2)</f>
        <v>0</v>
      </c>
      <c r="K241" s="219"/>
      <c r="L241" s="39"/>
      <c r="M241" s="220" t="s">
        <v>1</v>
      </c>
      <c r="N241" s="221" t="s">
        <v>46</v>
      </c>
      <c r="O241" s="73"/>
      <c r="P241" s="222">
        <f>O241*H241</f>
        <v>0</v>
      </c>
      <c r="Q241" s="222">
        <v>1.6199999999999999E-3</v>
      </c>
      <c r="R241" s="222">
        <f>Q241*H241</f>
        <v>9.0298799999999999E-2</v>
      </c>
      <c r="S241" s="222">
        <v>0</v>
      </c>
      <c r="T241" s="223">
        <f>S241*H241</f>
        <v>0</v>
      </c>
      <c r="U241" s="36"/>
      <c r="V241" s="36"/>
      <c r="W241" s="36"/>
      <c r="X241" s="36"/>
      <c r="Y241" s="36"/>
      <c r="Z241" s="36"/>
      <c r="AA241" s="36"/>
      <c r="AB241" s="36"/>
      <c r="AC241" s="36"/>
      <c r="AD241" s="36"/>
      <c r="AE241" s="36"/>
      <c r="AR241" s="224" t="s">
        <v>279</v>
      </c>
      <c r="AT241" s="224" t="s">
        <v>179</v>
      </c>
      <c r="AU241" s="224" t="s">
        <v>91</v>
      </c>
      <c r="AY241" s="18" t="s">
        <v>177</v>
      </c>
      <c r="BE241" s="116">
        <f>IF(N241="základní",J241,0)</f>
        <v>0</v>
      </c>
      <c r="BF241" s="116">
        <f>IF(N241="snížená",J241,0)</f>
        <v>0</v>
      </c>
      <c r="BG241" s="116">
        <f>IF(N241="zákl. přenesená",J241,0)</f>
        <v>0</v>
      </c>
      <c r="BH241" s="116">
        <f>IF(N241="sníž. přenesená",J241,0)</f>
        <v>0</v>
      </c>
      <c r="BI241" s="116">
        <f>IF(N241="nulová",J241,0)</f>
        <v>0</v>
      </c>
      <c r="BJ241" s="18" t="s">
        <v>89</v>
      </c>
      <c r="BK241" s="116">
        <f>ROUND(I241*H241,2)</f>
        <v>0</v>
      </c>
      <c r="BL241" s="18" t="s">
        <v>279</v>
      </c>
      <c r="BM241" s="224" t="s">
        <v>369</v>
      </c>
    </row>
    <row r="242" spans="1:65" s="14" customFormat="1">
      <c r="B242" s="236"/>
      <c r="C242" s="237"/>
      <c r="D242" s="227" t="s">
        <v>185</v>
      </c>
      <c r="E242" s="238" t="s">
        <v>1</v>
      </c>
      <c r="F242" s="239" t="s">
        <v>370</v>
      </c>
      <c r="G242" s="237"/>
      <c r="H242" s="240">
        <v>55.74</v>
      </c>
      <c r="I242" s="241"/>
      <c r="J242" s="237"/>
      <c r="K242" s="237"/>
      <c r="L242" s="242"/>
      <c r="M242" s="243"/>
      <c r="N242" s="244"/>
      <c r="O242" s="244"/>
      <c r="P242" s="244"/>
      <c r="Q242" s="244"/>
      <c r="R242" s="244"/>
      <c r="S242" s="244"/>
      <c r="T242" s="245"/>
      <c r="AT242" s="246" t="s">
        <v>185</v>
      </c>
      <c r="AU242" s="246" t="s">
        <v>91</v>
      </c>
      <c r="AV242" s="14" t="s">
        <v>91</v>
      </c>
      <c r="AW242" s="14" t="s">
        <v>34</v>
      </c>
      <c r="AX242" s="14" t="s">
        <v>89</v>
      </c>
      <c r="AY242" s="246" t="s">
        <v>177</v>
      </c>
    </row>
    <row r="243" spans="1:65" s="2" customFormat="1" ht="37.9" customHeight="1">
      <c r="A243" s="36"/>
      <c r="B243" s="37"/>
      <c r="C243" s="212" t="s">
        <v>371</v>
      </c>
      <c r="D243" s="212" t="s">
        <v>179</v>
      </c>
      <c r="E243" s="213" t="s">
        <v>372</v>
      </c>
      <c r="F243" s="214" t="s">
        <v>373</v>
      </c>
      <c r="G243" s="215" t="s">
        <v>106</v>
      </c>
      <c r="H243" s="216">
        <v>5256.0839999999998</v>
      </c>
      <c r="I243" s="217"/>
      <c r="J243" s="218">
        <f>ROUND(I243*H243,2)</f>
        <v>0</v>
      </c>
      <c r="K243" s="219"/>
      <c r="L243" s="39"/>
      <c r="M243" s="220" t="s">
        <v>1</v>
      </c>
      <c r="N243" s="221" t="s">
        <v>46</v>
      </c>
      <c r="O243" s="73"/>
      <c r="P243" s="222">
        <f>O243*H243</f>
        <v>0</v>
      </c>
      <c r="Q243" s="222">
        <v>5.0000000000000002E-5</v>
      </c>
      <c r="R243" s="222">
        <f>Q243*H243</f>
        <v>0.26280419999999999</v>
      </c>
      <c r="S243" s="222">
        <v>0</v>
      </c>
      <c r="T243" s="223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4" t="s">
        <v>279</v>
      </c>
      <c r="AT243" s="224" t="s">
        <v>179</v>
      </c>
      <c r="AU243" s="224" t="s">
        <v>91</v>
      </c>
      <c r="AY243" s="18" t="s">
        <v>177</v>
      </c>
      <c r="BE243" s="116">
        <f>IF(N243="základní",J243,0)</f>
        <v>0</v>
      </c>
      <c r="BF243" s="116">
        <f>IF(N243="snížená",J243,0)</f>
        <v>0</v>
      </c>
      <c r="BG243" s="116">
        <f>IF(N243="zákl. přenesená",J243,0)</f>
        <v>0</v>
      </c>
      <c r="BH243" s="116">
        <f>IF(N243="sníž. přenesená",J243,0)</f>
        <v>0</v>
      </c>
      <c r="BI243" s="116">
        <f>IF(N243="nulová",J243,0)</f>
        <v>0</v>
      </c>
      <c r="BJ243" s="18" t="s">
        <v>89</v>
      </c>
      <c r="BK243" s="116">
        <f>ROUND(I243*H243,2)</f>
        <v>0</v>
      </c>
      <c r="BL243" s="18" t="s">
        <v>279</v>
      </c>
      <c r="BM243" s="224" t="s">
        <v>374</v>
      </c>
    </row>
    <row r="244" spans="1:65" s="14" customFormat="1">
      <c r="B244" s="236"/>
      <c r="C244" s="237"/>
      <c r="D244" s="227" t="s">
        <v>185</v>
      </c>
      <c r="E244" s="238" t="s">
        <v>1</v>
      </c>
      <c r="F244" s="239" t="s">
        <v>375</v>
      </c>
      <c r="G244" s="237"/>
      <c r="H244" s="240">
        <v>5256.0839999999998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AT244" s="246" t="s">
        <v>185</v>
      </c>
      <c r="AU244" s="246" t="s">
        <v>91</v>
      </c>
      <c r="AV244" s="14" t="s">
        <v>91</v>
      </c>
      <c r="AW244" s="14" t="s">
        <v>34</v>
      </c>
      <c r="AX244" s="14" t="s">
        <v>89</v>
      </c>
      <c r="AY244" s="246" t="s">
        <v>177</v>
      </c>
    </row>
    <row r="245" spans="1:65" s="2" customFormat="1" ht="24.2" customHeight="1">
      <c r="A245" s="36"/>
      <c r="B245" s="37"/>
      <c r="C245" s="269" t="s">
        <v>376</v>
      </c>
      <c r="D245" s="269" t="s">
        <v>212</v>
      </c>
      <c r="E245" s="270" t="s">
        <v>377</v>
      </c>
      <c r="F245" s="271" t="s">
        <v>378</v>
      </c>
      <c r="G245" s="272" t="s">
        <v>106</v>
      </c>
      <c r="H245" s="273">
        <v>5389.5649999999996</v>
      </c>
      <c r="I245" s="274"/>
      <c r="J245" s="275">
        <f>ROUND(I245*H245,2)</f>
        <v>0</v>
      </c>
      <c r="K245" s="276"/>
      <c r="L245" s="277"/>
      <c r="M245" s="278" t="s">
        <v>1</v>
      </c>
      <c r="N245" s="279" t="s">
        <v>46</v>
      </c>
      <c r="O245" s="73"/>
      <c r="P245" s="222">
        <f>O245*H245</f>
        <v>0</v>
      </c>
      <c r="Q245" s="222">
        <v>4.0000000000000002E-4</v>
      </c>
      <c r="R245" s="222">
        <f>Q245*H245</f>
        <v>2.1558259999999998</v>
      </c>
      <c r="S245" s="222">
        <v>0</v>
      </c>
      <c r="T245" s="223">
        <f>S245*H245</f>
        <v>0</v>
      </c>
      <c r="U245" s="36"/>
      <c r="V245" s="36"/>
      <c r="W245" s="36"/>
      <c r="X245" s="36"/>
      <c r="Y245" s="36"/>
      <c r="Z245" s="36"/>
      <c r="AA245" s="36"/>
      <c r="AB245" s="36"/>
      <c r="AC245" s="36"/>
      <c r="AD245" s="36"/>
      <c r="AE245" s="36"/>
      <c r="AR245" s="224" t="s">
        <v>307</v>
      </c>
      <c r="AT245" s="224" t="s">
        <v>212</v>
      </c>
      <c r="AU245" s="224" t="s">
        <v>91</v>
      </c>
      <c r="AY245" s="18" t="s">
        <v>177</v>
      </c>
      <c r="BE245" s="116">
        <f>IF(N245="základní",J245,0)</f>
        <v>0</v>
      </c>
      <c r="BF245" s="116">
        <f>IF(N245="snížená",J245,0)</f>
        <v>0</v>
      </c>
      <c r="BG245" s="116">
        <f>IF(N245="zákl. přenesená",J245,0)</f>
        <v>0</v>
      </c>
      <c r="BH245" s="116">
        <f>IF(N245="sníž. přenesená",J245,0)</f>
        <v>0</v>
      </c>
      <c r="BI245" s="116">
        <f>IF(N245="nulová",J245,0)</f>
        <v>0</v>
      </c>
      <c r="BJ245" s="18" t="s">
        <v>89</v>
      </c>
      <c r="BK245" s="116">
        <f>ROUND(I245*H245,2)</f>
        <v>0</v>
      </c>
      <c r="BL245" s="18" t="s">
        <v>279</v>
      </c>
      <c r="BM245" s="224" t="s">
        <v>379</v>
      </c>
    </row>
    <row r="246" spans="1:65" s="14" customFormat="1">
      <c r="B246" s="236"/>
      <c r="C246" s="237"/>
      <c r="D246" s="227" t="s">
        <v>185</v>
      </c>
      <c r="E246" s="238" t="s">
        <v>1</v>
      </c>
      <c r="F246" s="239" t="s">
        <v>380</v>
      </c>
      <c r="G246" s="237"/>
      <c r="H246" s="240">
        <v>5389.5649999999996</v>
      </c>
      <c r="I246" s="241"/>
      <c r="J246" s="237"/>
      <c r="K246" s="237"/>
      <c r="L246" s="242"/>
      <c r="M246" s="243"/>
      <c r="N246" s="244"/>
      <c r="O246" s="244"/>
      <c r="P246" s="244"/>
      <c r="Q246" s="244"/>
      <c r="R246" s="244"/>
      <c r="S246" s="244"/>
      <c r="T246" s="245"/>
      <c r="AT246" s="246" t="s">
        <v>185</v>
      </c>
      <c r="AU246" s="246" t="s">
        <v>91</v>
      </c>
      <c r="AV246" s="14" t="s">
        <v>91</v>
      </c>
      <c r="AW246" s="14" t="s">
        <v>34</v>
      </c>
      <c r="AX246" s="14" t="s">
        <v>89</v>
      </c>
      <c r="AY246" s="246" t="s">
        <v>177</v>
      </c>
    </row>
    <row r="247" spans="1:65" s="2" customFormat="1" ht="24.2" customHeight="1">
      <c r="A247" s="36"/>
      <c r="B247" s="37"/>
      <c r="C247" s="212" t="s">
        <v>381</v>
      </c>
      <c r="D247" s="212" t="s">
        <v>179</v>
      </c>
      <c r="E247" s="213" t="s">
        <v>382</v>
      </c>
      <c r="F247" s="214" t="s">
        <v>383</v>
      </c>
      <c r="G247" s="215" t="s">
        <v>106</v>
      </c>
      <c r="H247" s="216">
        <v>5048.3220000000001</v>
      </c>
      <c r="I247" s="217"/>
      <c r="J247" s="218">
        <f>ROUND(I247*H247,2)</f>
        <v>0</v>
      </c>
      <c r="K247" s="219"/>
      <c r="L247" s="39"/>
      <c r="M247" s="220" t="s">
        <v>1</v>
      </c>
      <c r="N247" s="221" t="s">
        <v>46</v>
      </c>
      <c r="O247" s="73"/>
      <c r="P247" s="222">
        <f>O247*H247</f>
        <v>0</v>
      </c>
      <c r="Q247" s="222">
        <v>0</v>
      </c>
      <c r="R247" s="222">
        <f>Q247*H247</f>
        <v>0</v>
      </c>
      <c r="S247" s="222">
        <v>0</v>
      </c>
      <c r="T247" s="223">
        <f>S247*H247</f>
        <v>0</v>
      </c>
      <c r="U247" s="36"/>
      <c r="V247" s="36"/>
      <c r="W247" s="36"/>
      <c r="X247" s="36"/>
      <c r="Y247" s="36"/>
      <c r="Z247" s="36"/>
      <c r="AA247" s="36"/>
      <c r="AB247" s="36"/>
      <c r="AC247" s="36"/>
      <c r="AD247" s="36"/>
      <c r="AE247" s="36"/>
      <c r="AR247" s="224" t="s">
        <v>279</v>
      </c>
      <c r="AT247" s="224" t="s">
        <v>179</v>
      </c>
      <c r="AU247" s="224" t="s">
        <v>91</v>
      </c>
      <c r="AY247" s="18" t="s">
        <v>177</v>
      </c>
      <c r="BE247" s="116">
        <f>IF(N247="základní",J247,0)</f>
        <v>0</v>
      </c>
      <c r="BF247" s="116">
        <f>IF(N247="snížená",J247,0)</f>
        <v>0</v>
      </c>
      <c r="BG247" s="116">
        <f>IF(N247="zákl. přenesená",J247,0)</f>
        <v>0</v>
      </c>
      <c r="BH247" s="116">
        <f>IF(N247="sníž. přenesená",J247,0)</f>
        <v>0</v>
      </c>
      <c r="BI247" s="116">
        <f>IF(N247="nulová",J247,0)</f>
        <v>0</v>
      </c>
      <c r="BJ247" s="18" t="s">
        <v>89</v>
      </c>
      <c r="BK247" s="116">
        <f>ROUND(I247*H247,2)</f>
        <v>0</v>
      </c>
      <c r="BL247" s="18" t="s">
        <v>279</v>
      </c>
      <c r="BM247" s="224" t="s">
        <v>384</v>
      </c>
    </row>
    <row r="248" spans="1:65" s="14" customFormat="1">
      <c r="B248" s="236"/>
      <c r="C248" s="237"/>
      <c r="D248" s="227" t="s">
        <v>185</v>
      </c>
      <c r="E248" s="238" t="s">
        <v>1</v>
      </c>
      <c r="F248" s="239" t="s">
        <v>385</v>
      </c>
      <c r="G248" s="237"/>
      <c r="H248" s="240">
        <v>5048.3220000000001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AT248" s="246" t="s">
        <v>185</v>
      </c>
      <c r="AU248" s="246" t="s">
        <v>91</v>
      </c>
      <c r="AV248" s="14" t="s">
        <v>91</v>
      </c>
      <c r="AW248" s="14" t="s">
        <v>34</v>
      </c>
      <c r="AX248" s="14" t="s">
        <v>89</v>
      </c>
      <c r="AY248" s="246" t="s">
        <v>177</v>
      </c>
    </row>
    <row r="249" spans="1:65" s="2" customFormat="1" ht="37.9" customHeight="1">
      <c r="A249" s="36"/>
      <c r="B249" s="37"/>
      <c r="C249" s="269" t="s">
        <v>386</v>
      </c>
      <c r="D249" s="269" t="s">
        <v>212</v>
      </c>
      <c r="E249" s="270" t="s">
        <v>387</v>
      </c>
      <c r="F249" s="271" t="s">
        <v>388</v>
      </c>
      <c r="G249" s="272" t="s">
        <v>106</v>
      </c>
      <c r="H249" s="273">
        <v>4702.7569999999996</v>
      </c>
      <c r="I249" s="274"/>
      <c r="J249" s="275">
        <f>ROUND(I249*H249,2)</f>
        <v>0</v>
      </c>
      <c r="K249" s="276"/>
      <c r="L249" s="277"/>
      <c r="M249" s="278" t="s">
        <v>1</v>
      </c>
      <c r="N249" s="279" t="s">
        <v>46</v>
      </c>
      <c r="O249" s="73"/>
      <c r="P249" s="222">
        <f>O249*H249</f>
        <v>0</v>
      </c>
      <c r="Q249" s="222">
        <v>8.0000000000000004E-4</v>
      </c>
      <c r="R249" s="222">
        <f>Q249*H249</f>
        <v>3.7622055999999997</v>
      </c>
      <c r="S249" s="222">
        <v>0</v>
      </c>
      <c r="T249" s="223">
        <f>S249*H249</f>
        <v>0</v>
      </c>
      <c r="U249" s="36"/>
      <c r="V249" s="36"/>
      <c r="W249" s="36"/>
      <c r="X249" s="36"/>
      <c r="Y249" s="36"/>
      <c r="Z249" s="36"/>
      <c r="AA249" s="36"/>
      <c r="AB249" s="36"/>
      <c r="AC249" s="36"/>
      <c r="AD249" s="36"/>
      <c r="AE249" s="36"/>
      <c r="AR249" s="224" t="s">
        <v>307</v>
      </c>
      <c r="AT249" s="224" t="s">
        <v>212</v>
      </c>
      <c r="AU249" s="224" t="s">
        <v>91</v>
      </c>
      <c r="AY249" s="18" t="s">
        <v>177</v>
      </c>
      <c r="BE249" s="116">
        <f>IF(N249="základní",J249,0)</f>
        <v>0</v>
      </c>
      <c r="BF249" s="116">
        <f>IF(N249="snížená",J249,0)</f>
        <v>0</v>
      </c>
      <c r="BG249" s="116">
        <f>IF(N249="zákl. přenesená",J249,0)</f>
        <v>0</v>
      </c>
      <c r="BH249" s="116">
        <f>IF(N249="sníž. přenesená",J249,0)</f>
        <v>0</v>
      </c>
      <c r="BI249" s="116">
        <f>IF(N249="nulová",J249,0)</f>
        <v>0</v>
      </c>
      <c r="BJ249" s="18" t="s">
        <v>89</v>
      </c>
      <c r="BK249" s="116">
        <f>ROUND(I249*H249,2)</f>
        <v>0</v>
      </c>
      <c r="BL249" s="18" t="s">
        <v>279</v>
      </c>
      <c r="BM249" s="224" t="s">
        <v>389</v>
      </c>
    </row>
    <row r="250" spans="1:65" s="14" customFormat="1">
      <c r="B250" s="236"/>
      <c r="C250" s="237"/>
      <c r="D250" s="227" t="s">
        <v>185</v>
      </c>
      <c r="E250" s="238" t="s">
        <v>1</v>
      </c>
      <c r="F250" s="239" t="s">
        <v>390</v>
      </c>
      <c r="G250" s="237"/>
      <c r="H250" s="240">
        <v>4702.7569999999996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AT250" s="246" t="s">
        <v>185</v>
      </c>
      <c r="AU250" s="246" t="s">
        <v>91</v>
      </c>
      <c r="AV250" s="14" t="s">
        <v>91</v>
      </c>
      <c r="AW250" s="14" t="s">
        <v>34</v>
      </c>
      <c r="AX250" s="14" t="s">
        <v>89</v>
      </c>
      <c r="AY250" s="246" t="s">
        <v>177</v>
      </c>
    </row>
    <row r="251" spans="1:65" s="2" customFormat="1" ht="24.2" customHeight="1">
      <c r="A251" s="36"/>
      <c r="B251" s="37"/>
      <c r="C251" s="212" t="s">
        <v>391</v>
      </c>
      <c r="D251" s="212" t="s">
        <v>179</v>
      </c>
      <c r="E251" s="213" t="s">
        <v>392</v>
      </c>
      <c r="F251" s="214" t="s">
        <v>393</v>
      </c>
      <c r="G251" s="215" t="s">
        <v>106</v>
      </c>
      <c r="H251" s="216">
        <v>60</v>
      </c>
      <c r="I251" s="217"/>
      <c r="J251" s="218">
        <f>ROUND(I251*H251,2)</f>
        <v>0</v>
      </c>
      <c r="K251" s="219"/>
      <c r="L251" s="39"/>
      <c r="M251" s="220" t="s">
        <v>1</v>
      </c>
      <c r="N251" s="221" t="s">
        <v>46</v>
      </c>
      <c r="O251" s="73"/>
      <c r="P251" s="222">
        <f>O251*H251</f>
        <v>0</v>
      </c>
      <c r="Q251" s="222">
        <v>0</v>
      </c>
      <c r="R251" s="222">
        <f>Q251*H251</f>
        <v>0</v>
      </c>
      <c r="S251" s="222">
        <v>0</v>
      </c>
      <c r="T251" s="223">
        <f>S251*H251</f>
        <v>0</v>
      </c>
      <c r="U251" s="36"/>
      <c r="V251" s="36"/>
      <c r="W251" s="36"/>
      <c r="X251" s="36"/>
      <c r="Y251" s="36"/>
      <c r="Z251" s="36"/>
      <c r="AA251" s="36"/>
      <c r="AB251" s="36"/>
      <c r="AC251" s="36"/>
      <c r="AD251" s="36"/>
      <c r="AE251" s="36"/>
      <c r="AR251" s="224" t="s">
        <v>279</v>
      </c>
      <c r="AT251" s="224" t="s">
        <v>179</v>
      </c>
      <c r="AU251" s="224" t="s">
        <v>91</v>
      </c>
      <c r="AY251" s="18" t="s">
        <v>177</v>
      </c>
      <c r="BE251" s="116">
        <f>IF(N251="základní",J251,0)</f>
        <v>0</v>
      </c>
      <c r="BF251" s="116">
        <f>IF(N251="snížená",J251,0)</f>
        <v>0</v>
      </c>
      <c r="BG251" s="116">
        <f>IF(N251="zákl. přenesená",J251,0)</f>
        <v>0</v>
      </c>
      <c r="BH251" s="116">
        <f>IF(N251="sníž. přenesená",J251,0)</f>
        <v>0</v>
      </c>
      <c r="BI251" s="116">
        <f>IF(N251="nulová",J251,0)</f>
        <v>0</v>
      </c>
      <c r="BJ251" s="18" t="s">
        <v>89</v>
      </c>
      <c r="BK251" s="116">
        <f>ROUND(I251*H251,2)</f>
        <v>0</v>
      </c>
      <c r="BL251" s="18" t="s">
        <v>279</v>
      </c>
      <c r="BM251" s="224" t="s">
        <v>394</v>
      </c>
    </row>
    <row r="252" spans="1:65" s="14" customFormat="1">
      <c r="B252" s="236"/>
      <c r="C252" s="237"/>
      <c r="D252" s="227" t="s">
        <v>185</v>
      </c>
      <c r="E252" s="238" t="s">
        <v>1</v>
      </c>
      <c r="F252" s="239" t="s">
        <v>395</v>
      </c>
      <c r="G252" s="237"/>
      <c r="H252" s="240">
        <v>60</v>
      </c>
      <c r="I252" s="241"/>
      <c r="J252" s="237"/>
      <c r="K252" s="237"/>
      <c r="L252" s="242"/>
      <c r="M252" s="243"/>
      <c r="N252" s="244"/>
      <c r="O252" s="244"/>
      <c r="P252" s="244"/>
      <c r="Q252" s="244"/>
      <c r="R252" s="244"/>
      <c r="S252" s="244"/>
      <c r="T252" s="245"/>
      <c r="AT252" s="246" t="s">
        <v>185</v>
      </c>
      <c r="AU252" s="246" t="s">
        <v>91</v>
      </c>
      <c r="AV252" s="14" t="s">
        <v>91</v>
      </c>
      <c r="AW252" s="14" t="s">
        <v>34</v>
      </c>
      <c r="AX252" s="14" t="s">
        <v>89</v>
      </c>
      <c r="AY252" s="246" t="s">
        <v>177</v>
      </c>
    </row>
    <row r="253" spans="1:65" s="2" customFormat="1" ht="24.2" customHeight="1">
      <c r="A253" s="36"/>
      <c r="B253" s="37"/>
      <c r="C253" s="269" t="s">
        <v>396</v>
      </c>
      <c r="D253" s="269" t="s">
        <v>212</v>
      </c>
      <c r="E253" s="270" t="s">
        <v>397</v>
      </c>
      <c r="F253" s="271" t="s">
        <v>398</v>
      </c>
      <c r="G253" s="272" t="s">
        <v>110</v>
      </c>
      <c r="H253" s="273">
        <v>300</v>
      </c>
      <c r="I253" s="274"/>
      <c r="J253" s="275">
        <f>ROUND(I253*H253,2)</f>
        <v>0</v>
      </c>
      <c r="K253" s="276"/>
      <c r="L253" s="277"/>
      <c r="M253" s="278" t="s">
        <v>1</v>
      </c>
      <c r="N253" s="279" t="s">
        <v>46</v>
      </c>
      <c r="O253" s="73"/>
      <c r="P253" s="222">
        <f>O253*H253</f>
        <v>0</v>
      </c>
      <c r="Q253" s="222">
        <v>5.0000000000000001E-4</v>
      </c>
      <c r="R253" s="222">
        <f>Q253*H253</f>
        <v>0.15</v>
      </c>
      <c r="S253" s="222">
        <v>0</v>
      </c>
      <c r="T253" s="223">
        <f>S253*H253</f>
        <v>0</v>
      </c>
      <c r="U253" s="36"/>
      <c r="V253" s="36"/>
      <c r="W253" s="36"/>
      <c r="X253" s="36"/>
      <c r="Y253" s="36"/>
      <c r="Z253" s="36"/>
      <c r="AA253" s="36"/>
      <c r="AB253" s="36"/>
      <c r="AC253" s="36"/>
      <c r="AD253" s="36"/>
      <c r="AE253" s="36"/>
      <c r="AR253" s="224" t="s">
        <v>307</v>
      </c>
      <c r="AT253" s="224" t="s">
        <v>212</v>
      </c>
      <c r="AU253" s="224" t="s">
        <v>91</v>
      </c>
      <c r="AY253" s="18" t="s">
        <v>177</v>
      </c>
      <c r="BE253" s="116">
        <f>IF(N253="základní",J253,0)</f>
        <v>0</v>
      </c>
      <c r="BF253" s="116">
        <f>IF(N253="snížená",J253,0)</f>
        <v>0</v>
      </c>
      <c r="BG253" s="116">
        <f>IF(N253="zákl. přenesená",J253,0)</f>
        <v>0</v>
      </c>
      <c r="BH253" s="116">
        <f>IF(N253="sníž. přenesená",J253,0)</f>
        <v>0</v>
      </c>
      <c r="BI253" s="116">
        <f>IF(N253="nulová",J253,0)</f>
        <v>0</v>
      </c>
      <c r="BJ253" s="18" t="s">
        <v>89</v>
      </c>
      <c r="BK253" s="116">
        <f>ROUND(I253*H253,2)</f>
        <v>0</v>
      </c>
      <c r="BL253" s="18" t="s">
        <v>279</v>
      </c>
      <c r="BM253" s="224" t="s">
        <v>399</v>
      </c>
    </row>
    <row r="254" spans="1:65" s="14" customFormat="1">
      <c r="B254" s="236"/>
      <c r="C254" s="237"/>
      <c r="D254" s="227" t="s">
        <v>185</v>
      </c>
      <c r="E254" s="238" t="s">
        <v>1</v>
      </c>
      <c r="F254" s="239" t="s">
        <v>400</v>
      </c>
      <c r="G254" s="237"/>
      <c r="H254" s="240">
        <v>300</v>
      </c>
      <c r="I254" s="241"/>
      <c r="J254" s="237"/>
      <c r="K254" s="237"/>
      <c r="L254" s="242"/>
      <c r="M254" s="243"/>
      <c r="N254" s="244"/>
      <c r="O254" s="244"/>
      <c r="P254" s="244"/>
      <c r="Q254" s="244"/>
      <c r="R254" s="244"/>
      <c r="S254" s="244"/>
      <c r="T254" s="245"/>
      <c r="AT254" s="246" t="s">
        <v>185</v>
      </c>
      <c r="AU254" s="246" t="s">
        <v>91</v>
      </c>
      <c r="AV254" s="14" t="s">
        <v>91</v>
      </c>
      <c r="AW254" s="14" t="s">
        <v>34</v>
      </c>
      <c r="AX254" s="14" t="s">
        <v>89</v>
      </c>
      <c r="AY254" s="246" t="s">
        <v>177</v>
      </c>
    </row>
    <row r="255" spans="1:65" s="2" customFormat="1" ht="14.45" customHeight="1">
      <c r="A255" s="36"/>
      <c r="B255" s="37"/>
      <c r="C255" s="212" t="s">
        <v>401</v>
      </c>
      <c r="D255" s="212" t="s">
        <v>179</v>
      </c>
      <c r="E255" s="213" t="s">
        <v>402</v>
      </c>
      <c r="F255" s="214" t="s">
        <v>403</v>
      </c>
      <c r="G255" s="215" t="s">
        <v>248</v>
      </c>
      <c r="H255" s="216">
        <v>24</v>
      </c>
      <c r="I255" s="217"/>
      <c r="J255" s="218">
        <f>ROUND(I255*H255,2)</f>
        <v>0</v>
      </c>
      <c r="K255" s="219"/>
      <c r="L255" s="39"/>
      <c r="M255" s="220" t="s">
        <v>1</v>
      </c>
      <c r="N255" s="221" t="s">
        <v>46</v>
      </c>
      <c r="O255" s="73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4" t="s">
        <v>279</v>
      </c>
      <c r="AT255" s="224" t="s">
        <v>179</v>
      </c>
      <c r="AU255" s="224" t="s">
        <v>91</v>
      </c>
      <c r="AY255" s="18" t="s">
        <v>177</v>
      </c>
      <c r="BE255" s="116">
        <f>IF(N255="základní",J255,0)</f>
        <v>0</v>
      </c>
      <c r="BF255" s="116">
        <f>IF(N255="snížená",J255,0)</f>
        <v>0</v>
      </c>
      <c r="BG255" s="116">
        <f>IF(N255="zákl. přenesená",J255,0)</f>
        <v>0</v>
      </c>
      <c r="BH255" s="116">
        <f>IF(N255="sníž. přenesená",J255,0)</f>
        <v>0</v>
      </c>
      <c r="BI255" s="116">
        <f>IF(N255="nulová",J255,0)</f>
        <v>0</v>
      </c>
      <c r="BJ255" s="18" t="s">
        <v>89</v>
      </c>
      <c r="BK255" s="116">
        <f>ROUND(I255*H255,2)</f>
        <v>0</v>
      </c>
      <c r="BL255" s="18" t="s">
        <v>279</v>
      </c>
      <c r="BM255" s="224" t="s">
        <v>404</v>
      </c>
    </row>
    <row r="256" spans="1:65" s="14" customFormat="1">
      <c r="B256" s="236"/>
      <c r="C256" s="237"/>
      <c r="D256" s="227" t="s">
        <v>185</v>
      </c>
      <c r="E256" s="238" t="s">
        <v>1</v>
      </c>
      <c r="F256" s="239" t="s">
        <v>325</v>
      </c>
      <c r="G256" s="237"/>
      <c r="H256" s="240">
        <v>24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AT256" s="246" t="s">
        <v>185</v>
      </c>
      <c r="AU256" s="246" t="s">
        <v>91</v>
      </c>
      <c r="AV256" s="14" t="s">
        <v>91</v>
      </c>
      <c r="AW256" s="14" t="s">
        <v>34</v>
      </c>
      <c r="AX256" s="14" t="s">
        <v>89</v>
      </c>
      <c r="AY256" s="246" t="s">
        <v>177</v>
      </c>
    </row>
    <row r="257" spans="1:65" s="2" customFormat="1" ht="24.2" customHeight="1">
      <c r="A257" s="36"/>
      <c r="B257" s="37"/>
      <c r="C257" s="269" t="s">
        <v>405</v>
      </c>
      <c r="D257" s="269" t="s">
        <v>212</v>
      </c>
      <c r="E257" s="270" t="s">
        <v>406</v>
      </c>
      <c r="F257" s="271" t="s">
        <v>407</v>
      </c>
      <c r="G257" s="272" t="s">
        <v>248</v>
      </c>
      <c r="H257" s="273">
        <v>24</v>
      </c>
      <c r="I257" s="274"/>
      <c r="J257" s="275">
        <f>ROUND(I257*H257,2)</f>
        <v>0</v>
      </c>
      <c r="K257" s="276"/>
      <c r="L257" s="277"/>
      <c r="M257" s="278" t="s">
        <v>1</v>
      </c>
      <c r="N257" s="279" t="s">
        <v>46</v>
      </c>
      <c r="O257" s="73"/>
      <c r="P257" s="222">
        <f>O257*H257</f>
        <v>0</v>
      </c>
      <c r="Q257" s="222">
        <v>2.5000000000000001E-3</v>
      </c>
      <c r="R257" s="222">
        <f>Q257*H257</f>
        <v>0.06</v>
      </c>
      <c r="S257" s="222">
        <v>0</v>
      </c>
      <c r="T257" s="223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4" t="s">
        <v>307</v>
      </c>
      <c r="AT257" s="224" t="s">
        <v>212</v>
      </c>
      <c r="AU257" s="224" t="s">
        <v>91</v>
      </c>
      <c r="AY257" s="18" t="s">
        <v>177</v>
      </c>
      <c r="BE257" s="116">
        <f>IF(N257="základní",J257,0)</f>
        <v>0</v>
      </c>
      <c r="BF257" s="116">
        <f>IF(N257="snížená",J257,0)</f>
        <v>0</v>
      </c>
      <c r="BG257" s="116">
        <f>IF(N257="zákl. přenesená",J257,0)</f>
        <v>0</v>
      </c>
      <c r="BH257" s="116">
        <f>IF(N257="sníž. přenesená",J257,0)</f>
        <v>0</v>
      </c>
      <c r="BI257" s="116">
        <f>IF(N257="nulová",J257,0)</f>
        <v>0</v>
      </c>
      <c r="BJ257" s="18" t="s">
        <v>89</v>
      </c>
      <c r="BK257" s="116">
        <f>ROUND(I257*H257,2)</f>
        <v>0</v>
      </c>
      <c r="BL257" s="18" t="s">
        <v>279</v>
      </c>
      <c r="BM257" s="224" t="s">
        <v>408</v>
      </c>
    </row>
    <row r="258" spans="1:65" s="2" customFormat="1" ht="24.2" customHeight="1">
      <c r="A258" s="36"/>
      <c r="B258" s="37"/>
      <c r="C258" s="212" t="s">
        <v>409</v>
      </c>
      <c r="D258" s="212" t="s">
        <v>179</v>
      </c>
      <c r="E258" s="213" t="s">
        <v>410</v>
      </c>
      <c r="F258" s="214" t="s">
        <v>411</v>
      </c>
      <c r="G258" s="215" t="s">
        <v>106</v>
      </c>
      <c r="H258" s="216">
        <v>4795.9059999999999</v>
      </c>
      <c r="I258" s="217"/>
      <c r="J258" s="218">
        <f>ROUND(I258*H258,2)</f>
        <v>0</v>
      </c>
      <c r="K258" s="219"/>
      <c r="L258" s="39"/>
      <c r="M258" s="220" t="s">
        <v>1</v>
      </c>
      <c r="N258" s="221" t="s">
        <v>46</v>
      </c>
      <c r="O258" s="73"/>
      <c r="P258" s="222">
        <f>O258*H258</f>
        <v>0</v>
      </c>
      <c r="Q258" s="222">
        <v>0</v>
      </c>
      <c r="R258" s="222">
        <f>Q258*H258</f>
        <v>0</v>
      </c>
      <c r="S258" s="222">
        <v>0</v>
      </c>
      <c r="T258" s="223">
        <f>S258*H258</f>
        <v>0</v>
      </c>
      <c r="U258" s="36"/>
      <c r="V258" s="36"/>
      <c r="W258" s="36"/>
      <c r="X258" s="36"/>
      <c r="Y258" s="36"/>
      <c r="Z258" s="36"/>
      <c r="AA258" s="36"/>
      <c r="AB258" s="36"/>
      <c r="AC258" s="36"/>
      <c r="AD258" s="36"/>
      <c r="AE258" s="36"/>
      <c r="AR258" s="224" t="s">
        <v>279</v>
      </c>
      <c r="AT258" s="224" t="s">
        <v>179</v>
      </c>
      <c r="AU258" s="224" t="s">
        <v>91</v>
      </c>
      <c r="AY258" s="18" t="s">
        <v>177</v>
      </c>
      <c r="BE258" s="116">
        <f>IF(N258="základní",J258,0)</f>
        <v>0</v>
      </c>
      <c r="BF258" s="116">
        <f>IF(N258="snížená",J258,0)</f>
        <v>0</v>
      </c>
      <c r="BG258" s="116">
        <f>IF(N258="zákl. přenesená",J258,0)</f>
        <v>0</v>
      </c>
      <c r="BH258" s="116">
        <f>IF(N258="sníž. přenesená",J258,0)</f>
        <v>0</v>
      </c>
      <c r="BI258" s="116">
        <f>IF(N258="nulová",J258,0)</f>
        <v>0</v>
      </c>
      <c r="BJ258" s="18" t="s">
        <v>89</v>
      </c>
      <c r="BK258" s="116">
        <f>ROUND(I258*H258,2)</f>
        <v>0</v>
      </c>
      <c r="BL258" s="18" t="s">
        <v>279</v>
      </c>
      <c r="BM258" s="224" t="s">
        <v>412</v>
      </c>
    </row>
    <row r="259" spans="1:65" s="14" customFormat="1">
      <c r="B259" s="236"/>
      <c r="C259" s="237"/>
      <c r="D259" s="227" t="s">
        <v>185</v>
      </c>
      <c r="E259" s="238" t="s">
        <v>1</v>
      </c>
      <c r="F259" s="239" t="s">
        <v>413</v>
      </c>
      <c r="G259" s="237"/>
      <c r="H259" s="240">
        <v>4795.9059999999999</v>
      </c>
      <c r="I259" s="241"/>
      <c r="J259" s="237"/>
      <c r="K259" s="237"/>
      <c r="L259" s="242"/>
      <c r="M259" s="243"/>
      <c r="N259" s="244"/>
      <c r="O259" s="244"/>
      <c r="P259" s="244"/>
      <c r="Q259" s="244"/>
      <c r="R259" s="244"/>
      <c r="S259" s="244"/>
      <c r="T259" s="245"/>
      <c r="AT259" s="246" t="s">
        <v>185</v>
      </c>
      <c r="AU259" s="246" t="s">
        <v>91</v>
      </c>
      <c r="AV259" s="14" t="s">
        <v>91</v>
      </c>
      <c r="AW259" s="14" t="s">
        <v>34</v>
      </c>
      <c r="AX259" s="14" t="s">
        <v>89</v>
      </c>
      <c r="AY259" s="246" t="s">
        <v>177</v>
      </c>
    </row>
    <row r="260" spans="1:65" s="2" customFormat="1" ht="24.2" customHeight="1">
      <c r="A260" s="36"/>
      <c r="B260" s="37"/>
      <c r="C260" s="269" t="s">
        <v>414</v>
      </c>
      <c r="D260" s="269" t="s">
        <v>212</v>
      </c>
      <c r="E260" s="270" t="s">
        <v>415</v>
      </c>
      <c r="F260" s="271" t="s">
        <v>416</v>
      </c>
      <c r="G260" s="272" t="s">
        <v>223</v>
      </c>
      <c r="H260" s="273">
        <v>340.39</v>
      </c>
      <c r="I260" s="274"/>
      <c r="J260" s="275">
        <f>ROUND(I260*H260,2)</f>
        <v>0</v>
      </c>
      <c r="K260" s="276"/>
      <c r="L260" s="277"/>
      <c r="M260" s="278" t="s">
        <v>1</v>
      </c>
      <c r="N260" s="279" t="s">
        <v>46</v>
      </c>
      <c r="O260" s="73"/>
      <c r="P260" s="222">
        <f>O260*H260</f>
        <v>0</v>
      </c>
      <c r="Q260" s="222">
        <v>0.75</v>
      </c>
      <c r="R260" s="222">
        <f>Q260*H260</f>
        <v>255.29249999999999</v>
      </c>
      <c r="S260" s="222">
        <v>0</v>
      </c>
      <c r="T260" s="223">
        <f>S260*H260</f>
        <v>0</v>
      </c>
      <c r="U260" s="36"/>
      <c r="V260" s="36"/>
      <c r="W260" s="36"/>
      <c r="X260" s="36"/>
      <c r="Y260" s="36"/>
      <c r="Z260" s="36"/>
      <c r="AA260" s="36"/>
      <c r="AB260" s="36"/>
      <c r="AC260" s="36"/>
      <c r="AD260" s="36"/>
      <c r="AE260" s="36"/>
      <c r="AR260" s="224" t="s">
        <v>307</v>
      </c>
      <c r="AT260" s="224" t="s">
        <v>212</v>
      </c>
      <c r="AU260" s="224" t="s">
        <v>91</v>
      </c>
      <c r="AY260" s="18" t="s">
        <v>177</v>
      </c>
      <c r="BE260" s="116">
        <f>IF(N260="základní",J260,0)</f>
        <v>0</v>
      </c>
      <c r="BF260" s="116">
        <f>IF(N260="snížená",J260,0)</f>
        <v>0</v>
      </c>
      <c r="BG260" s="116">
        <f>IF(N260="zákl. přenesená",J260,0)</f>
        <v>0</v>
      </c>
      <c r="BH260" s="116">
        <f>IF(N260="sníž. přenesená",J260,0)</f>
        <v>0</v>
      </c>
      <c r="BI260" s="116">
        <f>IF(N260="nulová",J260,0)</f>
        <v>0</v>
      </c>
      <c r="BJ260" s="18" t="s">
        <v>89</v>
      </c>
      <c r="BK260" s="116">
        <f>ROUND(I260*H260,2)</f>
        <v>0</v>
      </c>
      <c r="BL260" s="18" t="s">
        <v>279</v>
      </c>
      <c r="BM260" s="224" t="s">
        <v>417</v>
      </c>
    </row>
    <row r="261" spans="1:65" s="14" customFormat="1">
      <c r="B261" s="236"/>
      <c r="C261" s="237"/>
      <c r="D261" s="227" t="s">
        <v>185</v>
      </c>
      <c r="E261" s="238" t="s">
        <v>1</v>
      </c>
      <c r="F261" s="239" t="s">
        <v>418</v>
      </c>
      <c r="G261" s="237"/>
      <c r="H261" s="240">
        <v>340.39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AT261" s="246" t="s">
        <v>185</v>
      </c>
      <c r="AU261" s="246" t="s">
        <v>91</v>
      </c>
      <c r="AV261" s="14" t="s">
        <v>91</v>
      </c>
      <c r="AW261" s="14" t="s">
        <v>34</v>
      </c>
      <c r="AX261" s="14" t="s">
        <v>89</v>
      </c>
      <c r="AY261" s="246" t="s">
        <v>177</v>
      </c>
    </row>
    <row r="262" spans="1:65" s="2" customFormat="1" ht="24.2" customHeight="1">
      <c r="A262" s="36"/>
      <c r="B262" s="37"/>
      <c r="C262" s="212" t="s">
        <v>419</v>
      </c>
      <c r="D262" s="212" t="s">
        <v>179</v>
      </c>
      <c r="E262" s="213" t="s">
        <v>420</v>
      </c>
      <c r="F262" s="214" t="s">
        <v>421</v>
      </c>
      <c r="G262" s="215" t="s">
        <v>106</v>
      </c>
      <c r="H262" s="216">
        <v>3685.2750000000001</v>
      </c>
      <c r="I262" s="217"/>
      <c r="J262" s="218">
        <f>ROUND(I262*H262,2)</f>
        <v>0</v>
      </c>
      <c r="K262" s="219"/>
      <c r="L262" s="39"/>
      <c r="M262" s="220" t="s">
        <v>1</v>
      </c>
      <c r="N262" s="221" t="s">
        <v>46</v>
      </c>
      <c r="O262" s="73"/>
      <c r="P262" s="222">
        <f>O262*H262</f>
        <v>0</v>
      </c>
      <c r="Q262" s="222">
        <v>0</v>
      </c>
      <c r="R262" s="222">
        <f>Q262*H262</f>
        <v>0</v>
      </c>
      <c r="S262" s="222">
        <v>0</v>
      </c>
      <c r="T262" s="223">
        <f>S262*H262</f>
        <v>0</v>
      </c>
      <c r="U262" s="36"/>
      <c r="V262" s="36"/>
      <c r="W262" s="36"/>
      <c r="X262" s="36"/>
      <c r="Y262" s="36"/>
      <c r="Z262" s="36"/>
      <c r="AA262" s="36"/>
      <c r="AB262" s="36"/>
      <c r="AC262" s="36"/>
      <c r="AD262" s="36"/>
      <c r="AE262" s="36"/>
      <c r="AR262" s="224" t="s">
        <v>279</v>
      </c>
      <c r="AT262" s="224" t="s">
        <v>179</v>
      </c>
      <c r="AU262" s="224" t="s">
        <v>91</v>
      </c>
      <c r="AY262" s="18" t="s">
        <v>177</v>
      </c>
      <c r="BE262" s="116">
        <f>IF(N262="základní",J262,0)</f>
        <v>0</v>
      </c>
      <c r="BF262" s="116">
        <f>IF(N262="snížená",J262,0)</f>
        <v>0</v>
      </c>
      <c r="BG262" s="116">
        <f>IF(N262="zákl. přenesená",J262,0)</f>
        <v>0</v>
      </c>
      <c r="BH262" s="116">
        <f>IF(N262="sníž. přenesená",J262,0)</f>
        <v>0</v>
      </c>
      <c r="BI262" s="116">
        <f>IF(N262="nulová",J262,0)</f>
        <v>0</v>
      </c>
      <c r="BJ262" s="18" t="s">
        <v>89</v>
      </c>
      <c r="BK262" s="116">
        <f>ROUND(I262*H262,2)</f>
        <v>0</v>
      </c>
      <c r="BL262" s="18" t="s">
        <v>279</v>
      </c>
      <c r="BM262" s="224" t="s">
        <v>422</v>
      </c>
    </row>
    <row r="263" spans="1:65" s="14" customFormat="1">
      <c r="B263" s="236"/>
      <c r="C263" s="237"/>
      <c r="D263" s="227" t="s">
        <v>185</v>
      </c>
      <c r="E263" s="238" t="s">
        <v>1</v>
      </c>
      <c r="F263" s="239" t="s">
        <v>423</v>
      </c>
      <c r="G263" s="237"/>
      <c r="H263" s="240">
        <v>3685.2750000000001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AT263" s="246" t="s">
        <v>185</v>
      </c>
      <c r="AU263" s="246" t="s">
        <v>91</v>
      </c>
      <c r="AV263" s="14" t="s">
        <v>91</v>
      </c>
      <c r="AW263" s="14" t="s">
        <v>34</v>
      </c>
      <c r="AX263" s="14" t="s">
        <v>89</v>
      </c>
      <c r="AY263" s="246" t="s">
        <v>177</v>
      </c>
    </row>
    <row r="264" spans="1:65" s="2" customFormat="1" ht="14.45" customHeight="1">
      <c r="A264" s="36"/>
      <c r="B264" s="37"/>
      <c r="C264" s="269" t="s">
        <v>424</v>
      </c>
      <c r="D264" s="269" t="s">
        <v>212</v>
      </c>
      <c r="E264" s="270" t="s">
        <v>425</v>
      </c>
      <c r="F264" s="271" t="s">
        <v>426</v>
      </c>
      <c r="G264" s="272" t="s">
        <v>106</v>
      </c>
      <c r="H264" s="273">
        <v>3269.5360000000001</v>
      </c>
      <c r="I264" s="274"/>
      <c r="J264" s="275">
        <f>ROUND(I264*H264,2)</f>
        <v>0</v>
      </c>
      <c r="K264" s="276"/>
      <c r="L264" s="277"/>
      <c r="M264" s="278" t="s">
        <v>1</v>
      </c>
      <c r="N264" s="279" t="s">
        <v>46</v>
      </c>
      <c r="O264" s="73"/>
      <c r="P264" s="222">
        <f>O264*H264</f>
        <v>0</v>
      </c>
      <c r="Q264" s="222">
        <v>1.0999999999999999E-2</v>
      </c>
      <c r="R264" s="222">
        <f>Q264*H264</f>
        <v>35.964895999999996</v>
      </c>
      <c r="S264" s="222">
        <v>0</v>
      </c>
      <c r="T264" s="223">
        <f>S264*H264</f>
        <v>0</v>
      </c>
      <c r="U264" s="36"/>
      <c r="V264" s="36"/>
      <c r="W264" s="36"/>
      <c r="X264" s="36"/>
      <c r="Y264" s="36"/>
      <c r="Z264" s="36"/>
      <c r="AA264" s="36"/>
      <c r="AB264" s="36"/>
      <c r="AC264" s="36"/>
      <c r="AD264" s="36"/>
      <c r="AE264" s="36"/>
      <c r="AR264" s="224" t="s">
        <v>307</v>
      </c>
      <c r="AT264" s="224" t="s">
        <v>212</v>
      </c>
      <c r="AU264" s="224" t="s">
        <v>91</v>
      </c>
      <c r="AY264" s="18" t="s">
        <v>177</v>
      </c>
      <c r="BE264" s="116">
        <f>IF(N264="základní",J264,0)</f>
        <v>0</v>
      </c>
      <c r="BF264" s="116">
        <f>IF(N264="snížená",J264,0)</f>
        <v>0</v>
      </c>
      <c r="BG264" s="116">
        <f>IF(N264="zákl. přenesená",J264,0)</f>
        <v>0</v>
      </c>
      <c r="BH264" s="116">
        <f>IF(N264="sníž. přenesená",J264,0)</f>
        <v>0</v>
      </c>
      <c r="BI264" s="116">
        <f>IF(N264="nulová",J264,0)</f>
        <v>0</v>
      </c>
      <c r="BJ264" s="18" t="s">
        <v>89</v>
      </c>
      <c r="BK264" s="116">
        <f>ROUND(I264*H264,2)</f>
        <v>0</v>
      </c>
      <c r="BL264" s="18" t="s">
        <v>279</v>
      </c>
      <c r="BM264" s="224" t="s">
        <v>427</v>
      </c>
    </row>
    <row r="265" spans="1:65" s="2" customFormat="1" ht="24.2" customHeight="1">
      <c r="A265" s="36"/>
      <c r="B265" s="37"/>
      <c r="C265" s="212" t="s">
        <v>428</v>
      </c>
      <c r="D265" s="212" t="s">
        <v>179</v>
      </c>
      <c r="E265" s="213" t="s">
        <v>429</v>
      </c>
      <c r="F265" s="214" t="s">
        <v>430</v>
      </c>
      <c r="G265" s="215" t="s">
        <v>223</v>
      </c>
      <c r="H265" s="216">
        <v>109.044</v>
      </c>
      <c r="I265" s="217"/>
      <c r="J265" s="218">
        <f>ROUND(I265*H265,2)</f>
        <v>0</v>
      </c>
      <c r="K265" s="219"/>
      <c r="L265" s="39"/>
      <c r="M265" s="220" t="s">
        <v>1</v>
      </c>
      <c r="N265" s="221" t="s">
        <v>46</v>
      </c>
      <c r="O265" s="73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4" t="s">
        <v>279</v>
      </c>
      <c r="AT265" s="224" t="s">
        <v>179</v>
      </c>
      <c r="AU265" s="224" t="s">
        <v>91</v>
      </c>
      <c r="AY265" s="18" t="s">
        <v>177</v>
      </c>
      <c r="BE265" s="116">
        <f>IF(N265="základní",J265,0)</f>
        <v>0</v>
      </c>
      <c r="BF265" s="116">
        <f>IF(N265="snížená",J265,0)</f>
        <v>0</v>
      </c>
      <c r="BG265" s="116">
        <f>IF(N265="zákl. přenesená",J265,0)</f>
        <v>0</v>
      </c>
      <c r="BH265" s="116">
        <f>IF(N265="sníž. přenesená",J265,0)</f>
        <v>0</v>
      </c>
      <c r="BI265" s="116">
        <f>IF(N265="nulová",J265,0)</f>
        <v>0</v>
      </c>
      <c r="BJ265" s="18" t="s">
        <v>89</v>
      </c>
      <c r="BK265" s="116">
        <f>ROUND(I265*H265,2)</f>
        <v>0</v>
      </c>
      <c r="BL265" s="18" t="s">
        <v>279</v>
      </c>
      <c r="BM265" s="224" t="s">
        <v>431</v>
      </c>
    </row>
    <row r="266" spans="1:65" s="14" customFormat="1">
      <c r="B266" s="236"/>
      <c r="C266" s="237"/>
      <c r="D266" s="227" t="s">
        <v>185</v>
      </c>
      <c r="E266" s="238" t="s">
        <v>1</v>
      </c>
      <c r="F266" s="239" t="s">
        <v>432</v>
      </c>
      <c r="G266" s="237"/>
      <c r="H266" s="240">
        <v>109.044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AT266" s="246" t="s">
        <v>185</v>
      </c>
      <c r="AU266" s="246" t="s">
        <v>91</v>
      </c>
      <c r="AV266" s="14" t="s">
        <v>91</v>
      </c>
      <c r="AW266" s="14" t="s">
        <v>34</v>
      </c>
      <c r="AX266" s="14" t="s">
        <v>89</v>
      </c>
      <c r="AY266" s="246" t="s">
        <v>177</v>
      </c>
    </row>
    <row r="267" spans="1:65" s="2" customFormat="1" ht="14.45" customHeight="1">
      <c r="A267" s="36"/>
      <c r="B267" s="37"/>
      <c r="C267" s="269" t="s">
        <v>433</v>
      </c>
      <c r="D267" s="269" t="s">
        <v>212</v>
      </c>
      <c r="E267" s="270" t="s">
        <v>434</v>
      </c>
      <c r="F267" s="271" t="s">
        <v>435</v>
      </c>
      <c r="G267" s="272" t="s">
        <v>260</v>
      </c>
      <c r="H267" s="273">
        <v>154.78700000000001</v>
      </c>
      <c r="I267" s="274"/>
      <c r="J267" s="275">
        <f>ROUND(I267*H267,2)</f>
        <v>0</v>
      </c>
      <c r="K267" s="276"/>
      <c r="L267" s="277"/>
      <c r="M267" s="278" t="s">
        <v>1</v>
      </c>
      <c r="N267" s="279" t="s">
        <v>46</v>
      </c>
      <c r="O267" s="73"/>
      <c r="P267" s="222">
        <f>O267*H267</f>
        <v>0</v>
      </c>
      <c r="Q267" s="222">
        <v>1</v>
      </c>
      <c r="R267" s="222">
        <f>Q267*H267</f>
        <v>154.78700000000001</v>
      </c>
      <c r="S267" s="222">
        <v>0</v>
      </c>
      <c r="T267" s="223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4" t="s">
        <v>307</v>
      </c>
      <c r="AT267" s="224" t="s">
        <v>212</v>
      </c>
      <c r="AU267" s="224" t="s">
        <v>91</v>
      </c>
      <c r="AY267" s="18" t="s">
        <v>177</v>
      </c>
      <c r="BE267" s="116">
        <f>IF(N267="základní",J267,0)</f>
        <v>0</v>
      </c>
      <c r="BF267" s="116">
        <f>IF(N267="snížená",J267,0)</f>
        <v>0</v>
      </c>
      <c r="BG267" s="116">
        <f>IF(N267="zákl. přenesená",J267,0)</f>
        <v>0</v>
      </c>
      <c r="BH267" s="116">
        <f>IF(N267="sníž. přenesená",J267,0)</f>
        <v>0</v>
      </c>
      <c r="BI267" s="116">
        <f>IF(N267="nulová",J267,0)</f>
        <v>0</v>
      </c>
      <c r="BJ267" s="18" t="s">
        <v>89</v>
      </c>
      <c r="BK267" s="116">
        <f>ROUND(I267*H267,2)</f>
        <v>0</v>
      </c>
      <c r="BL267" s="18" t="s">
        <v>279</v>
      </c>
      <c r="BM267" s="224" t="s">
        <v>436</v>
      </c>
    </row>
    <row r="268" spans="1:65" s="14" customFormat="1">
      <c r="B268" s="236"/>
      <c r="C268" s="237"/>
      <c r="D268" s="227" t="s">
        <v>185</v>
      </c>
      <c r="E268" s="238" t="s">
        <v>1</v>
      </c>
      <c r="F268" s="239" t="s">
        <v>437</v>
      </c>
      <c r="G268" s="237"/>
      <c r="H268" s="240">
        <v>154.78700000000001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AT268" s="246" t="s">
        <v>185</v>
      </c>
      <c r="AU268" s="246" t="s">
        <v>91</v>
      </c>
      <c r="AV268" s="14" t="s">
        <v>91</v>
      </c>
      <c r="AW268" s="14" t="s">
        <v>34</v>
      </c>
      <c r="AX268" s="14" t="s">
        <v>89</v>
      </c>
      <c r="AY268" s="246" t="s">
        <v>177</v>
      </c>
    </row>
    <row r="269" spans="1:65" s="2" customFormat="1" ht="14.45" customHeight="1">
      <c r="A269" s="36"/>
      <c r="B269" s="37"/>
      <c r="C269" s="212" t="s">
        <v>438</v>
      </c>
      <c r="D269" s="212" t="s">
        <v>179</v>
      </c>
      <c r="E269" s="213" t="s">
        <v>439</v>
      </c>
      <c r="F269" s="214" t="s">
        <v>440</v>
      </c>
      <c r="G269" s="215" t="s">
        <v>110</v>
      </c>
      <c r="H269" s="216">
        <v>2134.48</v>
      </c>
      <c r="I269" s="217"/>
      <c r="J269" s="218">
        <f>ROUND(I269*H269,2)</f>
        <v>0</v>
      </c>
      <c r="K269" s="219"/>
      <c r="L269" s="39"/>
      <c r="M269" s="220" t="s">
        <v>1</v>
      </c>
      <c r="N269" s="221" t="s">
        <v>46</v>
      </c>
      <c r="O269" s="73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4" t="s">
        <v>279</v>
      </c>
      <c r="AT269" s="224" t="s">
        <v>179</v>
      </c>
      <c r="AU269" s="224" t="s">
        <v>91</v>
      </c>
      <c r="AY269" s="18" t="s">
        <v>177</v>
      </c>
      <c r="BE269" s="116">
        <f>IF(N269="základní",J269,0)</f>
        <v>0</v>
      </c>
      <c r="BF269" s="116">
        <f>IF(N269="snížená",J269,0)</f>
        <v>0</v>
      </c>
      <c r="BG269" s="116">
        <f>IF(N269="zákl. přenesená",J269,0)</f>
        <v>0</v>
      </c>
      <c r="BH269" s="116">
        <f>IF(N269="sníž. přenesená",J269,0)</f>
        <v>0</v>
      </c>
      <c r="BI269" s="116">
        <f>IF(N269="nulová",J269,0)</f>
        <v>0</v>
      </c>
      <c r="BJ269" s="18" t="s">
        <v>89</v>
      </c>
      <c r="BK269" s="116">
        <f>ROUND(I269*H269,2)</f>
        <v>0</v>
      </c>
      <c r="BL269" s="18" t="s">
        <v>279</v>
      </c>
      <c r="BM269" s="224" t="s">
        <v>441</v>
      </c>
    </row>
    <row r="270" spans="1:65" s="14" customFormat="1">
      <c r="B270" s="236"/>
      <c r="C270" s="237"/>
      <c r="D270" s="227" t="s">
        <v>185</v>
      </c>
      <c r="E270" s="238" t="s">
        <v>1</v>
      </c>
      <c r="F270" s="239" t="s">
        <v>356</v>
      </c>
      <c r="G270" s="237"/>
      <c r="H270" s="240">
        <v>1082.78</v>
      </c>
      <c r="I270" s="241"/>
      <c r="J270" s="237"/>
      <c r="K270" s="237"/>
      <c r="L270" s="242"/>
      <c r="M270" s="243"/>
      <c r="N270" s="244"/>
      <c r="O270" s="244"/>
      <c r="P270" s="244"/>
      <c r="Q270" s="244"/>
      <c r="R270" s="244"/>
      <c r="S270" s="244"/>
      <c r="T270" s="245"/>
      <c r="AT270" s="246" t="s">
        <v>185</v>
      </c>
      <c r="AU270" s="246" t="s">
        <v>91</v>
      </c>
      <c r="AV270" s="14" t="s">
        <v>91</v>
      </c>
      <c r="AW270" s="14" t="s">
        <v>34</v>
      </c>
      <c r="AX270" s="14" t="s">
        <v>81</v>
      </c>
      <c r="AY270" s="246" t="s">
        <v>177</v>
      </c>
    </row>
    <row r="271" spans="1:65" s="14" customFormat="1">
      <c r="B271" s="236"/>
      <c r="C271" s="237"/>
      <c r="D271" s="227" t="s">
        <v>185</v>
      </c>
      <c r="E271" s="238" t="s">
        <v>1</v>
      </c>
      <c r="F271" s="239" t="s">
        <v>442</v>
      </c>
      <c r="G271" s="237"/>
      <c r="H271" s="240">
        <v>217.48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AT271" s="246" t="s">
        <v>185</v>
      </c>
      <c r="AU271" s="246" t="s">
        <v>91</v>
      </c>
      <c r="AV271" s="14" t="s">
        <v>91</v>
      </c>
      <c r="AW271" s="14" t="s">
        <v>34</v>
      </c>
      <c r="AX271" s="14" t="s">
        <v>81</v>
      </c>
      <c r="AY271" s="246" t="s">
        <v>177</v>
      </c>
    </row>
    <row r="272" spans="1:65" s="14" customFormat="1">
      <c r="B272" s="236"/>
      <c r="C272" s="237"/>
      <c r="D272" s="227" t="s">
        <v>185</v>
      </c>
      <c r="E272" s="238" t="s">
        <v>1</v>
      </c>
      <c r="F272" s="239" t="s">
        <v>443</v>
      </c>
      <c r="G272" s="237"/>
      <c r="H272" s="240">
        <v>417.96</v>
      </c>
      <c r="I272" s="241"/>
      <c r="J272" s="237"/>
      <c r="K272" s="237"/>
      <c r="L272" s="242"/>
      <c r="M272" s="243"/>
      <c r="N272" s="244"/>
      <c r="O272" s="244"/>
      <c r="P272" s="244"/>
      <c r="Q272" s="244"/>
      <c r="R272" s="244"/>
      <c r="S272" s="244"/>
      <c r="T272" s="245"/>
      <c r="AT272" s="246" t="s">
        <v>185</v>
      </c>
      <c r="AU272" s="246" t="s">
        <v>91</v>
      </c>
      <c r="AV272" s="14" t="s">
        <v>91</v>
      </c>
      <c r="AW272" s="14" t="s">
        <v>34</v>
      </c>
      <c r="AX272" s="14" t="s">
        <v>81</v>
      </c>
      <c r="AY272" s="246" t="s">
        <v>177</v>
      </c>
    </row>
    <row r="273" spans="1:65" s="14" customFormat="1">
      <c r="B273" s="236"/>
      <c r="C273" s="237"/>
      <c r="D273" s="227" t="s">
        <v>185</v>
      </c>
      <c r="E273" s="238" t="s">
        <v>1</v>
      </c>
      <c r="F273" s="239" t="s">
        <v>444</v>
      </c>
      <c r="G273" s="237"/>
      <c r="H273" s="240">
        <v>176.26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AT273" s="246" t="s">
        <v>185</v>
      </c>
      <c r="AU273" s="246" t="s">
        <v>91</v>
      </c>
      <c r="AV273" s="14" t="s">
        <v>91</v>
      </c>
      <c r="AW273" s="14" t="s">
        <v>34</v>
      </c>
      <c r="AX273" s="14" t="s">
        <v>81</v>
      </c>
      <c r="AY273" s="246" t="s">
        <v>177</v>
      </c>
    </row>
    <row r="274" spans="1:65" s="14" customFormat="1">
      <c r="B274" s="236"/>
      <c r="C274" s="237"/>
      <c r="D274" s="227" t="s">
        <v>185</v>
      </c>
      <c r="E274" s="238" t="s">
        <v>1</v>
      </c>
      <c r="F274" s="239" t="s">
        <v>445</v>
      </c>
      <c r="G274" s="237"/>
      <c r="H274" s="240">
        <v>240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AT274" s="246" t="s">
        <v>185</v>
      </c>
      <c r="AU274" s="246" t="s">
        <v>91</v>
      </c>
      <c r="AV274" s="14" t="s">
        <v>91</v>
      </c>
      <c r="AW274" s="14" t="s">
        <v>34</v>
      </c>
      <c r="AX274" s="14" t="s">
        <v>81</v>
      </c>
      <c r="AY274" s="246" t="s">
        <v>177</v>
      </c>
    </row>
    <row r="275" spans="1:65" s="16" customFormat="1">
      <c r="B275" s="258"/>
      <c r="C275" s="259"/>
      <c r="D275" s="227" t="s">
        <v>185</v>
      </c>
      <c r="E275" s="260" t="s">
        <v>1</v>
      </c>
      <c r="F275" s="261" t="s">
        <v>210</v>
      </c>
      <c r="G275" s="259"/>
      <c r="H275" s="262">
        <v>2134.48</v>
      </c>
      <c r="I275" s="263"/>
      <c r="J275" s="259"/>
      <c r="K275" s="259"/>
      <c r="L275" s="264"/>
      <c r="M275" s="265"/>
      <c r="N275" s="266"/>
      <c r="O275" s="266"/>
      <c r="P275" s="266"/>
      <c r="Q275" s="266"/>
      <c r="R275" s="266"/>
      <c r="S275" s="266"/>
      <c r="T275" s="267"/>
      <c r="AT275" s="268" t="s">
        <v>185</v>
      </c>
      <c r="AU275" s="268" t="s">
        <v>91</v>
      </c>
      <c r="AV275" s="16" t="s">
        <v>183</v>
      </c>
      <c r="AW275" s="16" t="s">
        <v>34</v>
      </c>
      <c r="AX275" s="16" t="s">
        <v>89</v>
      </c>
      <c r="AY275" s="268" t="s">
        <v>177</v>
      </c>
    </row>
    <row r="276" spans="1:65" s="2" customFormat="1" ht="14.45" customHeight="1">
      <c r="A276" s="36"/>
      <c r="B276" s="37"/>
      <c r="C276" s="269" t="s">
        <v>446</v>
      </c>
      <c r="D276" s="269" t="s">
        <v>212</v>
      </c>
      <c r="E276" s="270" t="s">
        <v>447</v>
      </c>
      <c r="F276" s="271" t="s">
        <v>448</v>
      </c>
      <c r="G276" s="272" t="s">
        <v>110</v>
      </c>
      <c r="H276" s="273">
        <v>2177.17</v>
      </c>
      <c r="I276" s="274"/>
      <c r="J276" s="275">
        <f>ROUND(I276*H276,2)</f>
        <v>0</v>
      </c>
      <c r="K276" s="276"/>
      <c r="L276" s="277"/>
      <c r="M276" s="278" t="s">
        <v>1</v>
      </c>
      <c r="N276" s="279" t="s">
        <v>46</v>
      </c>
      <c r="O276" s="73"/>
      <c r="P276" s="222">
        <f>O276*H276</f>
        <v>0</v>
      </c>
      <c r="Q276" s="222">
        <v>2.0000000000000002E-5</v>
      </c>
      <c r="R276" s="222">
        <f>Q276*H276</f>
        <v>4.3543400000000003E-2</v>
      </c>
      <c r="S276" s="222">
        <v>0</v>
      </c>
      <c r="T276" s="223">
        <f>S276*H276</f>
        <v>0</v>
      </c>
      <c r="U276" s="36"/>
      <c r="V276" s="36"/>
      <c r="W276" s="36"/>
      <c r="X276" s="36"/>
      <c r="Y276" s="36"/>
      <c r="Z276" s="36"/>
      <c r="AA276" s="36"/>
      <c r="AB276" s="36"/>
      <c r="AC276" s="36"/>
      <c r="AD276" s="36"/>
      <c r="AE276" s="36"/>
      <c r="AR276" s="224" t="s">
        <v>307</v>
      </c>
      <c r="AT276" s="224" t="s">
        <v>212</v>
      </c>
      <c r="AU276" s="224" t="s">
        <v>91</v>
      </c>
      <c r="AY276" s="18" t="s">
        <v>177</v>
      </c>
      <c r="BE276" s="116">
        <f>IF(N276="základní",J276,0)</f>
        <v>0</v>
      </c>
      <c r="BF276" s="116">
        <f>IF(N276="snížená",J276,0)</f>
        <v>0</v>
      </c>
      <c r="BG276" s="116">
        <f>IF(N276="zákl. přenesená",J276,0)</f>
        <v>0</v>
      </c>
      <c r="BH276" s="116">
        <f>IF(N276="sníž. přenesená",J276,0)</f>
        <v>0</v>
      </c>
      <c r="BI276" s="116">
        <f>IF(N276="nulová",J276,0)</f>
        <v>0</v>
      </c>
      <c r="BJ276" s="18" t="s">
        <v>89</v>
      </c>
      <c r="BK276" s="116">
        <f>ROUND(I276*H276,2)</f>
        <v>0</v>
      </c>
      <c r="BL276" s="18" t="s">
        <v>279</v>
      </c>
      <c r="BM276" s="224" t="s">
        <v>449</v>
      </c>
    </row>
    <row r="277" spans="1:65" s="14" customFormat="1">
      <c r="B277" s="236"/>
      <c r="C277" s="237"/>
      <c r="D277" s="227" t="s">
        <v>185</v>
      </c>
      <c r="E277" s="238" t="s">
        <v>1</v>
      </c>
      <c r="F277" s="239" t="s">
        <v>450</v>
      </c>
      <c r="G277" s="237"/>
      <c r="H277" s="240">
        <v>2177.17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AT277" s="246" t="s">
        <v>185</v>
      </c>
      <c r="AU277" s="246" t="s">
        <v>91</v>
      </c>
      <c r="AV277" s="14" t="s">
        <v>91</v>
      </c>
      <c r="AW277" s="14" t="s">
        <v>34</v>
      </c>
      <c r="AX277" s="14" t="s">
        <v>89</v>
      </c>
      <c r="AY277" s="246" t="s">
        <v>177</v>
      </c>
    </row>
    <row r="278" spans="1:65" s="2" customFormat="1" ht="24.2" customHeight="1">
      <c r="A278" s="36"/>
      <c r="B278" s="37"/>
      <c r="C278" s="212" t="s">
        <v>451</v>
      </c>
      <c r="D278" s="212" t="s">
        <v>179</v>
      </c>
      <c r="E278" s="213" t="s">
        <v>452</v>
      </c>
      <c r="F278" s="214" t="s">
        <v>453</v>
      </c>
      <c r="G278" s="215" t="s">
        <v>106</v>
      </c>
      <c r="H278" s="216">
        <v>3927.6689999999999</v>
      </c>
      <c r="I278" s="217"/>
      <c r="J278" s="218">
        <f>ROUND(I278*H278,2)</f>
        <v>0</v>
      </c>
      <c r="K278" s="219"/>
      <c r="L278" s="39"/>
      <c r="M278" s="220" t="s">
        <v>1</v>
      </c>
      <c r="N278" s="221" t="s">
        <v>46</v>
      </c>
      <c r="O278" s="73"/>
      <c r="P278" s="222">
        <f>O278*H278</f>
        <v>0</v>
      </c>
      <c r="Q278" s="222">
        <v>0</v>
      </c>
      <c r="R278" s="222">
        <f>Q278*H278</f>
        <v>0</v>
      </c>
      <c r="S278" s="222">
        <v>0.16700000000000001</v>
      </c>
      <c r="T278" s="223">
        <f>S278*H278</f>
        <v>655.92072300000007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4" t="s">
        <v>279</v>
      </c>
      <c r="AT278" s="224" t="s">
        <v>179</v>
      </c>
      <c r="AU278" s="224" t="s">
        <v>91</v>
      </c>
      <c r="AY278" s="18" t="s">
        <v>177</v>
      </c>
      <c r="BE278" s="116">
        <f>IF(N278="základní",J278,0)</f>
        <v>0</v>
      </c>
      <c r="BF278" s="116">
        <f>IF(N278="snížená",J278,0)</f>
        <v>0</v>
      </c>
      <c r="BG278" s="116">
        <f>IF(N278="zákl. přenesená",J278,0)</f>
        <v>0</v>
      </c>
      <c r="BH278" s="116">
        <f>IF(N278="sníž. přenesená",J278,0)</f>
        <v>0</v>
      </c>
      <c r="BI278" s="116">
        <f>IF(N278="nulová",J278,0)</f>
        <v>0</v>
      </c>
      <c r="BJ278" s="18" t="s">
        <v>89</v>
      </c>
      <c r="BK278" s="116">
        <f>ROUND(I278*H278,2)</f>
        <v>0</v>
      </c>
      <c r="BL278" s="18" t="s">
        <v>279</v>
      </c>
      <c r="BM278" s="224" t="s">
        <v>454</v>
      </c>
    </row>
    <row r="279" spans="1:65" s="14" customFormat="1">
      <c r="B279" s="236"/>
      <c r="C279" s="237"/>
      <c r="D279" s="227" t="s">
        <v>185</v>
      </c>
      <c r="E279" s="238" t="s">
        <v>1</v>
      </c>
      <c r="F279" s="239" t="s">
        <v>119</v>
      </c>
      <c r="G279" s="237"/>
      <c r="H279" s="240">
        <v>3927.6689999999999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AT279" s="246" t="s">
        <v>185</v>
      </c>
      <c r="AU279" s="246" t="s">
        <v>91</v>
      </c>
      <c r="AV279" s="14" t="s">
        <v>91</v>
      </c>
      <c r="AW279" s="14" t="s">
        <v>34</v>
      </c>
      <c r="AX279" s="14" t="s">
        <v>89</v>
      </c>
      <c r="AY279" s="246" t="s">
        <v>177</v>
      </c>
    </row>
    <row r="280" spans="1:65" s="2" customFormat="1" ht="24.2" customHeight="1">
      <c r="A280" s="36"/>
      <c r="B280" s="37"/>
      <c r="C280" s="212" t="s">
        <v>455</v>
      </c>
      <c r="D280" s="212" t="s">
        <v>179</v>
      </c>
      <c r="E280" s="213" t="s">
        <v>456</v>
      </c>
      <c r="F280" s="214" t="s">
        <v>457</v>
      </c>
      <c r="G280" s="215" t="s">
        <v>106</v>
      </c>
      <c r="H280" s="216">
        <v>13354.075000000001</v>
      </c>
      <c r="I280" s="217"/>
      <c r="J280" s="218">
        <f>ROUND(I280*H280,2)</f>
        <v>0</v>
      </c>
      <c r="K280" s="219"/>
      <c r="L280" s="39"/>
      <c r="M280" s="220" t="s">
        <v>1</v>
      </c>
      <c r="N280" s="221" t="s">
        <v>46</v>
      </c>
      <c r="O280" s="73"/>
      <c r="P280" s="222">
        <f>O280*H280</f>
        <v>0</v>
      </c>
      <c r="Q280" s="222">
        <v>0</v>
      </c>
      <c r="R280" s="222">
        <f>Q280*H280</f>
        <v>0</v>
      </c>
      <c r="S280" s="222">
        <v>8.4000000000000005E-2</v>
      </c>
      <c r="T280" s="223">
        <f>S280*H280</f>
        <v>1121.7423000000001</v>
      </c>
      <c r="U280" s="36"/>
      <c r="V280" s="36"/>
      <c r="W280" s="36"/>
      <c r="X280" s="36"/>
      <c r="Y280" s="36"/>
      <c r="Z280" s="36"/>
      <c r="AA280" s="36"/>
      <c r="AB280" s="36"/>
      <c r="AC280" s="36"/>
      <c r="AD280" s="36"/>
      <c r="AE280" s="36"/>
      <c r="AR280" s="224" t="s">
        <v>279</v>
      </c>
      <c r="AT280" s="224" t="s">
        <v>179</v>
      </c>
      <c r="AU280" s="224" t="s">
        <v>91</v>
      </c>
      <c r="AY280" s="18" t="s">
        <v>177</v>
      </c>
      <c r="BE280" s="116">
        <f>IF(N280="základní",J280,0)</f>
        <v>0</v>
      </c>
      <c r="BF280" s="116">
        <f>IF(N280="snížená",J280,0)</f>
        <v>0</v>
      </c>
      <c r="BG280" s="116">
        <f>IF(N280="zákl. přenesená",J280,0)</f>
        <v>0</v>
      </c>
      <c r="BH280" s="116">
        <f>IF(N280="sníž. přenesená",J280,0)</f>
        <v>0</v>
      </c>
      <c r="BI280" s="116">
        <f>IF(N280="nulová",J280,0)</f>
        <v>0</v>
      </c>
      <c r="BJ280" s="18" t="s">
        <v>89</v>
      </c>
      <c r="BK280" s="116">
        <f>ROUND(I280*H280,2)</f>
        <v>0</v>
      </c>
      <c r="BL280" s="18" t="s">
        <v>279</v>
      </c>
      <c r="BM280" s="224" t="s">
        <v>458</v>
      </c>
    </row>
    <row r="281" spans="1:65" s="14" customFormat="1">
      <c r="B281" s="236"/>
      <c r="C281" s="237"/>
      <c r="D281" s="227" t="s">
        <v>185</v>
      </c>
      <c r="E281" s="238" t="s">
        <v>1</v>
      </c>
      <c r="F281" s="239" t="s">
        <v>459</v>
      </c>
      <c r="G281" s="237"/>
      <c r="H281" s="240">
        <v>13354.075000000001</v>
      </c>
      <c r="I281" s="241"/>
      <c r="J281" s="237"/>
      <c r="K281" s="237"/>
      <c r="L281" s="242"/>
      <c r="M281" s="243"/>
      <c r="N281" s="244"/>
      <c r="O281" s="244"/>
      <c r="P281" s="244"/>
      <c r="Q281" s="244"/>
      <c r="R281" s="244"/>
      <c r="S281" s="244"/>
      <c r="T281" s="245"/>
      <c r="AT281" s="246" t="s">
        <v>185</v>
      </c>
      <c r="AU281" s="246" t="s">
        <v>91</v>
      </c>
      <c r="AV281" s="14" t="s">
        <v>91</v>
      </c>
      <c r="AW281" s="14" t="s">
        <v>34</v>
      </c>
      <c r="AX281" s="14" t="s">
        <v>89</v>
      </c>
      <c r="AY281" s="246" t="s">
        <v>177</v>
      </c>
    </row>
    <row r="282" spans="1:65" s="2" customFormat="1" ht="24.2" customHeight="1">
      <c r="A282" s="36"/>
      <c r="B282" s="37"/>
      <c r="C282" s="212" t="s">
        <v>460</v>
      </c>
      <c r="D282" s="212" t="s">
        <v>179</v>
      </c>
      <c r="E282" s="213" t="s">
        <v>461</v>
      </c>
      <c r="F282" s="214" t="s">
        <v>462</v>
      </c>
      <c r="G282" s="215" t="s">
        <v>260</v>
      </c>
      <c r="H282" s="216">
        <v>457.90600000000001</v>
      </c>
      <c r="I282" s="217"/>
      <c r="J282" s="218">
        <f>ROUND(I282*H282,2)</f>
        <v>0</v>
      </c>
      <c r="K282" s="219"/>
      <c r="L282" s="39"/>
      <c r="M282" s="220" t="s">
        <v>1</v>
      </c>
      <c r="N282" s="221" t="s">
        <v>46</v>
      </c>
      <c r="O282" s="73"/>
      <c r="P282" s="222">
        <f>O282*H282</f>
        <v>0</v>
      </c>
      <c r="Q282" s="222">
        <v>0</v>
      </c>
      <c r="R282" s="222">
        <f>Q282*H282</f>
        <v>0</v>
      </c>
      <c r="S282" s="222">
        <v>0</v>
      </c>
      <c r="T282" s="223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4" t="s">
        <v>279</v>
      </c>
      <c r="AT282" s="224" t="s">
        <v>179</v>
      </c>
      <c r="AU282" s="224" t="s">
        <v>91</v>
      </c>
      <c r="AY282" s="18" t="s">
        <v>177</v>
      </c>
      <c r="BE282" s="116">
        <f>IF(N282="základní",J282,0)</f>
        <v>0</v>
      </c>
      <c r="BF282" s="116">
        <f>IF(N282="snížená",J282,0)</f>
        <v>0</v>
      </c>
      <c r="BG282" s="116">
        <f>IF(N282="zákl. přenesená",J282,0)</f>
        <v>0</v>
      </c>
      <c r="BH282" s="116">
        <f>IF(N282="sníž. přenesená",J282,0)</f>
        <v>0</v>
      </c>
      <c r="BI282" s="116">
        <f>IF(N282="nulová",J282,0)</f>
        <v>0</v>
      </c>
      <c r="BJ282" s="18" t="s">
        <v>89</v>
      </c>
      <c r="BK282" s="116">
        <f>ROUND(I282*H282,2)</f>
        <v>0</v>
      </c>
      <c r="BL282" s="18" t="s">
        <v>279</v>
      </c>
      <c r="BM282" s="224" t="s">
        <v>463</v>
      </c>
    </row>
    <row r="283" spans="1:65" s="2" customFormat="1" ht="24.2" customHeight="1">
      <c r="A283" s="36"/>
      <c r="B283" s="37"/>
      <c r="C283" s="212" t="s">
        <v>464</v>
      </c>
      <c r="D283" s="212" t="s">
        <v>179</v>
      </c>
      <c r="E283" s="213" t="s">
        <v>465</v>
      </c>
      <c r="F283" s="214" t="s">
        <v>466</v>
      </c>
      <c r="G283" s="215" t="s">
        <v>260</v>
      </c>
      <c r="H283" s="216">
        <v>457.90600000000001</v>
      </c>
      <c r="I283" s="217"/>
      <c r="J283" s="218">
        <f>ROUND(I283*H283,2)</f>
        <v>0</v>
      </c>
      <c r="K283" s="219"/>
      <c r="L283" s="39"/>
      <c r="M283" s="220" t="s">
        <v>1</v>
      </c>
      <c r="N283" s="221" t="s">
        <v>46</v>
      </c>
      <c r="O283" s="73"/>
      <c r="P283" s="222">
        <f>O283*H283</f>
        <v>0</v>
      </c>
      <c r="Q283" s="222">
        <v>0</v>
      </c>
      <c r="R283" s="222">
        <f>Q283*H283</f>
        <v>0</v>
      </c>
      <c r="S283" s="222">
        <v>0</v>
      </c>
      <c r="T283" s="223">
        <f>S283*H283</f>
        <v>0</v>
      </c>
      <c r="U283" s="36"/>
      <c r="V283" s="36"/>
      <c r="W283" s="36"/>
      <c r="X283" s="36"/>
      <c r="Y283" s="36"/>
      <c r="Z283" s="36"/>
      <c r="AA283" s="36"/>
      <c r="AB283" s="36"/>
      <c r="AC283" s="36"/>
      <c r="AD283" s="36"/>
      <c r="AE283" s="36"/>
      <c r="AR283" s="224" t="s">
        <v>279</v>
      </c>
      <c r="AT283" s="224" t="s">
        <v>179</v>
      </c>
      <c r="AU283" s="224" t="s">
        <v>91</v>
      </c>
      <c r="AY283" s="18" t="s">
        <v>177</v>
      </c>
      <c r="BE283" s="116">
        <f>IF(N283="základní",J283,0)</f>
        <v>0</v>
      </c>
      <c r="BF283" s="116">
        <f>IF(N283="snížená",J283,0)</f>
        <v>0</v>
      </c>
      <c r="BG283" s="116">
        <f>IF(N283="zákl. přenesená",J283,0)</f>
        <v>0</v>
      </c>
      <c r="BH283" s="116">
        <f>IF(N283="sníž. přenesená",J283,0)</f>
        <v>0</v>
      </c>
      <c r="BI283" s="116">
        <f>IF(N283="nulová",J283,0)</f>
        <v>0</v>
      </c>
      <c r="BJ283" s="18" t="s">
        <v>89</v>
      </c>
      <c r="BK283" s="116">
        <f>ROUND(I283*H283,2)</f>
        <v>0</v>
      </c>
      <c r="BL283" s="18" t="s">
        <v>279</v>
      </c>
      <c r="BM283" s="224" t="s">
        <v>467</v>
      </c>
    </row>
    <row r="284" spans="1:65" s="12" customFormat="1" ht="22.9" customHeight="1">
      <c r="B284" s="196"/>
      <c r="C284" s="197"/>
      <c r="D284" s="198" t="s">
        <v>80</v>
      </c>
      <c r="E284" s="210" t="s">
        <v>468</v>
      </c>
      <c r="F284" s="210" t="s">
        <v>469</v>
      </c>
      <c r="G284" s="197"/>
      <c r="H284" s="197"/>
      <c r="I284" s="200"/>
      <c r="J284" s="211">
        <f>BK284</f>
        <v>0</v>
      </c>
      <c r="K284" s="197"/>
      <c r="L284" s="202"/>
      <c r="M284" s="203"/>
      <c r="N284" s="204"/>
      <c r="O284" s="204"/>
      <c r="P284" s="205">
        <f>SUM(P285:P315)</f>
        <v>0</v>
      </c>
      <c r="Q284" s="204"/>
      <c r="R284" s="205">
        <f>SUM(R285:R315)</f>
        <v>35.57417899</v>
      </c>
      <c r="S284" s="204"/>
      <c r="T284" s="206">
        <f>SUM(T285:T315)</f>
        <v>147.6803544</v>
      </c>
      <c r="AR284" s="207" t="s">
        <v>91</v>
      </c>
      <c r="AT284" s="208" t="s">
        <v>80</v>
      </c>
      <c r="AU284" s="208" t="s">
        <v>89</v>
      </c>
      <c r="AY284" s="207" t="s">
        <v>177</v>
      </c>
      <c r="BK284" s="209">
        <f>SUM(BK285:BK315)</f>
        <v>0</v>
      </c>
    </row>
    <row r="285" spans="1:65" s="2" customFormat="1" ht="24.2" customHeight="1">
      <c r="A285" s="36"/>
      <c r="B285" s="37"/>
      <c r="C285" s="212" t="s">
        <v>470</v>
      </c>
      <c r="D285" s="212" t="s">
        <v>179</v>
      </c>
      <c r="E285" s="213" t="s">
        <v>471</v>
      </c>
      <c r="F285" s="214" t="s">
        <v>472</v>
      </c>
      <c r="G285" s="215" t="s">
        <v>106</v>
      </c>
      <c r="H285" s="216">
        <v>266.298</v>
      </c>
      <c r="I285" s="217"/>
      <c r="J285" s="218">
        <f>ROUND(I285*H285,2)</f>
        <v>0</v>
      </c>
      <c r="K285" s="219"/>
      <c r="L285" s="39"/>
      <c r="M285" s="220" t="s">
        <v>1</v>
      </c>
      <c r="N285" s="221" t="s">
        <v>46</v>
      </c>
      <c r="O285" s="73"/>
      <c r="P285" s="222">
        <f>O285*H285</f>
        <v>0</v>
      </c>
      <c r="Q285" s="222">
        <v>6.0000000000000001E-3</v>
      </c>
      <c r="R285" s="222">
        <f>Q285*H285</f>
        <v>1.597788</v>
      </c>
      <c r="S285" s="222">
        <v>0</v>
      </c>
      <c r="T285" s="223">
        <f>S285*H285</f>
        <v>0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4" t="s">
        <v>279</v>
      </c>
      <c r="AT285" s="224" t="s">
        <v>179</v>
      </c>
      <c r="AU285" s="224" t="s">
        <v>91</v>
      </c>
      <c r="AY285" s="18" t="s">
        <v>177</v>
      </c>
      <c r="BE285" s="116">
        <f>IF(N285="základní",J285,0)</f>
        <v>0</v>
      </c>
      <c r="BF285" s="116">
        <f>IF(N285="snížená",J285,0)</f>
        <v>0</v>
      </c>
      <c r="BG285" s="116">
        <f>IF(N285="zákl. přenesená",J285,0)</f>
        <v>0</v>
      </c>
      <c r="BH285" s="116">
        <f>IF(N285="sníž. přenesená",J285,0)</f>
        <v>0</v>
      </c>
      <c r="BI285" s="116">
        <f>IF(N285="nulová",J285,0)</f>
        <v>0</v>
      </c>
      <c r="BJ285" s="18" t="s">
        <v>89</v>
      </c>
      <c r="BK285" s="116">
        <f>ROUND(I285*H285,2)</f>
        <v>0</v>
      </c>
      <c r="BL285" s="18" t="s">
        <v>279</v>
      </c>
      <c r="BM285" s="224" t="s">
        <v>473</v>
      </c>
    </row>
    <row r="286" spans="1:65" s="13" customFormat="1">
      <c r="B286" s="225"/>
      <c r="C286" s="226"/>
      <c r="D286" s="227" t="s">
        <v>185</v>
      </c>
      <c r="E286" s="228" t="s">
        <v>1</v>
      </c>
      <c r="F286" s="229" t="s">
        <v>474</v>
      </c>
      <c r="G286" s="226"/>
      <c r="H286" s="228" t="s">
        <v>1</v>
      </c>
      <c r="I286" s="230"/>
      <c r="J286" s="226"/>
      <c r="K286" s="226"/>
      <c r="L286" s="231"/>
      <c r="M286" s="232"/>
      <c r="N286" s="233"/>
      <c r="O286" s="233"/>
      <c r="P286" s="233"/>
      <c r="Q286" s="233"/>
      <c r="R286" s="233"/>
      <c r="S286" s="233"/>
      <c r="T286" s="234"/>
      <c r="AT286" s="235" t="s">
        <v>185</v>
      </c>
      <c r="AU286" s="235" t="s">
        <v>91</v>
      </c>
      <c r="AV286" s="13" t="s">
        <v>89</v>
      </c>
      <c r="AW286" s="13" t="s">
        <v>34</v>
      </c>
      <c r="AX286" s="13" t="s">
        <v>81</v>
      </c>
      <c r="AY286" s="235" t="s">
        <v>177</v>
      </c>
    </row>
    <row r="287" spans="1:65" s="14" customFormat="1">
      <c r="B287" s="236"/>
      <c r="C287" s="237"/>
      <c r="D287" s="227" t="s">
        <v>185</v>
      </c>
      <c r="E287" s="238" t="s">
        <v>1</v>
      </c>
      <c r="F287" s="239" t="s">
        <v>475</v>
      </c>
      <c r="G287" s="237"/>
      <c r="H287" s="240">
        <v>266.298</v>
      </c>
      <c r="I287" s="241"/>
      <c r="J287" s="237"/>
      <c r="K287" s="237"/>
      <c r="L287" s="242"/>
      <c r="M287" s="243"/>
      <c r="N287" s="244"/>
      <c r="O287" s="244"/>
      <c r="P287" s="244"/>
      <c r="Q287" s="244"/>
      <c r="R287" s="244"/>
      <c r="S287" s="244"/>
      <c r="T287" s="245"/>
      <c r="AT287" s="246" t="s">
        <v>185</v>
      </c>
      <c r="AU287" s="246" t="s">
        <v>91</v>
      </c>
      <c r="AV287" s="14" t="s">
        <v>91</v>
      </c>
      <c r="AW287" s="14" t="s">
        <v>34</v>
      </c>
      <c r="AX287" s="14" t="s">
        <v>89</v>
      </c>
      <c r="AY287" s="246" t="s">
        <v>177</v>
      </c>
    </row>
    <row r="288" spans="1:65" s="2" customFormat="1" ht="24.2" customHeight="1">
      <c r="A288" s="36"/>
      <c r="B288" s="37"/>
      <c r="C288" s="269" t="s">
        <v>476</v>
      </c>
      <c r="D288" s="269" t="s">
        <v>212</v>
      </c>
      <c r="E288" s="270" t="s">
        <v>477</v>
      </c>
      <c r="F288" s="271" t="s">
        <v>478</v>
      </c>
      <c r="G288" s="272" t="s">
        <v>106</v>
      </c>
      <c r="H288" s="273">
        <v>279.613</v>
      </c>
      <c r="I288" s="274"/>
      <c r="J288" s="275">
        <f>ROUND(I288*H288,2)</f>
        <v>0</v>
      </c>
      <c r="K288" s="276"/>
      <c r="L288" s="277"/>
      <c r="M288" s="278" t="s">
        <v>1</v>
      </c>
      <c r="N288" s="279" t="s">
        <v>46</v>
      </c>
      <c r="O288" s="73"/>
      <c r="P288" s="222">
        <f>O288*H288</f>
        <v>0</v>
      </c>
      <c r="Q288" s="222">
        <v>1.5E-3</v>
      </c>
      <c r="R288" s="222">
        <f>Q288*H288</f>
        <v>0.4194195</v>
      </c>
      <c r="S288" s="222">
        <v>0</v>
      </c>
      <c r="T288" s="223">
        <f>S288*H288</f>
        <v>0</v>
      </c>
      <c r="U288" s="36"/>
      <c r="V288" s="36"/>
      <c r="W288" s="36"/>
      <c r="X288" s="36"/>
      <c r="Y288" s="36"/>
      <c r="Z288" s="36"/>
      <c r="AA288" s="36"/>
      <c r="AB288" s="36"/>
      <c r="AC288" s="36"/>
      <c r="AD288" s="36"/>
      <c r="AE288" s="36"/>
      <c r="AR288" s="224" t="s">
        <v>307</v>
      </c>
      <c r="AT288" s="224" t="s">
        <v>212</v>
      </c>
      <c r="AU288" s="224" t="s">
        <v>91</v>
      </c>
      <c r="AY288" s="18" t="s">
        <v>177</v>
      </c>
      <c r="BE288" s="116">
        <f>IF(N288="základní",J288,0)</f>
        <v>0</v>
      </c>
      <c r="BF288" s="116">
        <f>IF(N288="snížená",J288,0)</f>
        <v>0</v>
      </c>
      <c r="BG288" s="116">
        <f>IF(N288="zákl. přenesená",J288,0)</f>
        <v>0</v>
      </c>
      <c r="BH288" s="116">
        <f>IF(N288="sníž. přenesená",J288,0)</f>
        <v>0</v>
      </c>
      <c r="BI288" s="116">
        <f>IF(N288="nulová",J288,0)</f>
        <v>0</v>
      </c>
      <c r="BJ288" s="18" t="s">
        <v>89</v>
      </c>
      <c r="BK288" s="116">
        <f>ROUND(I288*H288,2)</f>
        <v>0</v>
      </c>
      <c r="BL288" s="18" t="s">
        <v>279</v>
      </c>
      <c r="BM288" s="224" t="s">
        <v>479</v>
      </c>
    </row>
    <row r="289" spans="1:65" s="14" customFormat="1">
      <c r="B289" s="236"/>
      <c r="C289" s="237"/>
      <c r="D289" s="227" t="s">
        <v>185</v>
      </c>
      <c r="E289" s="238" t="s">
        <v>1</v>
      </c>
      <c r="F289" s="239" t="s">
        <v>480</v>
      </c>
      <c r="G289" s="237"/>
      <c r="H289" s="240">
        <v>279.613</v>
      </c>
      <c r="I289" s="241"/>
      <c r="J289" s="237"/>
      <c r="K289" s="237"/>
      <c r="L289" s="242"/>
      <c r="M289" s="243"/>
      <c r="N289" s="244"/>
      <c r="O289" s="244"/>
      <c r="P289" s="244"/>
      <c r="Q289" s="244"/>
      <c r="R289" s="244"/>
      <c r="S289" s="244"/>
      <c r="T289" s="245"/>
      <c r="AT289" s="246" t="s">
        <v>185</v>
      </c>
      <c r="AU289" s="246" t="s">
        <v>91</v>
      </c>
      <c r="AV289" s="14" t="s">
        <v>91</v>
      </c>
      <c r="AW289" s="14" t="s">
        <v>34</v>
      </c>
      <c r="AX289" s="14" t="s">
        <v>89</v>
      </c>
      <c r="AY289" s="246" t="s">
        <v>177</v>
      </c>
    </row>
    <row r="290" spans="1:65" s="2" customFormat="1" ht="24.2" customHeight="1">
      <c r="A290" s="36"/>
      <c r="B290" s="37"/>
      <c r="C290" s="212" t="s">
        <v>481</v>
      </c>
      <c r="D290" s="212" t="s">
        <v>179</v>
      </c>
      <c r="E290" s="213" t="s">
        <v>482</v>
      </c>
      <c r="F290" s="214" t="s">
        <v>483</v>
      </c>
      <c r="G290" s="215" t="s">
        <v>106</v>
      </c>
      <c r="H290" s="216">
        <v>7855.3379999999997</v>
      </c>
      <c r="I290" s="217"/>
      <c r="J290" s="218">
        <f>ROUND(I290*H290,2)</f>
        <v>0</v>
      </c>
      <c r="K290" s="219"/>
      <c r="L290" s="39"/>
      <c r="M290" s="220" t="s">
        <v>1</v>
      </c>
      <c r="N290" s="221" t="s">
        <v>46</v>
      </c>
      <c r="O290" s="73"/>
      <c r="P290" s="222">
        <f>O290*H290</f>
        <v>0</v>
      </c>
      <c r="Q290" s="222">
        <v>0</v>
      </c>
      <c r="R290" s="222">
        <f>Q290*H290</f>
        <v>0</v>
      </c>
      <c r="S290" s="222">
        <v>1.4500000000000001E-2</v>
      </c>
      <c r="T290" s="223">
        <f>S290*H290</f>
        <v>113.902401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4" t="s">
        <v>279</v>
      </c>
      <c r="AT290" s="224" t="s">
        <v>179</v>
      </c>
      <c r="AU290" s="224" t="s">
        <v>91</v>
      </c>
      <c r="AY290" s="18" t="s">
        <v>177</v>
      </c>
      <c r="BE290" s="116">
        <f>IF(N290="základní",J290,0)</f>
        <v>0</v>
      </c>
      <c r="BF290" s="116">
        <f>IF(N290="snížená",J290,0)</f>
        <v>0</v>
      </c>
      <c r="BG290" s="116">
        <f>IF(N290="zákl. přenesená",J290,0)</f>
        <v>0</v>
      </c>
      <c r="BH290" s="116">
        <f>IF(N290="sníž. přenesená",J290,0)</f>
        <v>0</v>
      </c>
      <c r="BI290" s="116">
        <f>IF(N290="nulová",J290,0)</f>
        <v>0</v>
      </c>
      <c r="BJ290" s="18" t="s">
        <v>89</v>
      </c>
      <c r="BK290" s="116">
        <f>ROUND(I290*H290,2)</f>
        <v>0</v>
      </c>
      <c r="BL290" s="18" t="s">
        <v>279</v>
      </c>
      <c r="BM290" s="224" t="s">
        <v>484</v>
      </c>
    </row>
    <row r="291" spans="1:65" s="13" customFormat="1">
      <c r="B291" s="225"/>
      <c r="C291" s="226"/>
      <c r="D291" s="227" t="s">
        <v>185</v>
      </c>
      <c r="E291" s="228" t="s">
        <v>1</v>
      </c>
      <c r="F291" s="229" t="s">
        <v>485</v>
      </c>
      <c r="G291" s="226"/>
      <c r="H291" s="228" t="s">
        <v>1</v>
      </c>
      <c r="I291" s="230"/>
      <c r="J291" s="226"/>
      <c r="K291" s="226"/>
      <c r="L291" s="231"/>
      <c r="M291" s="232"/>
      <c r="N291" s="233"/>
      <c r="O291" s="233"/>
      <c r="P291" s="233"/>
      <c r="Q291" s="233"/>
      <c r="R291" s="233"/>
      <c r="S291" s="233"/>
      <c r="T291" s="234"/>
      <c r="AT291" s="235" t="s">
        <v>185</v>
      </c>
      <c r="AU291" s="235" t="s">
        <v>91</v>
      </c>
      <c r="AV291" s="13" t="s">
        <v>89</v>
      </c>
      <c r="AW291" s="13" t="s">
        <v>34</v>
      </c>
      <c r="AX291" s="13" t="s">
        <v>81</v>
      </c>
      <c r="AY291" s="235" t="s">
        <v>177</v>
      </c>
    </row>
    <row r="292" spans="1:65" s="14" customFormat="1">
      <c r="B292" s="236"/>
      <c r="C292" s="237"/>
      <c r="D292" s="227" t="s">
        <v>185</v>
      </c>
      <c r="E292" s="238" t="s">
        <v>1</v>
      </c>
      <c r="F292" s="239" t="s">
        <v>119</v>
      </c>
      <c r="G292" s="237"/>
      <c r="H292" s="240">
        <v>3927.6689999999999</v>
      </c>
      <c r="I292" s="241"/>
      <c r="J292" s="237"/>
      <c r="K292" s="237"/>
      <c r="L292" s="242"/>
      <c r="M292" s="243"/>
      <c r="N292" s="244"/>
      <c r="O292" s="244"/>
      <c r="P292" s="244"/>
      <c r="Q292" s="244"/>
      <c r="R292" s="244"/>
      <c r="S292" s="244"/>
      <c r="T292" s="245"/>
      <c r="AT292" s="246" t="s">
        <v>185</v>
      </c>
      <c r="AU292" s="246" t="s">
        <v>91</v>
      </c>
      <c r="AV292" s="14" t="s">
        <v>91</v>
      </c>
      <c r="AW292" s="14" t="s">
        <v>34</v>
      </c>
      <c r="AX292" s="14" t="s">
        <v>81</v>
      </c>
      <c r="AY292" s="246" t="s">
        <v>177</v>
      </c>
    </row>
    <row r="293" spans="1:65" s="13" customFormat="1">
      <c r="B293" s="225"/>
      <c r="C293" s="226"/>
      <c r="D293" s="227" t="s">
        <v>185</v>
      </c>
      <c r="E293" s="228" t="s">
        <v>1</v>
      </c>
      <c r="F293" s="229" t="s">
        <v>486</v>
      </c>
      <c r="G293" s="226"/>
      <c r="H293" s="228" t="s">
        <v>1</v>
      </c>
      <c r="I293" s="230"/>
      <c r="J293" s="226"/>
      <c r="K293" s="226"/>
      <c r="L293" s="231"/>
      <c r="M293" s="232"/>
      <c r="N293" s="233"/>
      <c r="O293" s="233"/>
      <c r="P293" s="233"/>
      <c r="Q293" s="233"/>
      <c r="R293" s="233"/>
      <c r="S293" s="233"/>
      <c r="T293" s="234"/>
      <c r="AT293" s="235" t="s">
        <v>185</v>
      </c>
      <c r="AU293" s="235" t="s">
        <v>91</v>
      </c>
      <c r="AV293" s="13" t="s">
        <v>89</v>
      </c>
      <c r="AW293" s="13" t="s">
        <v>34</v>
      </c>
      <c r="AX293" s="13" t="s">
        <v>81</v>
      </c>
      <c r="AY293" s="235" t="s">
        <v>177</v>
      </c>
    </row>
    <row r="294" spans="1:65" s="14" customFormat="1">
      <c r="B294" s="236"/>
      <c r="C294" s="237"/>
      <c r="D294" s="227" t="s">
        <v>185</v>
      </c>
      <c r="E294" s="238" t="s">
        <v>1</v>
      </c>
      <c r="F294" s="239" t="s">
        <v>119</v>
      </c>
      <c r="G294" s="237"/>
      <c r="H294" s="240">
        <v>3927.6689999999999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AT294" s="246" t="s">
        <v>185</v>
      </c>
      <c r="AU294" s="246" t="s">
        <v>91</v>
      </c>
      <c r="AV294" s="14" t="s">
        <v>91</v>
      </c>
      <c r="AW294" s="14" t="s">
        <v>34</v>
      </c>
      <c r="AX294" s="14" t="s">
        <v>81</v>
      </c>
      <c r="AY294" s="246" t="s">
        <v>177</v>
      </c>
    </row>
    <row r="295" spans="1:65" s="16" customFormat="1">
      <c r="B295" s="258"/>
      <c r="C295" s="259"/>
      <c r="D295" s="227" t="s">
        <v>185</v>
      </c>
      <c r="E295" s="260" t="s">
        <v>1</v>
      </c>
      <c r="F295" s="261" t="s">
        <v>210</v>
      </c>
      <c r="G295" s="259"/>
      <c r="H295" s="262">
        <v>7855.3379999999997</v>
      </c>
      <c r="I295" s="263"/>
      <c r="J295" s="259"/>
      <c r="K295" s="259"/>
      <c r="L295" s="264"/>
      <c r="M295" s="265"/>
      <c r="N295" s="266"/>
      <c r="O295" s="266"/>
      <c r="P295" s="266"/>
      <c r="Q295" s="266"/>
      <c r="R295" s="266"/>
      <c r="S295" s="266"/>
      <c r="T295" s="267"/>
      <c r="AT295" s="268" t="s">
        <v>185</v>
      </c>
      <c r="AU295" s="268" t="s">
        <v>91</v>
      </c>
      <c r="AV295" s="16" t="s">
        <v>183</v>
      </c>
      <c r="AW295" s="16" t="s">
        <v>34</v>
      </c>
      <c r="AX295" s="16" t="s">
        <v>89</v>
      </c>
      <c r="AY295" s="268" t="s">
        <v>177</v>
      </c>
    </row>
    <row r="296" spans="1:65" s="2" customFormat="1" ht="24.2" customHeight="1">
      <c r="A296" s="36"/>
      <c r="B296" s="37"/>
      <c r="C296" s="212" t="s">
        <v>487</v>
      </c>
      <c r="D296" s="212" t="s">
        <v>179</v>
      </c>
      <c r="E296" s="213" t="s">
        <v>488</v>
      </c>
      <c r="F296" s="214" t="s">
        <v>489</v>
      </c>
      <c r="G296" s="215" t="s">
        <v>106</v>
      </c>
      <c r="H296" s="216">
        <v>3927.6689999999999</v>
      </c>
      <c r="I296" s="217"/>
      <c r="J296" s="218">
        <f>ROUND(I296*H296,2)</f>
        <v>0</v>
      </c>
      <c r="K296" s="219"/>
      <c r="L296" s="39"/>
      <c r="M296" s="220" t="s">
        <v>1</v>
      </c>
      <c r="N296" s="221" t="s">
        <v>46</v>
      </c>
      <c r="O296" s="73"/>
      <c r="P296" s="222">
        <f>O296*H296</f>
        <v>0</v>
      </c>
      <c r="Q296" s="222">
        <v>0</v>
      </c>
      <c r="R296" s="222">
        <f>Q296*H296</f>
        <v>0</v>
      </c>
      <c r="S296" s="222">
        <v>5.5999999999999999E-3</v>
      </c>
      <c r="T296" s="223">
        <f>S296*H296</f>
        <v>21.9949464</v>
      </c>
      <c r="U296" s="36"/>
      <c r="V296" s="36"/>
      <c r="W296" s="36"/>
      <c r="X296" s="36"/>
      <c r="Y296" s="36"/>
      <c r="Z296" s="36"/>
      <c r="AA296" s="36"/>
      <c r="AB296" s="36"/>
      <c r="AC296" s="36"/>
      <c r="AD296" s="36"/>
      <c r="AE296" s="36"/>
      <c r="AR296" s="224" t="s">
        <v>279</v>
      </c>
      <c r="AT296" s="224" t="s">
        <v>179</v>
      </c>
      <c r="AU296" s="224" t="s">
        <v>91</v>
      </c>
      <c r="AY296" s="18" t="s">
        <v>177</v>
      </c>
      <c r="BE296" s="116">
        <f>IF(N296="základní",J296,0)</f>
        <v>0</v>
      </c>
      <c r="BF296" s="116">
        <f>IF(N296="snížená",J296,0)</f>
        <v>0</v>
      </c>
      <c r="BG296" s="116">
        <f>IF(N296="zákl. přenesená",J296,0)</f>
        <v>0</v>
      </c>
      <c r="BH296" s="116">
        <f>IF(N296="sníž. přenesená",J296,0)</f>
        <v>0</v>
      </c>
      <c r="BI296" s="116">
        <f>IF(N296="nulová",J296,0)</f>
        <v>0</v>
      </c>
      <c r="BJ296" s="18" t="s">
        <v>89</v>
      </c>
      <c r="BK296" s="116">
        <f>ROUND(I296*H296,2)</f>
        <v>0</v>
      </c>
      <c r="BL296" s="18" t="s">
        <v>279</v>
      </c>
      <c r="BM296" s="224" t="s">
        <v>490</v>
      </c>
    </row>
    <row r="297" spans="1:65" s="14" customFormat="1">
      <c r="B297" s="236"/>
      <c r="C297" s="237"/>
      <c r="D297" s="227" t="s">
        <v>185</v>
      </c>
      <c r="E297" s="238" t="s">
        <v>1</v>
      </c>
      <c r="F297" s="239" t="s">
        <v>119</v>
      </c>
      <c r="G297" s="237"/>
      <c r="H297" s="240">
        <v>3927.6689999999999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AT297" s="246" t="s">
        <v>185</v>
      </c>
      <c r="AU297" s="246" t="s">
        <v>91</v>
      </c>
      <c r="AV297" s="14" t="s">
        <v>91</v>
      </c>
      <c r="AW297" s="14" t="s">
        <v>34</v>
      </c>
      <c r="AX297" s="14" t="s">
        <v>89</v>
      </c>
      <c r="AY297" s="246" t="s">
        <v>177</v>
      </c>
    </row>
    <row r="298" spans="1:65" s="2" customFormat="1" ht="24.2" customHeight="1">
      <c r="A298" s="36"/>
      <c r="B298" s="37"/>
      <c r="C298" s="212" t="s">
        <v>491</v>
      </c>
      <c r="D298" s="212" t="s">
        <v>179</v>
      </c>
      <c r="E298" s="213" t="s">
        <v>492</v>
      </c>
      <c r="F298" s="214" t="s">
        <v>493</v>
      </c>
      <c r="G298" s="215" t="s">
        <v>106</v>
      </c>
      <c r="H298" s="216">
        <v>3927.6689999999999</v>
      </c>
      <c r="I298" s="217"/>
      <c r="J298" s="218">
        <f>ROUND(I298*H298,2)</f>
        <v>0</v>
      </c>
      <c r="K298" s="219"/>
      <c r="L298" s="39"/>
      <c r="M298" s="220" t="s">
        <v>1</v>
      </c>
      <c r="N298" s="221" t="s">
        <v>46</v>
      </c>
      <c r="O298" s="73"/>
      <c r="P298" s="222">
        <f>O298*H298</f>
        <v>0</v>
      </c>
      <c r="Q298" s="222">
        <v>9.0000000000000006E-5</v>
      </c>
      <c r="R298" s="222">
        <f>Q298*H298</f>
        <v>0.35349021000000003</v>
      </c>
      <c r="S298" s="222">
        <v>0</v>
      </c>
      <c r="T298" s="223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4" t="s">
        <v>279</v>
      </c>
      <c r="AT298" s="224" t="s">
        <v>179</v>
      </c>
      <c r="AU298" s="224" t="s">
        <v>91</v>
      </c>
      <c r="AY298" s="18" t="s">
        <v>177</v>
      </c>
      <c r="BE298" s="116">
        <f>IF(N298="základní",J298,0)</f>
        <v>0</v>
      </c>
      <c r="BF298" s="116">
        <f>IF(N298="snížená",J298,0)</f>
        <v>0</v>
      </c>
      <c r="BG298" s="116">
        <f>IF(N298="zákl. přenesená",J298,0)</f>
        <v>0</v>
      </c>
      <c r="BH298" s="116">
        <f>IF(N298="sníž. přenesená",J298,0)</f>
        <v>0</v>
      </c>
      <c r="BI298" s="116">
        <f>IF(N298="nulová",J298,0)</f>
        <v>0</v>
      </c>
      <c r="BJ298" s="18" t="s">
        <v>89</v>
      </c>
      <c r="BK298" s="116">
        <f>ROUND(I298*H298,2)</f>
        <v>0</v>
      </c>
      <c r="BL298" s="18" t="s">
        <v>279</v>
      </c>
      <c r="BM298" s="224" t="s">
        <v>494</v>
      </c>
    </row>
    <row r="299" spans="1:65" s="14" customFormat="1">
      <c r="B299" s="236"/>
      <c r="C299" s="237"/>
      <c r="D299" s="227" t="s">
        <v>185</v>
      </c>
      <c r="E299" s="238" t="s">
        <v>1</v>
      </c>
      <c r="F299" s="239" t="s">
        <v>119</v>
      </c>
      <c r="G299" s="237"/>
      <c r="H299" s="240">
        <v>3927.6689999999999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AT299" s="246" t="s">
        <v>185</v>
      </c>
      <c r="AU299" s="246" t="s">
        <v>91</v>
      </c>
      <c r="AV299" s="14" t="s">
        <v>91</v>
      </c>
      <c r="AW299" s="14" t="s">
        <v>34</v>
      </c>
      <c r="AX299" s="14" t="s">
        <v>89</v>
      </c>
      <c r="AY299" s="246" t="s">
        <v>177</v>
      </c>
    </row>
    <row r="300" spans="1:65" s="2" customFormat="1" ht="24.2" customHeight="1">
      <c r="A300" s="36"/>
      <c r="B300" s="37"/>
      <c r="C300" s="269" t="s">
        <v>495</v>
      </c>
      <c r="D300" s="269" t="s">
        <v>212</v>
      </c>
      <c r="E300" s="270" t="s">
        <v>496</v>
      </c>
      <c r="F300" s="271" t="s">
        <v>497</v>
      </c>
      <c r="G300" s="272" t="s">
        <v>106</v>
      </c>
      <c r="H300" s="273">
        <v>3526.0709999999999</v>
      </c>
      <c r="I300" s="274"/>
      <c r="J300" s="275">
        <f>ROUND(I300*H300,2)</f>
        <v>0</v>
      </c>
      <c r="K300" s="276"/>
      <c r="L300" s="277"/>
      <c r="M300" s="278" t="s">
        <v>1</v>
      </c>
      <c r="N300" s="279" t="s">
        <v>46</v>
      </c>
      <c r="O300" s="73"/>
      <c r="P300" s="222">
        <f>O300*H300</f>
        <v>0</v>
      </c>
      <c r="Q300" s="222">
        <v>6.0000000000000001E-3</v>
      </c>
      <c r="R300" s="222">
        <f>Q300*H300</f>
        <v>21.156426</v>
      </c>
      <c r="S300" s="222">
        <v>0</v>
      </c>
      <c r="T300" s="223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4" t="s">
        <v>307</v>
      </c>
      <c r="AT300" s="224" t="s">
        <v>212</v>
      </c>
      <c r="AU300" s="224" t="s">
        <v>91</v>
      </c>
      <c r="AY300" s="18" t="s">
        <v>177</v>
      </c>
      <c r="BE300" s="116">
        <f>IF(N300="základní",J300,0)</f>
        <v>0</v>
      </c>
      <c r="BF300" s="116">
        <f>IF(N300="snížená",J300,0)</f>
        <v>0</v>
      </c>
      <c r="BG300" s="116">
        <f>IF(N300="zákl. přenesená",J300,0)</f>
        <v>0</v>
      </c>
      <c r="BH300" s="116">
        <f>IF(N300="sníž. přenesená",J300,0)</f>
        <v>0</v>
      </c>
      <c r="BI300" s="116">
        <f>IF(N300="nulová",J300,0)</f>
        <v>0</v>
      </c>
      <c r="BJ300" s="18" t="s">
        <v>89</v>
      </c>
      <c r="BK300" s="116">
        <f>ROUND(I300*H300,2)</f>
        <v>0</v>
      </c>
      <c r="BL300" s="18" t="s">
        <v>279</v>
      </c>
      <c r="BM300" s="224" t="s">
        <v>498</v>
      </c>
    </row>
    <row r="301" spans="1:65" s="14" customFormat="1">
      <c r="B301" s="236"/>
      <c r="C301" s="237"/>
      <c r="D301" s="227" t="s">
        <v>185</v>
      </c>
      <c r="E301" s="238" t="s">
        <v>1</v>
      </c>
      <c r="F301" s="239" t="s">
        <v>499</v>
      </c>
      <c r="G301" s="237"/>
      <c r="H301" s="240">
        <v>3526.0709999999999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AT301" s="246" t="s">
        <v>185</v>
      </c>
      <c r="AU301" s="246" t="s">
        <v>91</v>
      </c>
      <c r="AV301" s="14" t="s">
        <v>91</v>
      </c>
      <c r="AW301" s="14" t="s">
        <v>34</v>
      </c>
      <c r="AX301" s="14" t="s">
        <v>89</v>
      </c>
      <c r="AY301" s="246" t="s">
        <v>177</v>
      </c>
    </row>
    <row r="302" spans="1:65" s="2" customFormat="1" ht="24.2" customHeight="1">
      <c r="A302" s="36"/>
      <c r="B302" s="37"/>
      <c r="C302" s="212" t="s">
        <v>500</v>
      </c>
      <c r="D302" s="212" t="s">
        <v>179</v>
      </c>
      <c r="E302" s="213" t="s">
        <v>501</v>
      </c>
      <c r="F302" s="214" t="s">
        <v>502</v>
      </c>
      <c r="G302" s="215" t="s">
        <v>106</v>
      </c>
      <c r="H302" s="216">
        <v>3927.6689999999999</v>
      </c>
      <c r="I302" s="217"/>
      <c r="J302" s="218">
        <f>ROUND(I302*H302,2)</f>
        <v>0</v>
      </c>
      <c r="K302" s="219"/>
      <c r="L302" s="39"/>
      <c r="M302" s="220" t="s">
        <v>1</v>
      </c>
      <c r="N302" s="221" t="s">
        <v>46</v>
      </c>
      <c r="O302" s="73"/>
      <c r="P302" s="222">
        <f>O302*H302</f>
        <v>0</v>
      </c>
      <c r="Q302" s="222">
        <v>1.2E-4</v>
      </c>
      <c r="R302" s="222">
        <f>Q302*H302</f>
        <v>0.47132027999999998</v>
      </c>
      <c r="S302" s="222">
        <v>0</v>
      </c>
      <c r="T302" s="223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4" t="s">
        <v>279</v>
      </c>
      <c r="AT302" s="224" t="s">
        <v>179</v>
      </c>
      <c r="AU302" s="224" t="s">
        <v>91</v>
      </c>
      <c r="AY302" s="18" t="s">
        <v>177</v>
      </c>
      <c r="BE302" s="116">
        <f>IF(N302="základní",J302,0)</f>
        <v>0</v>
      </c>
      <c r="BF302" s="116">
        <f>IF(N302="snížená",J302,0)</f>
        <v>0</v>
      </c>
      <c r="BG302" s="116">
        <f>IF(N302="zákl. přenesená",J302,0)</f>
        <v>0</v>
      </c>
      <c r="BH302" s="116">
        <f>IF(N302="sníž. přenesená",J302,0)</f>
        <v>0</v>
      </c>
      <c r="BI302" s="116">
        <f>IF(N302="nulová",J302,0)</f>
        <v>0</v>
      </c>
      <c r="BJ302" s="18" t="s">
        <v>89</v>
      </c>
      <c r="BK302" s="116">
        <f>ROUND(I302*H302,2)</f>
        <v>0</v>
      </c>
      <c r="BL302" s="18" t="s">
        <v>279</v>
      </c>
      <c r="BM302" s="224" t="s">
        <v>503</v>
      </c>
    </row>
    <row r="303" spans="1:65" s="14" customFormat="1">
      <c r="B303" s="236"/>
      <c r="C303" s="237"/>
      <c r="D303" s="227" t="s">
        <v>185</v>
      </c>
      <c r="E303" s="238" t="s">
        <v>1</v>
      </c>
      <c r="F303" s="239" t="s">
        <v>119</v>
      </c>
      <c r="G303" s="237"/>
      <c r="H303" s="240">
        <v>3927.6689999999999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AT303" s="246" t="s">
        <v>185</v>
      </c>
      <c r="AU303" s="246" t="s">
        <v>91</v>
      </c>
      <c r="AV303" s="14" t="s">
        <v>91</v>
      </c>
      <c r="AW303" s="14" t="s">
        <v>34</v>
      </c>
      <c r="AX303" s="14" t="s">
        <v>89</v>
      </c>
      <c r="AY303" s="246" t="s">
        <v>177</v>
      </c>
    </row>
    <row r="304" spans="1:65" s="2" customFormat="1" ht="14.45" customHeight="1">
      <c r="A304" s="36"/>
      <c r="B304" s="37"/>
      <c r="C304" s="269" t="s">
        <v>504</v>
      </c>
      <c r="D304" s="269" t="s">
        <v>212</v>
      </c>
      <c r="E304" s="270" t="s">
        <v>505</v>
      </c>
      <c r="F304" s="271" t="s">
        <v>506</v>
      </c>
      <c r="G304" s="272" t="s">
        <v>223</v>
      </c>
      <c r="H304" s="273">
        <v>406.33800000000002</v>
      </c>
      <c r="I304" s="274"/>
      <c r="J304" s="275">
        <f>ROUND(I304*H304,2)</f>
        <v>0</v>
      </c>
      <c r="K304" s="276"/>
      <c r="L304" s="277"/>
      <c r="M304" s="278" t="s">
        <v>1</v>
      </c>
      <c r="N304" s="279" t="s">
        <v>46</v>
      </c>
      <c r="O304" s="73"/>
      <c r="P304" s="222">
        <f>O304*H304</f>
        <v>0</v>
      </c>
      <c r="Q304" s="222">
        <v>2.5000000000000001E-2</v>
      </c>
      <c r="R304" s="222">
        <f>Q304*H304</f>
        <v>10.158450000000002</v>
      </c>
      <c r="S304" s="222">
        <v>0</v>
      </c>
      <c r="T304" s="223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4" t="s">
        <v>307</v>
      </c>
      <c r="AT304" s="224" t="s">
        <v>212</v>
      </c>
      <c r="AU304" s="224" t="s">
        <v>91</v>
      </c>
      <c r="AY304" s="18" t="s">
        <v>177</v>
      </c>
      <c r="BE304" s="116">
        <f>IF(N304="základní",J304,0)</f>
        <v>0</v>
      </c>
      <c r="BF304" s="116">
        <f>IF(N304="snížená",J304,0)</f>
        <v>0</v>
      </c>
      <c r="BG304" s="116">
        <f>IF(N304="zákl. přenesená",J304,0)</f>
        <v>0</v>
      </c>
      <c r="BH304" s="116">
        <f>IF(N304="sníž. přenesená",J304,0)</f>
        <v>0</v>
      </c>
      <c r="BI304" s="116">
        <f>IF(N304="nulová",J304,0)</f>
        <v>0</v>
      </c>
      <c r="BJ304" s="18" t="s">
        <v>89</v>
      </c>
      <c r="BK304" s="116">
        <f>ROUND(I304*H304,2)</f>
        <v>0</v>
      </c>
      <c r="BL304" s="18" t="s">
        <v>279</v>
      </c>
      <c r="BM304" s="224" t="s">
        <v>507</v>
      </c>
    </row>
    <row r="305" spans="1:65" s="14" customFormat="1">
      <c r="B305" s="236"/>
      <c r="C305" s="237"/>
      <c r="D305" s="227" t="s">
        <v>185</v>
      </c>
      <c r="E305" s="238" t="s">
        <v>1</v>
      </c>
      <c r="F305" s="239" t="s">
        <v>508</v>
      </c>
      <c r="G305" s="237"/>
      <c r="H305" s="240">
        <v>432.04399999999998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AT305" s="246" t="s">
        <v>185</v>
      </c>
      <c r="AU305" s="246" t="s">
        <v>91</v>
      </c>
      <c r="AV305" s="14" t="s">
        <v>91</v>
      </c>
      <c r="AW305" s="14" t="s">
        <v>34</v>
      </c>
      <c r="AX305" s="14" t="s">
        <v>81</v>
      </c>
      <c r="AY305" s="246" t="s">
        <v>177</v>
      </c>
    </row>
    <row r="306" spans="1:65" s="14" customFormat="1">
      <c r="B306" s="236"/>
      <c r="C306" s="237"/>
      <c r="D306" s="227" t="s">
        <v>185</v>
      </c>
      <c r="E306" s="238" t="s">
        <v>1</v>
      </c>
      <c r="F306" s="239" t="s">
        <v>509</v>
      </c>
      <c r="G306" s="237"/>
      <c r="H306" s="240">
        <v>406.33800000000002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AT306" s="246" t="s">
        <v>185</v>
      </c>
      <c r="AU306" s="246" t="s">
        <v>91</v>
      </c>
      <c r="AV306" s="14" t="s">
        <v>91</v>
      </c>
      <c r="AW306" s="14" t="s">
        <v>34</v>
      </c>
      <c r="AX306" s="14" t="s">
        <v>89</v>
      </c>
      <c r="AY306" s="246" t="s">
        <v>177</v>
      </c>
    </row>
    <row r="307" spans="1:65" s="2" customFormat="1" ht="24.2" customHeight="1">
      <c r="A307" s="36"/>
      <c r="B307" s="37"/>
      <c r="C307" s="212" t="s">
        <v>510</v>
      </c>
      <c r="D307" s="212" t="s">
        <v>179</v>
      </c>
      <c r="E307" s="213" t="s">
        <v>511</v>
      </c>
      <c r="F307" s="214" t="s">
        <v>512</v>
      </c>
      <c r="G307" s="215" t="s">
        <v>110</v>
      </c>
      <c r="H307" s="216">
        <v>766.1</v>
      </c>
      <c r="I307" s="217"/>
      <c r="J307" s="218">
        <f>ROUND(I307*H307,2)</f>
        <v>0</v>
      </c>
      <c r="K307" s="219"/>
      <c r="L307" s="39"/>
      <c r="M307" s="220" t="s">
        <v>1</v>
      </c>
      <c r="N307" s="221" t="s">
        <v>46</v>
      </c>
      <c r="O307" s="73"/>
      <c r="P307" s="222">
        <f>O307*H307</f>
        <v>0</v>
      </c>
      <c r="Q307" s="222">
        <v>1E-4</v>
      </c>
      <c r="R307" s="222">
        <f>Q307*H307</f>
        <v>7.6610000000000011E-2</v>
      </c>
      <c r="S307" s="222">
        <v>0</v>
      </c>
      <c r="T307" s="223">
        <f>S307*H307</f>
        <v>0</v>
      </c>
      <c r="U307" s="36"/>
      <c r="V307" s="36"/>
      <c r="W307" s="36"/>
      <c r="X307" s="36"/>
      <c r="Y307" s="36"/>
      <c r="Z307" s="36"/>
      <c r="AA307" s="36"/>
      <c r="AB307" s="36"/>
      <c r="AC307" s="36"/>
      <c r="AD307" s="36"/>
      <c r="AE307" s="36"/>
      <c r="AR307" s="224" t="s">
        <v>279</v>
      </c>
      <c r="AT307" s="224" t="s">
        <v>179</v>
      </c>
      <c r="AU307" s="224" t="s">
        <v>91</v>
      </c>
      <c r="AY307" s="18" t="s">
        <v>177</v>
      </c>
      <c r="BE307" s="116">
        <f>IF(N307="základní",J307,0)</f>
        <v>0</v>
      </c>
      <c r="BF307" s="116">
        <f>IF(N307="snížená",J307,0)</f>
        <v>0</v>
      </c>
      <c r="BG307" s="116">
        <f>IF(N307="zákl. přenesená",J307,0)</f>
        <v>0</v>
      </c>
      <c r="BH307" s="116">
        <f>IF(N307="sníž. přenesená",J307,0)</f>
        <v>0</v>
      </c>
      <c r="BI307" s="116">
        <f>IF(N307="nulová",J307,0)</f>
        <v>0</v>
      </c>
      <c r="BJ307" s="18" t="s">
        <v>89</v>
      </c>
      <c r="BK307" s="116">
        <f>ROUND(I307*H307,2)</f>
        <v>0</v>
      </c>
      <c r="BL307" s="18" t="s">
        <v>279</v>
      </c>
      <c r="BM307" s="224" t="s">
        <v>513</v>
      </c>
    </row>
    <row r="308" spans="1:65" s="14" customFormat="1">
      <c r="B308" s="236"/>
      <c r="C308" s="237"/>
      <c r="D308" s="227" t="s">
        <v>185</v>
      </c>
      <c r="E308" s="238" t="s">
        <v>1</v>
      </c>
      <c r="F308" s="239" t="s">
        <v>514</v>
      </c>
      <c r="G308" s="237"/>
      <c r="H308" s="240">
        <v>766.1</v>
      </c>
      <c r="I308" s="241"/>
      <c r="J308" s="237"/>
      <c r="K308" s="237"/>
      <c r="L308" s="242"/>
      <c r="M308" s="243"/>
      <c r="N308" s="244"/>
      <c r="O308" s="244"/>
      <c r="P308" s="244"/>
      <c r="Q308" s="244"/>
      <c r="R308" s="244"/>
      <c r="S308" s="244"/>
      <c r="T308" s="245"/>
      <c r="AT308" s="246" t="s">
        <v>185</v>
      </c>
      <c r="AU308" s="246" t="s">
        <v>91</v>
      </c>
      <c r="AV308" s="14" t="s">
        <v>91</v>
      </c>
      <c r="AW308" s="14" t="s">
        <v>34</v>
      </c>
      <c r="AX308" s="14" t="s">
        <v>89</v>
      </c>
      <c r="AY308" s="246" t="s">
        <v>177</v>
      </c>
    </row>
    <row r="309" spans="1:65" s="2" customFormat="1" ht="14.45" customHeight="1">
      <c r="A309" s="36"/>
      <c r="B309" s="37"/>
      <c r="C309" s="269" t="s">
        <v>515</v>
      </c>
      <c r="D309" s="269" t="s">
        <v>212</v>
      </c>
      <c r="E309" s="270" t="s">
        <v>505</v>
      </c>
      <c r="F309" s="271" t="s">
        <v>506</v>
      </c>
      <c r="G309" s="272" t="s">
        <v>223</v>
      </c>
      <c r="H309" s="273">
        <v>53.627000000000002</v>
      </c>
      <c r="I309" s="274"/>
      <c r="J309" s="275">
        <f>ROUND(I309*H309,2)</f>
        <v>0</v>
      </c>
      <c r="K309" s="276"/>
      <c r="L309" s="277"/>
      <c r="M309" s="278" t="s">
        <v>1</v>
      </c>
      <c r="N309" s="279" t="s">
        <v>46</v>
      </c>
      <c r="O309" s="73"/>
      <c r="P309" s="222">
        <f>O309*H309</f>
        <v>0</v>
      </c>
      <c r="Q309" s="222">
        <v>2.5000000000000001E-2</v>
      </c>
      <c r="R309" s="222">
        <f>Q309*H309</f>
        <v>1.3406750000000001</v>
      </c>
      <c r="S309" s="222">
        <v>0</v>
      </c>
      <c r="T309" s="223">
        <f>S309*H309</f>
        <v>0</v>
      </c>
      <c r="U309" s="36"/>
      <c r="V309" s="36"/>
      <c r="W309" s="36"/>
      <c r="X309" s="36"/>
      <c r="Y309" s="36"/>
      <c r="Z309" s="36"/>
      <c r="AA309" s="36"/>
      <c r="AB309" s="36"/>
      <c r="AC309" s="36"/>
      <c r="AD309" s="36"/>
      <c r="AE309" s="36"/>
      <c r="AR309" s="224" t="s">
        <v>307</v>
      </c>
      <c r="AT309" s="224" t="s">
        <v>212</v>
      </c>
      <c r="AU309" s="224" t="s">
        <v>91</v>
      </c>
      <c r="AY309" s="18" t="s">
        <v>177</v>
      </c>
      <c r="BE309" s="116">
        <f>IF(N309="základní",J309,0)</f>
        <v>0</v>
      </c>
      <c r="BF309" s="116">
        <f>IF(N309="snížená",J309,0)</f>
        <v>0</v>
      </c>
      <c r="BG309" s="116">
        <f>IF(N309="zákl. přenesená",J309,0)</f>
        <v>0</v>
      </c>
      <c r="BH309" s="116">
        <f>IF(N309="sníž. přenesená",J309,0)</f>
        <v>0</v>
      </c>
      <c r="BI309" s="116">
        <f>IF(N309="nulová",J309,0)</f>
        <v>0</v>
      </c>
      <c r="BJ309" s="18" t="s">
        <v>89</v>
      </c>
      <c r="BK309" s="116">
        <f>ROUND(I309*H309,2)</f>
        <v>0</v>
      </c>
      <c r="BL309" s="18" t="s">
        <v>279</v>
      </c>
      <c r="BM309" s="224" t="s">
        <v>516</v>
      </c>
    </row>
    <row r="310" spans="1:65" s="14" customFormat="1">
      <c r="B310" s="236"/>
      <c r="C310" s="237"/>
      <c r="D310" s="227" t="s">
        <v>185</v>
      </c>
      <c r="E310" s="238" t="s">
        <v>1</v>
      </c>
      <c r="F310" s="239" t="s">
        <v>517</v>
      </c>
      <c r="G310" s="237"/>
      <c r="H310" s="240">
        <v>53.627000000000002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AT310" s="246" t="s">
        <v>185</v>
      </c>
      <c r="AU310" s="246" t="s">
        <v>91</v>
      </c>
      <c r="AV310" s="14" t="s">
        <v>91</v>
      </c>
      <c r="AW310" s="14" t="s">
        <v>34</v>
      </c>
      <c r="AX310" s="14" t="s">
        <v>89</v>
      </c>
      <c r="AY310" s="246" t="s">
        <v>177</v>
      </c>
    </row>
    <row r="311" spans="1:65" s="2" customFormat="1" ht="37.9" customHeight="1">
      <c r="A311" s="36"/>
      <c r="B311" s="37"/>
      <c r="C311" s="212" t="s">
        <v>518</v>
      </c>
      <c r="D311" s="212" t="s">
        <v>179</v>
      </c>
      <c r="E311" s="213" t="s">
        <v>519</v>
      </c>
      <c r="F311" s="214" t="s">
        <v>520</v>
      </c>
      <c r="G311" s="215" t="s">
        <v>106</v>
      </c>
      <c r="H311" s="216">
        <v>7855.3379999999997</v>
      </c>
      <c r="I311" s="217"/>
      <c r="J311" s="218">
        <f>ROUND(I311*H311,2)</f>
        <v>0</v>
      </c>
      <c r="K311" s="219"/>
      <c r="L311" s="39"/>
      <c r="M311" s="220" t="s">
        <v>1</v>
      </c>
      <c r="N311" s="221" t="s">
        <v>46</v>
      </c>
      <c r="O311" s="73"/>
      <c r="P311" s="222">
        <f>O311*H311</f>
        <v>0</v>
      </c>
      <c r="Q311" s="222">
        <v>0</v>
      </c>
      <c r="R311" s="222">
        <f>Q311*H311</f>
        <v>0</v>
      </c>
      <c r="S311" s="222">
        <v>1.5E-3</v>
      </c>
      <c r="T311" s="223">
        <f>S311*H311</f>
        <v>11.783007</v>
      </c>
      <c r="U311" s="36"/>
      <c r="V311" s="36"/>
      <c r="W311" s="36"/>
      <c r="X311" s="36"/>
      <c r="Y311" s="36"/>
      <c r="Z311" s="36"/>
      <c r="AA311" s="36"/>
      <c r="AB311" s="36"/>
      <c r="AC311" s="36"/>
      <c r="AD311" s="36"/>
      <c r="AE311" s="36"/>
      <c r="AR311" s="224" t="s">
        <v>279</v>
      </c>
      <c r="AT311" s="224" t="s">
        <v>179</v>
      </c>
      <c r="AU311" s="224" t="s">
        <v>91</v>
      </c>
      <c r="AY311" s="18" t="s">
        <v>177</v>
      </c>
      <c r="BE311" s="116">
        <f>IF(N311="základní",J311,0)</f>
        <v>0</v>
      </c>
      <c r="BF311" s="116">
        <f>IF(N311="snížená",J311,0)</f>
        <v>0</v>
      </c>
      <c r="BG311" s="116">
        <f>IF(N311="zákl. přenesená",J311,0)</f>
        <v>0</v>
      </c>
      <c r="BH311" s="116">
        <f>IF(N311="sníž. přenesená",J311,0)</f>
        <v>0</v>
      </c>
      <c r="BI311" s="116">
        <f>IF(N311="nulová",J311,0)</f>
        <v>0</v>
      </c>
      <c r="BJ311" s="18" t="s">
        <v>89</v>
      </c>
      <c r="BK311" s="116">
        <f>ROUND(I311*H311,2)</f>
        <v>0</v>
      </c>
      <c r="BL311" s="18" t="s">
        <v>279</v>
      </c>
      <c r="BM311" s="224" t="s">
        <v>521</v>
      </c>
    </row>
    <row r="312" spans="1:65" s="13" customFormat="1">
      <c r="B312" s="225"/>
      <c r="C312" s="226"/>
      <c r="D312" s="227" t="s">
        <v>185</v>
      </c>
      <c r="E312" s="228" t="s">
        <v>1</v>
      </c>
      <c r="F312" s="229" t="s">
        <v>522</v>
      </c>
      <c r="G312" s="226"/>
      <c r="H312" s="228" t="s">
        <v>1</v>
      </c>
      <c r="I312" s="230"/>
      <c r="J312" s="226"/>
      <c r="K312" s="226"/>
      <c r="L312" s="231"/>
      <c r="M312" s="232"/>
      <c r="N312" s="233"/>
      <c r="O312" s="233"/>
      <c r="P312" s="233"/>
      <c r="Q312" s="233"/>
      <c r="R312" s="233"/>
      <c r="S312" s="233"/>
      <c r="T312" s="234"/>
      <c r="AT312" s="235" t="s">
        <v>185</v>
      </c>
      <c r="AU312" s="235" t="s">
        <v>91</v>
      </c>
      <c r="AV312" s="13" t="s">
        <v>89</v>
      </c>
      <c r="AW312" s="13" t="s">
        <v>34</v>
      </c>
      <c r="AX312" s="13" t="s">
        <v>81</v>
      </c>
      <c r="AY312" s="235" t="s">
        <v>177</v>
      </c>
    </row>
    <row r="313" spans="1:65" s="14" customFormat="1">
      <c r="B313" s="236"/>
      <c r="C313" s="237"/>
      <c r="D313" s="227" t="s">
        <v>185</v>
      </c>
      <c r="E313" s="238" t="s">
        <v>1</v>
      </c>
      <c r="F313" s="239" t="s">
        <v>346</v>
      </c>
      <c r="G313" s="237"/>
      <c r="H313" s="240">
        <v>7855.3379999999997</v>
      </c>
      <c r="I313" s="241"/>
      <c r="J313" s="237"/>
      <c r="K313" s="237"/>
      <c r="L313" s="242"/>
      <c r="M313" s="243"/>
      <c r="N313" s="244"/>
      <c r="O313" s="244"/>
      <c r="P313" s="244"/>
      <c r="Q313" s="244"/>
      <c r="R313" s="244"/>
      <c r="S313" s="244"/>
      <c r="T313" s="245"/>
      <c r="AT313" s="246" t="s">
        <v>185</v>
      </c>
      <c r="AU313" s="246" t="s">
        <v>91</v>
      </c>
      <c r="AV313" s="14" t="s">
        <v>91</v>
      </c>
      <c r="AW313" s="14" t="s">
        <v>34</v>
      </c>
      <c r="AX313" s="14" t="s">
        <v>89</v>
      </c>
      <c r="AY313" s="246" t="s">
        <v>177</v>
      </c>
    </row>
    <row r="314" spans="1:65" s="2" customFormat="1" ht="24.2" customHeight="1">
      <c r="A314" s="36"/>
      <c r="B314" s="37"/>
      <c r="C314" s="212" t="s">
        <v>523</v>
      </c>
      <c r="D314" s="212" t="s">
        <v>179</v>
      </c>
      <c r="E314" s="213" t="s">
        <v>524</v>
      </c>
      <c r="F314" s="214" t="s">
        <v>525</v>
      </c>
      <c r="G314" s="215" t="s">
        <v>260</v>
      </c>
      <c r="H314" s="216">
        <v>35.454999999999998</v>
      </c>
      <c r="I314" s="217"/>
      <c r="J314" s="218">
        <f>ROUND(I314*H314,2)</f>
        <v>0</v>
      </c>
      <c r="K314" s="219"/>
      <c r="L314" s="39"/>
      <c r="M314" s="220" t="s">
        <v>1</v>
      </c>
      <c r="N314" s="221" t="s">
        <v>46</v>
      </c>
      <c r="O314" s="73"/>
      <c r="P314" s="222">
        <f>O314*H314</f>
        <v>0</v>
      </c>
      <c r="Q314" s="222">
        <v>0</v>
      </c>
      <c r="R314" s="222">
        <f>Q314*H314</f>
        <v>0</v>
      </c>
      <c r="S314" s="222">
        <v>0</v>
      </c>
      <c r="T314" s="223">
        <f>S314*H314</f>
        <v>0</v>
      </c>
      <c r="U314" s="36"/>
      <c r="V314" s="36"/>
      <c r="W314" s="36"/>
      <c r="X314" s="36"/>
      <c r="Y314" s="36"/>
      <c r="Z314" s="36"/>
      <c r="AA314" s="36"/>
      <c r="AB314" s="36"/>
      <c r="AC314" s="36"/>
      <c r="AD314" s="36"/>
      <c r="AE314" s="36"/>
      <c r="AR314" s="224" t="s">
        <v>279</v>
      </c>
      <c r="AT314" s="224" t="s">
        <v>179</v>
      </c>
      <c r="AU314" s="224" t="s">
        <v>91</v>
      </c>
      <c r="AY314" s="18" t="s">
        <v>177</v>
      </c>
      <c r="BE314" s="116">
        <f>IF(N314="základní",J314,0)</f>
        <v>0</v>
      </c>
      <c r="BF314" s="116">
        <f>IF(N314="snížená",J314,0)</f>
        <v>0</v>
      </c>
      <c r="BG314" s="116">
        <f>IF(N314="zákl. přenesená",J314,0)</f>
        <v>0</v>
      </c>
      <c r="BH314" s="116">
        <f>IF(N314="sníž. přenesená",J314,0)</f>
        <v>0</v>
      </c>
      <c r="BI314" s="116">
        <f>IF(N314="nulová",J314,0)</f>
        <v>0</v>
      </c>
      <c r="BJ314" s="18" t="s">
        <v>89</v>
      </c>
      <c r="BK314" s="116">
        <f>ROUND(I314*H314,2)</f>
        <v>0</v>
      </c>
      <c r="BL314" s="18" t="s">
        <v>279</v>
      </c>
      <c r="BM314" s="224" t="s">
        <v>526</v>
      </c>
    </row>
    <row r="315" spans="1:65" s="2" customFormat="1" ht="24.2" customHeight="1">
      <c r="A315" s="36"/>
      <c r="B315" s="37"/>
      <c r="C315" s="212" t="s">
        <v>527</v>
      </c>
      <c r="D315" s="212" t="s">
        <v>179</v>
      </c>
      <c r="E315" s="213" t="s">
        <v>528</v>
      </c>
      <c r="F315" s="214" t="s">
        <v>529</v>
      </c>
      <c r="G315" s="215" t="s">
        <v>260</v>
      </c>
      <c r="H315" s="216">
        <v>35.454999999999998</v>
      </c>
      <c r="I315" s="217"/>
      <c r="J315" s="218">
        <f>ROUND(I315*H315,2)</f>
        <v>0</v>
      </c>
      <c r="K315" s="219"/>
      <c r="L315" s="39"/>
      <c r="M315" s="220" t="s">
        <v>1</v>
      </c>
      <c r="N315" s="221" t="s">
        <v>46</v>
      </c>
      <c r="O315" s="73"/>
      <c r="P315" s="222">
        <f>O315*H315</f>
        <v>0</v>
      </c>
      <c r="Q315" s="222">
        <v>0</v>
      </c>
      <c r="R315" s="222">
        <f>Q315*H315</f>
        <v>0</v>
      </c>
      <c r="S315" s="222">
        <v>0</v>
      </c>
      <c r="T315" s="223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4" t="s">
        <v>279</v>
      </c>
      <c r="AT315" s="224" t="s">
        <v>179</v>
      </c>
      <c r="AU315" s="224" t="s">
        <v>91</v>
      </c>
      <c r="AY315" s="18" t="s">
        <v>177</v>
      </c>
      <c r="BE315" s="116">
        <f>IF(N315="základní",J315,0)</f>
        <v>0</v>
      </c>
      <c r="BF315" s="116">
        <f>IF(N315="snížená",J315,0)</f>
        <v>0</v>
      </c>
      <c r="BG315" s="116">
        <f>IF(N315="zákl. přenesená",J315,0)</f>
        <v>0</v>
      </c>
      <c r="BH315" s="116">
        <f>IF(N315="sníž. přenesená",J315,0)</f>
        <v>0</v>
      </c>
      <c r="BI315" s="116">
        <f>IF(N315="nulová",J315,0)</f>
        <v>0</v>
      </c>
      <c r="BJ315" s="18" t="s">
        <v>89</v>
      </c>
      <c r="BK315" s="116">
        <f>ROUND(I315*H315,2)</f>
        <v>0</v>
      </c>
      <c r="BL315" s="18" t="s">
        <v>279</v>
      </c>
      <c r="BM315" s="224" t="s">
        <v>530</v>
      </c>
    </row>
    <row r="316" spans="1:65" s="12" customFormat="1" ht="22.9" customHeight="1">
      <c r="B316" s="196"/>
      <c r="C316" s="197"/>
      <c r="D316" s="198" t="s">
        <v>80</v>
      </c>
      <c r="E316" s="210" t="s">
        <v>531</v>
      </c>
      <c r="F316" s="210" t="s">
        <v>532</v>
      </c>
      <c r="G316" s="197"/>
      <c r="H316" s="197"/>
      <c r="I316" s="200"/>
      <c r="J316" s="211">
        <f>BK316</f>
        <v>0</v>
      </c>
      <c r="K316" s="197"/>
      <c r="L316" s="202"/>
      <c r="M316" s="203"/>
      <c r="N316" s="204"/>
      <c r="O316" s="204"/>
      <c r="P316" s="205">
        <f>SUM(P317:P322)</f>
        <v>0</v>
      </c>
      <c r="Q316" s="204"/>
      <c r="R316" s="205">
        <f>SUM(R317:R322)</f>
        <v>5.4779999999999995E-2</v>
      </c>
      <c r="S316" s="204"/>
      <c r="T316" s="206">
        <f>SUM(T317:T322)</f>
        <v>0</v>
      </c>
      <c r="AR316" s="207" t="s">
        <v>91</v>
      </c>
      <c r="AT316" s="208" t="s">
        <v>80</v>
      </c>
      <c r="AU316" s="208" t="s">
        <v>89</v>
      </c>
      <c r="AY316" s="207" t="s">
        <v>177</v>
      </c>
      <c r="BK316" s="209">
        <f>SUM(BK317:BK322)</f>
        <v>0</v>
      </c>
    </row>
    <row r="317" spans="1:65" s="2" customFormat="1" ht="24.2" customHeight="1">
      <c r="A317" s="36"/>
      <c r="B317" s="37"/>
      <c r="C317" s="212" t="s">
        <v>533</v>
      </c>
      <c r="D317" s="212" t="s">
        <v>179</v>
      </c>
      <c r="E317" s="213" t="s">
        <v>534</v>
      </c>
      <c r="F317" s="214" t="s">
        <v>535</v>
      </c>
      <c r="G317" s="215" t="s">
        <v>248</v>
      </c>
      <c r="H317" s="216">
        <v>21</v>
      </c>
      <c r="I317" s="217"/>
      <c r="J317" s="218">
        <f>ROUND(I317*H317,2)</f>
        <v>0</v>
      </c>
      <c r="K317" s="219"/>
      <c r="L317" s="39"/>
      <c r="M317" s="220" t="s">
        <v>1</v>
      </c>
      <c r="N317" s="221" t="s">
        <v>46</v>
      </c>
      <c r="O317" s="73"/>
      <c r="P317" s="222">
        <f>O317*H317</f>
        <v>0</v>
      </c>
      <c r="Q317" s="222">
        <v>2.1199999999999999E-3</v>
      </c>
      <c r="R317" s="222">
        <f>Q317*H317</f>
        <v>4.4519999999999997E-2</v>
      </c>
      <c r="S317" s="222">
        <v>0</v>
      </c>
      <c r="T317" s="223">
        <f>S317*H317</f>
        <v>0</v>
      </c>
      <c r="U317" s="36"/>
      <c r="V317" s="36"/>
      <c r="W317" s="36"/>
      <c r="X317" s="36"/>
      <c r="Y317" s="36"/>
      <c r="Z317" s="36"/>
      <c r="AA317" s="36"/>
      <c r="AB317" s="36"/>
      <c r="AC317" s="36"/>
      <c r="AD317" s="36"/>
      <c r="AE317" s="36"/>
      <c r="AR317" s="224" t="s">
        <v>279</v>
      </c>
      <c r="AT317" s="224" t="s">
        <v>179</v>
      </c>
      <c r="AU317" s="224" t="s">
        <v>91</v>
      </c>
      <c r="AY317" s="18" t="s">
        <v>177</v>
      </c>
      <c r="BE317" s="116">
        <f>IF(N317="základní",J317,0)</f>
        <v>0</v>
      </c>
      <c r="BF317" s="116">
        <f>IF(N317="snížená",J317,0)</f>
        <v>0</v>
      </c>
      <c r="BG317" s="116">
        <f>IF(N317="zákl. přenesená",J317,0)</f>
        <v>0</v>
      </c>
      <c r="BH317" s="116">
        <f>IF(N317="sníž. přenesená",J317,0)</f>
        <v>0</v>
      </c>
      <c r="BI317" s="116">
        <f>IF(N317="nulová",J317,0)</f>
        <v>0</v>
      </c>
      <c r="BJ317" s="18" t="s">
        <v>89</v>
      </c>
      <c r="BK317" s="116">
        <f>ROUND(I317*H317,2)</f>
        <v>0</v>
      </c>
      <c r="BL317" s="18" t="s">
        <v>279</v>
      </c>
      <c r="BM317" s="224" t="s">
        <v>536</v>
      </c>
    </row>
    <row r="318" spans="1:65" s="13" customFormat="1">
      <c r="B318" s="225"/>
      <c r="C318" s="226"/>
      <c r="D318" s="227" t="s">
        <v>185</v>
      </c>
      <c r="E318" s="228" t="s">
        <v>1</v>
      </c>
      <c r="F318" s="229" t="s">
        <v>537</v>
      </c>
      <c r="G318" s="226"/>
      <c r="H318" s="228" t="s">
        <v>1</v>
      </c>
      <c r="I318" s="230"/>
      <c r="J318" s="226"/>
      <c r="K318" s="226"/>
      <c r="L318" s="231"/>
      <c r="M318" s="232"/>
      <c r="N318" s="233"/>
      <c r="O318" s="233"/>
      <c r="P318" s="233"/>
      <c r="Q318" s="233"/>
      <c r="R318" s="233"/>
      <c r="S318" s="233"/>
      <c r="T318" s="234"/>
      <c r="AT318" s="235" t="s">
        <v>185</v>
      </c>
      <c r="AU318" s="235" t="s">
        <v>91</v>
      </c>
      <c r="AV318" s="13" t="s">
        <v>89</v>
      </c>
      <c r="AW318" s="13" t="s">
        <v>34</v>
      </c>
      <c r="AX318" s="13" t="s">
        <v>81</v>
      </c>
      <c r="AY318" s="235" t="s">
        <v>177</v>
      </c>
    </row>
    <row r="319" spans="1:65" s="14" customFormat="1">
      <c r="B319" s="236"/>
      <c r="C319" s="237"/>
      <c r="D319" s="227" t="s">
        <v>185</v>
      </c>
      <c r="E319" s="238" t="s">
        <v>1</v>
      </c>
      <c r="F319" s="239" t="s">
        <v>7</v>
      </c>
      <c r="G319" s="237"/>
      <c r="H319" s="240">
        <v>21</v>
      </c>
      <c r="I319" s="241"/>
      <c r="J319" s="237"/>
      <c r="K319" s="237"/>
      <c r="L319" s="242"/>
      <c r="M319" s="243"/>
      <c r="N319" s="244"/>
      <c r="O319" s="244"/>
      <c r="P319" s="244"/>
      <c r="Q319" s="244"/>
      <c r="R319" s="244"/>
      <c r="S319" s="244"/>
      <c r="T319" s="245"/>
      <c r="AT319" s="246" t="s">
        <v>185</v>
      </c>
      <c r="AU319" s="246" t="s">
        <v>91</v>
      </c>
      <c r="AV319" s="14" t="s">
        <v>91</v>
      </c>
      <c r="AW319" s="14" t="s">
        <v>34</v>
      </c>
      <c r="AX319" s="14" t="s">
        <v>89</v>
      </c>
      <c r="AY319" s="246" t="s">
        <v>177</v>
      </c>
    </row>
    <row r="320" spans="1:65" s="2" customFormat="1" ht="24.2" customHeight="1">
      <c r="A320" s="36"/>
      <c r="B320" s="37"/>
      <c r="C320" s="212" t="s">
        <v>538</v>
      </c>
      <c r="D320" s="212" t="s">
        <v>179</v>
      </c>
      <c r="E320" s="213" t="s">
        <v>539</v>
      </c>
      <c r="F320" s="214" t="s">
        <v>540</v>
      </c>
      <c r="G320" s="215" t="s">
        <v>248</v>
      </c>
      <c r="H320" s="216">
        <v>3</v>
      </c>
      <c r="I320" s="217"/>
      <c r="J320" s="218">
        <f>ROUND(I320*H320,2)</f>
        <v>0</v>
      </c>
      <c r="K320" s="219"/>
      <c r="L320" s="39"/>
      <c r="M320" s="220" t="s">
        <v>1</v>
      </c>
      <c r="N320" s="221" t="s">
        <v>46</v>
      </c>
      <c r="O320" s="73"/>
      <c r="P320" s="222">
        <f>O320*H320</f>
        <v>0</v>
      </c>
      <c r="Q320" s="222">
        <v>3.4199999999999999E-3</v>
      </c>
      <c r="R320" s="222">
        <f>Q320*H320</f>
        <v>1.026E-2</v>
      </c>
      <c r="S320" s="222">
        <v>0</v>
      </c>
      <c r="T320" s="223">
        <f>S320*H320</f>
        <v>0</v>
      </c>
      <c r="U320" s="36"/>
      <c r="V320" s="36"/>
      <c r="W320" s="36"/>
      <c r="X320" s="36"/>
      <c r="Y320" s="36"/>
      <c r="Z320" s="36"/>
      <c r="AA320" s="36"/>
      <c r="AB320" s="36"/>
      <c r="AC320" s="36"/>
      <c r="AD320" s="36"/>
      <c r="AE320" s="36"/>
      <c r="AR320" s="224" t="s">
        <v>279</v>
      </c>
      <c r="AT320" s="224" t="s">
        <v>179</v>
      </c>
      <c r="AU320" s="224" t="s">
        <v>91</v>
      </c>
      <c r="AY320" s="18" t="s">
        <v>177</v>
      </c>
      <c r="BE320" s="116">
        <f>IF(N320="základní",J320,0)</f>
        <v>0</v>
      </c>
      <c r="BF320" s="116">
        <f>IF(N320="snížená",J320,0)</f>
        <v>0</v>
      </c>
      <c r="BG320" s="116">
        <f>IF(N320="zákl. přenesená",J320,0)</f>
        <v>0</v>
      </c>
      <c r="BH320" s="116">
        <f>IF(N320="sníž. přenesená",J320,0)</f>
        <v>0</v>
      </c>
      <c r="BI320" s="116">
        <f>IF(N320="nulová",J320,0)</f>
        <v>0</v>
      </c>
      <c r="BJ320" s="18" t="s">
        <v>89</v>
      </c>
      <c r="BK320" s="116">
        <f>ROUND(I320*H320,2)</f>
        <v>0</v>
      </c>
      <c r="BL320" s="18" t="s">
        <v>279</v>
      </c>
      <c r="BM320" s="224" t="s">
        <v>541</v>
      </c>
    </row>
    <row r="321" spans="1:65" s="13" customFormat="1">
      <c r="B321" s="225"/>
      <c r="C321" s="226"/>
      <c r="D321" s="227" t="s">
        <v>185</v>
      </c>
      <c r="E321" s="228" t="s">
        <v>1</v>
      </c>
      <c r="F321" s="229" t="s">
        <v>542</v>
      </c>
      <c r="G321" s="226"/>
      <c r="H321" s="228" t="s">
        <v>1</v>
      </c>
      <c r="I321" s="230"/>
      <c r="J321" s="226"/>
      <c r="K321" s="226"/>
      <c r="L321" s="231"/>
      <c r="M321" s="232"/>
      <c r="N321" s="233"/>
      <c r="O321" s="233"/>
      <c r="P321" s="233"/>
      <c r="Q321" s="233"/>
      <c r="R321" s="233"/>
      <c r="S321" s="233"/>
      <c r="T321" s="234"/>
      <c r="AT321" s="235" t="s">
        <v>185</v>
      </c>
      <c r="AU321" s="235" t="s">
        <v>91</v>
      </c>
      <c r="AV321" s="13" t="s">
        <v>89</v>
      </c>
      <c r="AW321" s="13" t="s">
        <v>34</v>
      </c>
      <c r="AX321" s="13" t="s">
        <v>81</v>
      </c>
      <c r="AY321" s="235" t="s">
        <v>177</v>
      </c>
    </row>
    <row r="322" spans="1:65" s="14" customFormat="1">
      <c r="B322" s="236"/>
      <c r="C322" s="237"/>
      <c r="D322" s="227" t="s">
        <v>185</v>
      </c>
      <c r="E322" s="238" t="s">
        <v>1</v>
      </c>
      <c r="F322" s="239" t="s">
        <v>194</v>
      </c>
      <c r="G322" s="237"/>
      <c r="H322" s="240">
        <v>3</v>
      </c>
      <c r="I322" s="241"/>
      <c r="J322" s="237"/>
      <c r="K322" s="237"/>
      <c r="L322" s="242"/>
      <c r="M322" s="243"/>
      <c r="N322" s="244"/>
      <c r="O322" s="244"/>
      <c r="P322" s="244"/>
      <c r="Q322" s="244"/>
      <c r="R322" s="244"/>
      <c r="S322" s="244"/>
      <c r="T322" s="245"/>
      <c r="AT322" s="246" t="s">
        <v>185</v>
      </c>
      <c r="AU322" s="246" t="s">
        <v>91</v>
      </c>
      <c r="AV322" s="14" t="s">
        <v>91</v>
      </c>
      <c r="AW322" s="14" t="s">
        <v>34</v>
      </c>
      <c r="AX322" s="14" t="s">
        <v>89</v>
      </c>
      <c r="AY322" s="246" t="s">
        <v>177</v>
      </c>
    </row>
    <row r="323" spans="1:65" s="12" customFormat="1" ht="22.9" customHeight="1">
      <c r="B323" s="196"/>
      <c r="C323" s="197"/>
      <c r="D323" s="198" t="s">
        <v>80</v>
      </c>
      <c r="E323" s="210" t="s">
        <v>543</v>
      </c>
      <c r="F323" s="210" t="s">
        <v>544</v>
      </c>
      <c r="G323" s="197"/>
      <c r="H323" s="197"/>
      <c r="I323" s="200"/>
      <c r="J323" s="211">
        <f>BK323</f>
        <v>0</v>
      </c>
      <c r="K323" s="197"/>
      <c r="L323" s="202"/>
      <c r="M323" s="203"/>
      <c r="N323" s="204"/>
      <c r="O323" s="204"/>
      <c r="P323" s="205">
        <f>SUM(P324:P330)</f>
        <v>0</v>
      </c>
      <c r="Q323" s="204"/>
      <c r="R323" s="205">
        <f>SUM(R324:R330)</f>
        <v>0</v>
      </c>
      <c r="S323" s="204"/>
      <c r="T323" s="206">
        <f>SUM(T324:T330)</f>
        <v>0</v>
      </c>
      <c r="AR323" s="207" t="s">
        <v>91</v>
      </c>
      <c r="AT323" s="208" t="s">
        <v>80</v>
      </c>
      <c r="AU323" s="208" t="s">
        <v>89</v>
      </c>
      <c r="AY323" s="207" t="s">
        <v>177</v>
      </c>
      <c r="BK323" s="209">
        <f>SUM(BK324:BK330)</f>
        <v>0</v>
      </c>
    </row>
    <row r="324" spans="1:65" s="2" customFormat="1" ht="24.2" customHeight="1">
      <c r="A324" s="36"/>
      <c r="B324" s="37"/>
      <c r="C324" s="212" t="s">
        <v>545</v>
      </c>
      <c r="D324" s="212" t="s">
        <v>179</v>
      </c>
      <c r="E324" s="213" t="s">
        <v>546</v>
      </c>
      <c r="F324" s="214" t="s">
        <v>547</v>
      </c>
      <c r="G324" s="215" t="s">
        <v>248</v>
      </c>
      <c r="H324" s="216">
        <v>1</v>
      </c>
      <c r="I324" s="217"/>
      <c r="J324" s="218">
        <f>ROUND(I324*H324,2)</f>
        <v>0</v>
      </c>
      <c r="K324" s="219"/>
      <c r="L324" s="39"/>
      <c r="M324" s="220" t="s">
        <v>1</v>
      </c>
      <c r="N324" s="221" t="s">
        <v>46</v>
      </c>
      <c r="O324" s="73"/>
      <c r="P324" s="222">
        <f>O324*H324</f>
        <v>0</v>
      </c>
      <c r="Q324" s="222">
        <v>0</v>
      </c>
      <c r="R324" s="222">
        <f>Q324*H324</f>
        <v>0</v>
      </c>
      <c r="S324" s="222">
        <v>0</v>
      </c>
      <c r="T324" s="223">
        <f>S324*H324</f>
        <v>0</v>
      </c>
      <c r="U324" s="36"/>
      <c r="V324" s="36"/>
      <c r="W324" s="36"/>
      <c r="X324" s="36"/>
      <c r="Y324" s="36"/>
      <c r="Z324" s="36"/>
      <c r="AA324" s="36"/>
      <c r="AB324" s="36"/>
      <c r="AC324" s="36"/>
      <c r="AD324" s="36"/>
      <c r="AE324" s="36"/>
      <c r="AR324" s="224" t="s">
        <v>279</v>
      </c>
      <c r="AT324" s="224" t="s">
        <v>179</v>
      </c>
      <c r="AU324" s="224" t="s">
        <v>91</v>
      </c>
      <c r="AY324" s="18" t="s">
        <v>177</v>
      </c>
      <c r="BE324" s="116">
        <f>IF(N324="základní",J324,0)</f>
        <v>0</v>
      </c>
      <c r="BF324" s="116">
        <f>IF(N324="snížená",J324,0)</f>
        <v>0</v>
      </c>
      <c r="BG324" s="116">
        <f>IF(N324="zákl. přenesená",J324,0)</f>
        <v>0</v>
      </c>
      <c r="BH324" s="116">
        <f>IF(N324="sníž. přenesená",J324,0)</f>
        <v>0</v>
      </c>
      <c r="BI324" s="116">
        <f>IF(N324="nulová",J324,0)</f>
        <v>0</v>
      </c>
      <c r="BJ324" s="18" t="s">
        <v>89</v>
      </c>
      <c r="BK324" s="116">
        <f>ROUND(I324*H324,2)</f>
        <v>0</v>
      </c>
      <c r="BL324" s="18" t="s">
        <v>279</v>
      </c>
      <c r="BM324" s="224" t="s">
        <v>548</v>
      </c>
    </row>
    <row r="325" spans="1:65" s="2" customFormat="1" ht="14.45" customHeight="1">
      <c r="A325" s="36"/>
      <c r="B325" s="37"/>
      <c r="C325" s="212" t="s">
        <v>549</v>
      </c>
      <c r="D325" s="212" t="s">
        <v>179</v>
      </c>
      <c r="E325" s="213" t="s">
        <v>550</v>
      </c>
      <c r="F325" s="214" t="s">
        <v>551</v>
      </c>
      <c r="G325" s="215" t="s">
        <v>182</v>
      </c>
      <c r="H325" s="216">
        <v>1399.32</v>
      </c>
      <c r="I325" s="217"/>
      <c r="J325" s="218">
        <f>ROUND(I325*H325,2)</f>
        <v>0</v>
      </c>
      <c r="K325" s="219"/>
      <c r="L325" s="39"/>
      <c r="M325" s="220" t="s">
        <v>1</v>
      </c>
      <c r="N325" s="221" t="s">
        <v>46</v>
      </c>
      <c r="O325" s="73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24" t="s">
        <v>279</v>
      </c>
      <c r="AT325" s="224" t="s">
        <v>179</v>
      </c>
      <c r="AU325" s="224" t="s">
        <v>91</v>
      </c>
      <c r="AY325" s="18" t="s">
        <v>177</v>
      </c>
      <c r="BE325" s="116">
        <f>IF(N325="základní",J325,0)</f>
        <v>0</v>
      </c>
      <c r="BF325" s="116">
        <f>IF(N325="snížená",J325,0)</f>
        <v>0</v>
      </c>
      <c r="BG325" s="116">
        <f>IF(N325="zákl. přenesená",J325,0)</f>
        <v>0</v>
      </c>
      <c r="BH325" s="116">
        <f>IF(N325="sníž. přenesená",J325,0)</f>
        <v>0</v>
      </c>
      <c r="BI325" s="116">
        <f>IF(N325="nulová",J325,0)</f>
        <v>0</v>
      </c>
      <c r="BJ325" s="18" t="s">
        <v>89</v>
      </c>
      <c r="BK325" s="116">
        <f>ROUND(I325*H325,2)</f>
        <v>0</v>
      </c>
      <c r="BL325" s="18" t="s">
        <v>279</v>
      </c>
      <c r="BM325" s="224" t="s">
        <v>552</v>
      </c>
    </row>
    <row r="326" spans="1:65" s="13" customFormat="1">
      <c r="B326" s="225"/>
      <c r="C326" s="226"/>
      <c r="D326" s="227" t="s">
        <v>185</v>
      </c>
      <c r="E326" s="228" t="s">
        <v>1</v>
      </c>
      <c r="F326" s="229" t="s">
        <v>553</v>
      </c>
      <c r="G326" s="226"/>
      <c r="H326" s="228" t="s">
        <v>1</v>
      </c>
      <c r="I326" s="230"/>
      <c r="J326" s="226"/>
      <c r="K326" s="226"/>
      <c r="L326" s="231"/>
      <c r="M326" s="232"/>
      <c r="N326" s="233"/>
      <c r="O326" s="233"/>
      <c r="P326" s="233"/>
      <c r="Q326" s="233"/>
      <c r="R326" s="233"/>
      <c r="S326" s="233"/>
      <c r="T326" s="234"/>
      <c r="AT326" s="235" t="s">
        <v>185</v>
      </c>
      <c r="AU326" s="235" t="s">
        <v>91</v>
      </c>
      <c r="AV326" s="13" t="s">
        <v>89</v>
      </c>
      <c r="AW326" s="13" t="s">
        <v>34</v>
      </c>
      <c r="AX326" s="13" t="s">
        <v>81</v>
      </c>
      <c r="AY326" s="235" t="s">
        <v>177</v>
      </c>
    </row>
    <row r="327" spans="1:65" s="13" customFormat="1" ht="22.5">
      <c r="B327" s="225"/>
      <c r="C327" s="226"/>
      <c r="D327" s="227" t="s">
        <v>185</v>
      </c>
      <c r="E327" s="228" t="s">
        <v>1</v>
      </c>
      <c r="F327" s="229" t="s">
        <v>554</v>
      </c>
      <c r="G327" s="226"/>
      <c r="H327" s="228" t="s">
        <v>1</v>
      </c>
      <c r="I327" s="230"/>
      <c r="J327" s="226"/>
      <c r="K327" s="226"/>
      <c r="L327" s="231"/>
      <c r="M327" s="232"/>
      <c r="N327" s="233"/>
      <c r="O327" s="233"/>
      <c r="P327" s="233"/>
      <c r="Q327" s="233"/>
      <c r="R327" s="233"/>
      <c r="S327" s="233"/>
      <c r="T327" s="234"/>
      <c r="AT327" s="235" t="s">
        <v>185</v>
      </c>
      <c r="AU327" s="235" t="s">
        <v>91</v>
      </c>
      <c r="AV327" s="13" t="s">
        <v>89</v>
      </c>
      <c r="AW327" s="13" t="s">
        <v>34</v>
      </c>
      <c r="AX327" s="13" t="s">
        <v>81</v>
      </c>
      <c r="AY327" s="235" t="s">
        <v>177</v>
      </c>
    </row>
    <row r="328" spans="1:65" s="14" customFormat="1">
      <c r="B328" s="236"/>
      <c r="C328" s="237"/>
      <c r="D328" s="227" t="s">
        <v>185</v>
      </c>
      <c r="E328" s="238" t="s">
        <v>1</v>
      </c>
      <c r="F328" s="239" t="s">
        <v>555</v>
      </c>
      <c r="G328" s="237"/>
      <c r="H328" s="240">
        <v>1082.78</v>
      </c>
      <c r="I328" s="241"/>
      <c r="J328" s="237"/>
      <c r="K328" s="237"/>
      <c r="L328" s="242"/>
      <c r="M328" s="243"/>
      <c r="N328" s="244"/>
      <c r="O328" s="244"/>
      <c r="P328" s="244"/>
      <c r="Q328" s="244"/>
      <c r="R328" s="244"/>
      <c r="S328" s="244"/>
      <c r="T328" s="245"/>
      <c r="AT328" s="246" t="s">
        <v>185</v>
      </c>
      <c r="AU328" s="246" t="s">
        <v>91</v>
      </c>
      <c r="AV328" s="14" t="s">
        <v>91</v>
      </c>
      <c r="AW328" s="14" t="s">
        <v>34</v>
      </c>
      <c r="AX328" s="14" t="s">
        <v>81</v>
      </c>
      <c r="AY328" s="246" t="s">
        <v>177</v>
      </c>
    </row>
    <row r="329" spans="1:65" s="14" customFormat="1">
      <c r="B329" s="236"/>
      <c r="C329" s="237"/>
      <c r="D329" s="227" t="s">
        <v>185</v>
      </c>
      <c r="E329" s="238" t="s">
        <v>1</v>
      </c>
      <c r="F329" s="239" t="s">
        <v>556</v>
      </c>
      <c r="G329" s="237"/>
      <c r="H329" s="240">
        <v>316.54000000000002</v>
      </c>
      <c r="I329" s="241"/>
      <c r="J329" s="237"/>
      <c r="K329" s="237"/>
      <c r="L329" s="242"/>
      <c r="M329" s="243"/>
      <c r="N329" s="244"/>
      <c r="O329" s="244"/>
      <c r="P329" s="244"/>
      <c r="Q329" s="244"/>
      <c r="R329" s="244"/>
      <c r="S329" s="244"/>
      <c r="T329" s="245"/>
      <c r="AT329" s="246" t="s">
        <v>185</v>
      </c>
      <c r="AU329" s="246" t="s">
        <v>91</v>
      </c>
      <c r="AV329" s="14" t="s">
        <v>91</v>
      </c>
      <c r="AW329" s="14" t="s">
        <v>34</v>
      </c>
      <c r="AX329" s="14" t="s">
        <v>81</v>
      </c>
      <c r="AY329" s="246" t="s">
        <v>177</v>
      </c>
    </row>
    <row r="330" spans="1:65" s="16" customFormat="1">
      <c r="B330" s="258"/>
      <c r="C330" s="259"/>
      <c r="D330" s="227" t="s">
        <v>185</v>
      </c>
      <c r="E330" s="260" t="s">
        <v>1</v>
      </c>
      <c r="F330" s="261" t="s">
        <v>210</v>
      </c>
      <c r="G330" s="259"/>
      <c r="H330" s="262">
        <v>1399.32</v>
      </c>
      <c r="I330" s="263"/>
      <c r="J330" s="259"/>
      <c r="K330" s="259"/>
      <c r="L330" s="264"/>
      <c r="M330" s="265"/>
      <c r="N330" s="266"/>
      <c r="O330" s="266"/>
      <c r="P330" s="266"/>
      <c r="Q330" s="266"/>
      <c r="R330" s="266"/>
      <c r="S330" s="266"/>
      <c r="T330" s="267"/>
      <c r="AT330" s="268" t="s">
        <v>185</v>
      </c>
      <c r="AU330" s="268" t="s">
        <v>91</v>
      </c>
      <c r="AV330" s="16" t="s">
        <v>183</v>
      </c>
      <c r="AW330" s="16" t="s">
        <v>34</v>
      </c>
      <c r="AX330" s="16" t="s">
        <v>89</v>
      </c>
      <c r="AY330" s="268" t="s">
        <v>177</v>
      </c>
    </row>
    <row r="331" spans="1:65" s="12" customFormat="1" ht="22.9" customHeight="1">
      <c r="B331" s="196"/>
      <c r="C331" s="197"/>
      <c r="D331" s="198" t="s">
        <v>80</v>
      </c>
      <c r="E331" s="210" t="s">
        <v>557</v>
      </c>
      <c r="F331" s="210" t="s">
        <v>558</v>
      </c>
      <c r="G331" s="197"/>
      <c r="H331" s="197"/>
      <c r="I331" s="200"/>
      <c r="J331" s="211">
        <f>BK331</f>
        <v>0</v>
      </c>
      <c r="K331" s="197"/>
      <c r="L331" s="202"/>
      <c r="M331" s="203"/>
      <c r="N331" s="204"/>
      <c r="O331" s="204"/>
      <c r="P331" s="205">
        <f>SUM(P332:P336)</f>
        <v>0</v>
      </c>
      <c r="Q331" s="204"/>
      <c r="R331" s="205">
        <f>SUM(R332:R336)</f>
        <v>6.0177154999999996</v>
      </c>
      <c r="S331" s="204"/>
      <c r="T331" s="206">
        <f>SUM(T332:T336)</f>
        <v>0</v>
      </c>
      <c r="AR331" s="207" t="s">
        <v>91</v>
      </c>
      <c r="AT331" s="208" t="s">
        <v>80</v>
      </c>
      <c r="AU331" s="208" t="s">
        <v>89</v>
      </c>
      <c r="AY331" s="207" t="s">
        <v>177</v>
      </c>
      <c r="BK331" s="209">
        <f>SUM(BK332:BK336)</f>
        <v>0</v>
      </c>
    </row>
    <row r="332" spans="1:65" s="2" customFormat="1" ht="24.2" customHeight="1">
      <c r="A332" s="36"/>
      <c r="B332" s="37"/>
      <c r="C332" s="212" t="s">
        <v>559</v>
      </c>
      <c r="D332" s="212" t="s">
        <v>179</v>
      </c>
      <c r="E332" s="213" t="s">
        <v>560</v>
      </c>
      <c r="F332" s="214" t="s">
        <v>561</v>
      </c>
      <c r="G332" s="215" t="s">
        <v>106</v>
      </c>
      <c r="H332" s="216">
        <v>383.05</v>
      </c>
      <c r="I332" s="217"/>
      <c r="J332" s="218">
        <f>ROUND(I332*H332,2)</f>
        <v>0</v>
      </c>
      <c r="K332" s="219"/>
      <c r="L332" s="39"/>
      <c r="M332" s="220" t="s">
        <v>1</v>
      </c>
      <c r="N332" s="221" t="s">
        <v>46</v>
      </c>
      <c r="O332" s="73"/>
      <c r="P332" s="222">
        <f>O332*H332</f>
        <v>0</v>
      </c>
      <c r="Q332" s="222">
        <v>1.5709999999999998E-2</v>
      </c>
      <c r="R332" s="222">
        <f>Q332*H332</f>
        <v>6.0177154999999996</v>
      </c>
      <c r="S332" s="222">
        <v>0</v>
      </c>
      <c r="T332" s="223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4" t="s">
        <v>279</v>
      </c>
      <c r="AT332" s="224" t="s">
        <v>179</v>
      </c>
      <c r="AU332" s="224" t="s">
        <v>91</v>
      </c>
      <c r="AY332" s="18" t="s">
        <v>177</v>
      </c>
      <c r="BE332" s="116">
        <f>IF(N332="základní",J332,0)</f>
        <v>0</v>
      </c>
      <c r="BF332" s="116">
        <f>IF(N332="snížená",J332,0)</f>
        <v>0</v>
      </c>
      <c r="BG332" s="116">
        <f>IF(N332="zákl. přenesená",J332,0)</f>
        <v>0</v>
      </c>
      <c r="BH332" s="116">
        <f>IF(N332="sníž. přenesená",J332,0)</f>
        <v>0</v>
      </c>
      <c r="BI332" s="116">
        <f>IF(N332="nulová",J332,0)</f>
        <v>0</v>
      </c>
      <c r="BJ332" s="18" t="s">
        <v>89</v>
      </c>
      <c r="BK332" s="116">
        <f>ROUND(I332*H332,2)</f>
        <v>0</v>
      </c>
      <c r="BL332" s="18" t="s">
        <v>279</v>
      </c>
      <c r="BM332" s="224" t="s">
        <v>562</v>
      </c>
    </row>
    <row r="333" spans="1:65" s="13" customFormat="1">
      <c r="B333" s="225"/>
      <c r="C333" s="226"/>
      <c r="D333" s="227" t="s">
        <v>185</v>
      </c>
      <c r="E333" s="228" t="s">
        <v>1</v>
      </c>
      <c r="F333" s="229" t="s">
        <v>563</v>
      </c>
      <c r="G333" s="226"/>
      <c r="H333" s="228" t="s">
        <v>1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AT333" s="235" t="s">
        <v>185</v>
      </c>
      <c r="AU333" s="235" t="s">
        <v>91</v>
      </c>
      <c r="AV333" s="13" t="s">
        <v>89</v>
      </c>
      <c r="AW333" s="13" t="s">
        <v>34</v>
      </c>
      <c r="AX333" s="13" t="s">
        <v>81</v>
      </c>
      <c r="AY333" s="235" t="s">
        <v>177</v>
      </c>
    </row>
    <row r="334" spans="1:65" s="14" customFormat="1">
      <c r="B334" s="236"/>
      <c r="C334" s="237"/>
      <c r="D334" s="227" t="s">
        <v>185</v>
      </c>
      <c r="E334" s="238" t="s">
        <v>113</v>
      </c>
      <c r="F334" s="239" t="s">
        <v>564</v>
      </c>
      <c r="G334" s="237"/>
      <c r="H334" s="240">
        <v>383.05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AT334" s="246" t="s">
        <v>185</v>
      </c>
      <c r="AU334" s="246" t="s">
        <v>91</v>
      </c>
      <c r="AV334" s="14" t="s">
        <v>91</v>
      </c>
      <c r="AW334" s="14" t="s">
        <v>34</v>
      </c>
      <c r="AX334" s="14" t="s">
        <v>89</v>
      </c>
      <c r="AY334" s="246" t="s">
        <v>177</v>
      </c>
    </row>
    <row r="335" spans="1:65" s="2" customFormat="1" ht="24.2" customHeight="1">
      <c r="A335" s="36"/>
      <c r="B335" s="37"/>
      <c r="C335" s="212" t="s">
        <v>565</v>
      </c>
      <c r="D335" s="212" t="s">
        <v>179</v>
      </c>
      <c r="E335" s="213" t="s">
        <v>566</v>
      </c>
      <c r="F335" s="214" t="s">
        <v>567</v>
      </c>
      <c r="G335" s="215" t="s">
        <v>260</v>
      </c>
      <c r="H335" s="216">
        <v>6.0179999999999998</v>
      </c>
      <c r="I335" s="217"/>
      <c r="J335" s="218">
        <f>ROUND(I335*H335,2)</f>
        <v>0</v>
      </c>
      <c r="K335" s="219"/>
      <c r="L335" s="39"/>
      <c r="M335" s="220" t="s">
        <v>1</v>
      </c>
      <c r="N335" s="221" t="s">
        <v>46</v>
      </c>
      <c r="O335" s="73"/>
      <c r="P335" s="222">
        <f>O335*H335</f>
        <v>0</v>
      </c>
      <c r="Q335" s="222">
        <v>0</v>
      </c>
      <c r="R335" s="222">
        <f>Q335*H335</f>
        <v>0</v>
      </c>
      <c r="S335" s="222">
        <v>0</v>
      </c>
      <c r="T335" s="223">
        <f>S335*H335</f>
        <v>0</v>
      </c>
      <c r="U335" s="36"/>
      <c r="V335" s="36"/>
      <c r="W335" s="36"/>
      <c r="X335" s="36"/>
      <c r="Y335" s="36"/>
      <c r="Z335" s="36"/>
      <c r="AA335" s="36"/>
      <c r="AB335" s="36"/>
      <c r="AC335" s="36"/>
      <c r="AD335" s="36"/>
      <c r="AE335" s="36"/>
      <c r="AR335" s="224" t="s">
        <v>279</v>
      </c>
      <c r="AT335" s="224" t="s">
        <v>179</v>
      </c>
      <c r="AU335" s="224" t="s">
        <v>91</v>
      </c>
      <c r="AY335" s="18" t="s">
        <v>177</v>
      </c>
      <c r="BE335" s="116">
        <f>IF(N335="základní",J335,0)</f>
        <v>0</v>
      </c>
      <c r="BF335" s="116">
        <f>IF(N335="snížená",J335,0)</f>
        <v>0</v>
      </c>
      <c r="BG335" s="116">
        <f>IF(N335="zákl. přenesená",J335,0)</f>
        <v>0</v>
      </c>
      <c r="BH335" s="116">
        <f>IF(N335="sníž. přenesená",J335,0)</f>
        <v>0</v>
      </c>
      <c r="BI335" s="116">
        <f>IF(N335="nulová",J335,0)</f>
        <v>0</v>
      </c>
      <c r="BJ335" s="18" t="s">
        <v>89</v>
      </c>
      <c r="BK335" s="116">
        <f>ROUND(I335*H335,2)</f>
        <v>0</v>
      </c>
      <c r="BL335" s="18" t="s">
        <v>279</v>
      </c>
      <c r="BM335" s="224" t="s">
        <v>568</v>
      </c>
    </row>
    <row r="336" spans="1:65" s="2" customFormat="1" ht="24.2" customHeight="1">
      <c r="A336" s="36"/>
      <c r="B336" s="37"/>
      <c r="C336" s="212" t="s">
        <v>569</v>
      </c>
      <c r="D336" s="212" t="s">
        <v>179</v>
      </c>
      <c r="E336" s="213" t="s">
        <v>570</v>
      </c>
      <c r="F336" s="214" t="s">
        <v>571</v>
      </c>
      <c r="G336" s="215" t="s">
        <v>260</v>
      </c>
      <c r="H336" s="216">
        <v>6.0179999999999998</v>
      </c>
      <c r="I336" s="217"/>
      <c r="J336" s="218">
        <f>ROUND(I336*H336,2)</f>
        <v>0</v>
      </c>
      <c r="K336" s="219"/>
      <c r="L336" s="39"/>
      <c r="M336" s="220" t="s">
        <v>1</v>
      </c>
      <c r="N336" s="221" t="s">
        <v>46</v>
      </c>
      <c r="O336" s="73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24" t="s">
        <v>279</v>
      </c>
      <c r="AT336" s="224" t="s">
        <v>179</v>
      </c>
      <c r="AU336" s="224" t="s">
        <v>91</v>
      </c>
      <c r="AY336" s="18" t="s">
        <v>177</v>
      </c>
      <c r="BE336" s="116">
        <f>IF(N336="základní",J336,0)</f>
        <v>0</v>
      </c>
      <c r="BF336" s="116">
        <f>IF(N336="snížená",J336,0)</f>
        <v>0</v>
      </c>
      <c r="BG336" s="116">
        <f>IF(N336="zákl. přenesená",J336,0)</f>
        <v>0</v>
      </c>
      <c r="BH336" s="116">
        <f>IF(N336="sníž. přenesená",J336,0)</f>
        <v>0</v>
      </c>
      <c r="BI336" s="116">
        <f>IF(N336="nulová",J336,0)</f>
        <v>0</v>
      </c>
      <c r="BJ336" s="18" t="s">
        <v>89</v>
      </c>
      <c r="BK336" s="116">
        <f>ROUND(I336*H336,2)</f>
        <v>0</v>
      </c>
      <c r="BL336" s="18" t="s">
        <v>279</v>
      </c>
      <c r="BM336" s="224" t="s">
        <v>572</v>
      </c>
    </row>
    <row r="337" spans="1:65" s="12" customFormat="1" ht="22.9" customHeight="1">
      <c r="B337" s="196"/>
      <c r="C337" s="197"/>
      <c r="D337" s="198" t="s">
        <v>80</v>
      </c>
      <c r="E337" s="210" t="s">
        <v>573</v>
      </c>
      <c r="F337" s="210" t="s">
        <v>574</v>
      </c>
      <c r="G337" s="197"/>
      <c r="H337" s="197"/>
      <c r="I337" s="200"/>
      <c r="J337" s="211">
        <f>BK337</f>
        <v>0</v>
      </c>
      <c r="K337" s="197"/>
      <c r="L337" s="202"/>
      <c r="M337" s="203"/>
      <c r="N337" s="204"/>
      <c r="O337" s="204"/>
      <c r="P337" s="205">
        <f>SUM(P338:P345)</f>
        <v>0</v>
      </c>
      <c r="Q337" s="204"/>
      <c r="R337" s="205">
        <f>SUM(R338:R345)</f>
        <v>3.4086143999999998</v>
      </c>
      <c r="S337" s="204"/>
      <c r="T337" s="206">
        <f>SUM(T338:T345)</f>
        <v>1.6954305999999999</v>
      </c>
      <c r="AR337" s="207" t="s">
        <v>91</v>
      </c>
      <c r="AT337" s="208" t="s">
        <v>80</v>
      </c>
      <c r="AU337" s="208" t="s">
        <v>89</v>
      </c>
      <c r="AY337" s="207" t="s">
        <v>177</v>
      </c>
      <c r="BK337" s="209">
        <f>SUM(BK338:BK345)</f>
        <v>0</v>
      </c>
    </row>
    <row r="338" spans="1:65" s="2" customFormat="1" ht="24.2" customHeight="1">
      <c r="A338" s="36"/>
      <c r="B338" s="37"/>
      <c r="C338" s="212" t="s">
        <v>575</v>
      </c>
      <c r="D338" s="212" t="s">
        <v>179</v>
      </c>
      <c r="E338" s="213" t="s">
        <v>576</v>
      </c>
      <c r="F338" s="214" t="s">
        <v>577</v>
      </c>
      <c r="G338" s="215" t="s">
        <v>110</v>
      </c>
      <c r="H338" s="216">
        <v>887.66</v>
      </c>
      <c r="I338" s="217"/>
      <c r="J338" s="218">
        <f>ROUND(I338*H338,2)</f>
        <v>0</v>
      </c>
      <c r="K338" s="219"/>
      <c r="L338" s="39"/>
      <c r="M338" s="220" t="s">
        <v>1</v>
      </c>
      <c r="N338" s="221" t="s">
        <v>46</v>
      </c>
      <c r="O338" s="73"/>
      <c r="P338" s="222">
        <f>O338*H338</f>
        <v>0</v>
      </c>
      <c r="Q338" s="222">
        <v>0</v>
      </c>
      <c r="R338" s="222">
        <f>Q338*H338</f>
        <v>0</v>
      </c>
      <c r="S338" s="222">
        <v>1.91E-3</v>
      </c>
      <c r="T338" s="223">
        <f>S338*H338</f>
        <v>1.6954305999999999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24" t="s">
        <v>279</v>
      </c>
      <c r="AT338" s="224" t="s">
        <v>179</v>
      </c>
      <c r="AU338" s="224" t="s">
        <v>91</v>
      </c>
      <c r="AY338" s="18" t="s">
        <v>177</v>
      </c>
      <c r="BE338" s="116">
        <f>IF(N338="základní",J338,0)</f>
        <v>0</v>
      </c>
      <c r="BF338" s="116">
        <f>IF(N338="snížená",J338,0)</f>
        <v>0</v>
      </c>
      <c r="BG338" s="116">
        <f>IF(N338="zákl. přenesená",J338,0)</f>
        <v>0</v>
      </c>
      <c r="BH338" s="116">
        <f>IF(N338="sníž. přenesená",J338,0)</f>
        <v>0</v>
      </c>
      <c r="BI338" s="116">
        <f>IF(N338="nulová",J338,0)</f>
        <v>0</v>
      </c>
      <c r="BJ338" s="18" t="s">
        <v>89</v>
      </c>
      <c r="BK338" s="116">
        <f>ROUND(I338*H338,2)</f>
        <v>0</v>
      </c>
      <c r="BL338" s="18" t="s">
        <v>279</v>
      </c>
      <c r="BM338" s="224" t="s">
        <v>578</v>
      </c>
    </row>
    <row r="339" spans="1:65" s="14" customFormat="1">
      <c r="B339" s="236"/>
      <c r="C339" s="237"/>
      <c r="D339" s="227" t="s">
        <v>185</v>
      </c>
      <c r="E339" s="238" t="s">
        <v>108</v>
      </c>
      <c r="F339" s="239" t="s">
        <v>579</v>
      </c>
      <c r="G339" s="237"/>
      <c r="H339" s="240">
        <v>887.66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AT339" s="246" t="s">
        <v>185</v>
      </c>
      <c r="AU339" s="246" t="s">
        <v>91</v>
      </c>
      <c r="AV339" s="14" t="s">
        <v>91</v>
      </c>
      <c r="AW339" s="14" t="s">
        <v>34</v>
      </c>
      <c r="AX339" s="14" t="s">
        <v>89</v>
      </c>
      <c r="AY339" s="246" t="s">
        <v>177</v>
      </c>
    </row>
    <row r="340" spans="1:65" s="2" customFormat="1" ht="24.2" customHeight="1">
      <c r="A340" s="36"/>
      <c r="B340" s="37"/>
      <c r="C340" s="212" t="s">
        <v>580</v>
      </c>
      <c r="D340" s="212" t="s">
        <v>179</v>
      </c>
      <c r="E340" s="213" t="s">
        <v>581</v>
      </c>
      <c r="F340" s="214" t="s">
        <v>582</v>
      </c>
      <c r="G340" s="215" t="s">
        <v>110</v>
      </c>
      <c r="H340" s="216">
        <v>887.66</v>
      </c>
      <c r="I340" s="217"/>
      <c r="J340" s="218">
        <f>ROUND(I340*H340,2)</f>
        <v>0</v>
      </c>
      <c r="K340" s="219"/>
      <c r="L340" s="39"/>
      <c r="M340" s="220" t="s">
        <v>1</v>
      </c>
      <c r="N340" s="221" t="s">
        <v>46</v>
      </c>
      <c r="O340" s="73"/>
      <c r="P340" s="222">
        <f>O340*H340</f>
        <v>0</v>
      </c>
      <c r="Q340" s="222">
        <v>3.8400000000000001E-3</v>
      </c>
      <c r="R340" s="222">
        <f>Q340*H340</f>
        <v>3.4086143999999998</v>
      </c>
      <c r="S340" s="222">
        <v>0</v>
      </c>
      <c r="T340" s="223">
        <f>S340*H340</f>
        <v>0</v>
      </c>
      <c r="U340" s="36"/>
      <c r="V340" s="36"/>
      <c r="W340" s="36"/>
      <c r="X340" s="36"/>
      <c r="Y340" s="36"/>
      <c r="Z340" s="36"/>
      <c r="AA340" s="36"/>
      <c r="AB340" s="36"/>
      <c r="AC340" s="36"/>
      <c r="AD340" s="36"/>
      <c r="AE340" s="36"/>
      <c r="AR340" s="224" t="s">
        <v>279</v>
      </c>
      <c r="AT340" s="224" t="s">
        <v>179</v>
      </c>
      <c r="AU340" s="224" t="s">
        <v>91</v>
      </c>
      <c r="AY340" s="18" t="s">
        <v>177</v>
      </c>
      <c r="BE340" s="116">
        <f>IF(N340="základní",J340,0)</f>
        <v>0</v>
      </c>
      <c r="BF340" s="116">
        <f>IF(N340="snížená",J340,0)</f>
        <v>0</v>
      </c>
      <c r="BG340" s="116">
        <f>IF(N340="zákl. přenesená",J340,0)</f>
        <v>0</v>
      </c>
      <c r="BH340" s="116">
        <f>IF(N340="sníž. přenesená",J340,0)</f>
        <v>0</v>
      </c>
      <c r="BI340" s="116">
        <f>IF(N340="nulová",J340,0)</f>
        <v>0</v>
      </c>
      <c r="BJ340" s="18" t="s">
        <v>89</v>
      </c>
      <c r="BK340" s="116">
        <f>ROUND(I340*H340,2)</f>
        <v>0</v>
      </c>
      <c r="BL340" s="18" t="s">
        <v>279</v>
      </c>
      <c r="BM340" s="224" t="s">
        <v>583</v>
      </c>
    </row>
    <row r="341" spans="1:65" s="14" customFormat="1">
      <c r="B341" s="236"/>
      <c r="C341" s="237"/>
      <c r="D341" s="227" t="s">
        <v>185</v>
      </c>
      <c r="E341" s="238" t="s">
        <v>1</v>
      </c>
      <c r="F341" s="239" t="s">
        <v>108</v>
      </c>
      <c r="G341" s="237"/>
      <c r="H341" s="240">
        <v>887.66</v>
      </c>
      <c r="I341" s="241"/>
      <c r="J341" s="237"/>
      <c r="K341" s="237"/>
      <c r="L341" s="242"/>
      <c r="M341" s="243"/>
      <c r="N341" s="244"/>
      <c r="O341" s="244"/>
      <c r="P341" s="244"/>
      <c r="Q341" s="244"/>
      <c r="R341" s="244"/>
      <c r="S341" s="244"/>
      <c r="T341" s="245"/>
      <c r="AT341" s="246" t="s">
        <v>185</v>
      </c>
      <c r="AU341" s="246" t="s">
        <v>91</v>
      </c>
      <c r="AV341" s="14" t="s">
        <v>91</v>
      </c>
      <c r="AW341" s="14" t="s">
        <v>34</v>
      </c>
      <c r="AX341" s="14" t="s">
        <v>89</v>
      </c>
      <c r="AY341" s="246" t="s">
        <v>177</v>
      </c>
    </row>
    <row r="342" spans="1:65" s="2" customFormat="1" ht="24.2" customHeight="1">
      <c r="A342" s="36"/>
      <c r="B342" s="37"/>
      <c r="C342" s="212" t="s">
        <v>584</v>
      </c>
      <c r="D342" s="212" t="s">
        <v>179</v>
      </c>
      <c r="E342" s="213" t="s">
        <v>585</v>
      </c>
      <c r="F342" s="214" t="s">
        <v>586</v>
      </c>
      <c r="G342" s="215" t="s">
        <v>248</v>
      </c>
      <c r="H342" s="216">
        <v>38</v>
      </c>
      <c r="I342" s="217"/>
      <c r="J342" s="218">
        <f>ROUND(I342*H342,2)</f>
        <v>0</v>
      </c>
      <c r="K342" s="219"/>
      <c r="L342" s="39"/>
      <c r="M342" s="220" t="s">
        <v>1</v>
      </c>
      <c r="N342" s="221" t="s">
        <v>46</v>
      </c>
      <c r="O342" s="73"/>
      <c r="P342" s="222">
        <f>O342*H342</f>
        <v>0</v>
      </c>
      <c r="Q342" s="222">
        <v>0</v>
      </c>
      <c r="R342" s="222">
        <f>Q342*H342</f>
        <v>0</v>
      </c>
      <c r="S342" s="222">
        <v>0</v>
      </c>
      <c r="T342" s="223">
        <f>S342*H342</f>
        <v>0</v>
      </c>
      <c r="U342" s="36"/>
      <c r="V342" s="36"/>
      <c r="W342" s="36"/>
      <c r="X342" s="36"/>
      <c r="Y342" s="36"/>
      <c r="Z342" s="36"/>
      <c r="AA342" s="36"/>
      <c r="AB342" s="36"/>
      <c r="AC342" s="36"/>
      <c r="AD342" s="36"/>
      <c r="AE342" s="36"/>
      <c r="AR342" s="224" t="s">
        <v>279</v>
      </c>
      <c r="AT342" s="224" t="s">
        <v>179</v>
      </c>
      <c r="AU342" s="224" t="s">
        <v>91</v>
      </c>
      <c r="AY342" s="18" t="s">
        <v>177</v>
      </c>
      <c r="BE342" s="116">
        <f>IF(N342="základní",J342,0)</f>
        <v>0</v>
      </c>
      <c r="BF342" s="116">
        <f>IF(N342="snížená",J342,0)</f>
        <v>0</v>
      </c>
      <c r="BG342" s="116">
        <f>IF(N342="zákl. přenesená",J342,0)</f>
        <v>0</v>
      </c>
      <c r="BH342" s="116">
        <f>IF(N342="sníž. přenesená",J342,0)</f>
        <v>0</v>
      </c>
      <c r="BI342" s="116">
        <f>IF(N342="nulová",J342,0)</f>
        <v>0</v>
      </c>
      <c r="BJ342" s="18" t="s">
        <v>89</v>
      </c>
      <c r="BK342" s="116">
        <f>ROUND(I342*H342,2)</f>
        <v>0</v>
      </c>
      <c r="BL342" s="18" t="s">
        <v>279</v>
      </c>
      <c r="BM342" s="224" t="s">
        <v>587</v>
      </c>
    </row>
    <row r="343" spans="1:65" s="14" customFormat="1">
      <c r="B343" s="236"/>
      <c r="C343" s="237"/>
      <c r="D343" s="227" t="s">
        <v>185</v>
      </c>
      <c r="E343" s="238" t="s">
        <v>1</v>
      </c>
      <c r="F343" s="239" t="s">
        <v>588</v>
      </c>
      <c r="G343" s="237"/>
      <c r="H343" s="240">
        <v>38</v>
      </c>
      <c r="I343" s="241"/>
      <c r="J343" s="237"/>
      <c r="K343" s="237"/>
      <c r="L343" s="242"/>
      <c r="M343" s="243"/>
      <c r="N343" s="244"/>
      <c r="O343" s="244"/>
      <c r="P343" s="244"/>
      <c r="Q343" s="244"/>
      <c r="R343" s="244"/>
      <c r="S343" s="244"/>
      <c r="T343" s="245"/>
      <c r="AT343" s="246" t="s">
        <v>185</v>
      </c>
      <c r="AU343" s="246" t="s">
        <v>91</v>
      </c>
      <c r="AV343" s="14" t="s">
        <v>91</v>
      </c>
      <c r="AW343" s="14" t="s">
        <v>34</v>
      </c>
      <c r="AX343" s="14" t="s">
        <v>89</v>
      </c>
      <c r="AY343" s="246" t="s">
        <v>177</v>
      </c>
    </row>
    <row r="344" spans="1:65" s="2" customFormat="1" ht="24.2" customHeight="1">
      <c r="A344" s="36"/>
      <c r="B344" s="37"/>
      <c r="C344" s="212" t="s">
        <v>589</v>
      </c>
      <c r="D344" s="212" t="s">
        <v>179</v>
      </c>
      <c r="E344" s="213" t="s">
        <v>590</v>
      </c>
      <c r="F344" s="214" t="s">
        <v>591</v>
      </c>
      <c r="G344" s="215" t="s">
        <v>260</v>
      </c>
      <c r="H344" s="216">
        <v>3.4089999999999998</v>
      </c>
      <c r="I344" s="217"/>
      <c r="J344" s="218">
        <f>ROUND(I344*H344,2)</f>
        <v>0</v>
      </c>
      <c r="K344" s="219"/>
      <c r="L344" s="39"/>
      <c r="M344" s="220" t="s">
        <v>1</v>
      </c>
      <c r="N344" s="221" t="s">
        <v>46</v>
      </c>
      <c r="O344" s="73"/>
      <c r="P344" s="222">
        <f>O344*H344</f>
        <v>0</v>
      </c>
      <c r="Q344" s="222">
        <v>0</v>
      </c>
      <c r="R344" s="222">
        <f>Q344*H344</f>
        <v>0</v>
      </c>
      <c r="S344" s="222">
        <v>0</v>
      </c>
      <c r="T344" s="223">
        <f>S344*H344</f>
        <v>0</v>
      </c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  <c r="AR344" s="224" t="s">
        <v>279</v>
      </c>
      <c r="AT344" s="224" t="s">
        <v>179</v>
      </c>
      <c r="AU344" s="224" t="s">
        <v>91</v>
      </c>
      <c r="AY344" s="18" t="s">
        <v>177</v>
      </c>
      <c r="BE344" s="116">
        <f>IF(N344="základní",J344,0)</f>
        <v>0</v>
      </c>
      <c r="BF344" s="116">
        <f>IF(N344="snížená",J344,0)</f>
        <v>0</v>
      </c>
      <c r="BG344" s="116">
        <f>IF(N344="zákl. přenesená",J344,0)</f>
        <v>0</v>
      </c>
      <c r="BH344" s="116">
        <f>IF(N344="sníž. přenesená",J344,0)</f>
        <v>0</v>
      </c>
      <c r="BI344" s="116">
        <f>IF(N344="nulová",J344,0)</f>
        <v>0</v>
      </c>
      <c r="BJ344" s="18" t="s">
        <v>89</v>
      </c>
      <c r="BK344" s="116">
        <f>ROUND(I344*H344,2)</f>
        <v>0</v>
      </c>
      <c r="BL344" s="18" t="s">
        <v>279</v>
      </c>
      <c r="BM344" s="224" t="s">
        <v>592</v>
      </c>
    </row>
    <row r="345" spans="1:65" s="2" customFormat="1" ht="24.2" customHeight="1">
      <c r="A345" s="36"/>
      <c r="B345" s="37"/>
      <c r="C345" s="212" t="s">
        <v>593</v>
      </c>
      <c r="D345" s="212" t="s">
        <v>179</v>
      </c>
      <c r="E345" s="213" t="s">
        <v>594</v>
      </c>
      <c r="F345" s="214" t="s">
        <v>595</v>
      </c>
      <c r="G345" s="215" t="s">
        <v>260</v>
      </c>
      <c r="H345" s="216">
        <v>3.4089999999999998</v>
      </c>
      <c r="I345" s="217"/>
      <c r="J345" s="218">
        <f>ROUND(I345*H345,2)</f>
        <v>0</v>
      </c>
      <c r="K345" s="219"/>
      <c r="L345" s="39"/>
      <c r="M345" s="220" t="s">
        <v>1</v>
      </c>
      <c r="N345" s="221" t="s">
        <v>46</v>
      </c>
      <c r="O345" s="73"/>
      <c r="P345" s="222">
        <f>O345*H345</f>
        <v>0</v>
      </c>
      <c r="Q345" s="222">
        <v>0</v>
      </c>
      <c r="R345" s="222">
        <f>Q345*H345</f>
        <v>0</v>
      </c>
      <c r="S345" s="222">
        <v>0</v>
      </c>
      <c r="T345" s="223">
        <f>S345*H345</f>
        <v>0</v>
      </c>
      <c r="U345" s="36"/>
      <c r="V345" s="36"/>
      <c r="W345" s="36"/>
      <c r="X345" s="36"/>
      <c r="Y345" s="36"/>
      <c r="Z345" s="36"/>
      <c r="AA345" s="36"/>
      <c r="AB345" s="36"/>
      <c r="AC345" s="36"/>
      <c r="AD345" s="36"/>
      <c r="AE345" s="36"/>
      <c r="AR345" s="224" t="s">
        <v>279</v>
      </c>
      <c r="AT345" s="224" t="s">
        <v>179</v>
      </c>
      <c r="AU345" s="224" t="s">
        <v>91</v>
      </c>
      <c r="AY345" s="18" t="s">
        <v>177</v>
      </c>
      <c r="BE345" s="116">
        <f>IF(N345="základní",J345,0)</f>
        <v>0</v>
      </c>
      <c r="BF345" s="116">
        <f>IF(N345="snížená",J345,0)</f>
        <v>0</v>
      </c>
      <c r="BG345" s="116">
        <f>IF(N345="zákl. přenesená",J345,0)</f>
        <v>0</v>
      </c>
      <c r="BH345" s="116">
        <f>IF(N345="sníž. přenesená",J345,0)</f>
        <v>0</v>
      </c>
      <c r="BI345" s="116">
        <f>IF(N345="nulová",J345,0)</f>
        <v>0</v>
      </c>
      <c r="BJ345" s="18" t="s">
        <v>89</v>
      </c>
      <c r="BK345" s="116">
        <f>ROUND(I345*H345,2)</f>
        <v>0</v>
      </c>
      <c r="BL345" s="18" t="s">
        <v>279</v>
      </c>
      <c r="BM345" s="224" t="s">
        <v>596</v>
      </c>
    </row>
    <row r="346" spans="1:65" s="12" customFormat="1" ht="22.9" customHeight="1">
      <c r="B346" s="196"/>
      <c r="C346" s="197"/>
      <c r="D346" s="198" t="s">
        <v>80</v>
      </c>
      <c r="E346" s="210" t="s">
        <v>597</v>
      </c>
      <c r="F346" s="210" t="s">
        <v>598</v>
      </c>
      <c r="G346" s="197"/>
      <c r="H346" s="197"/>
      <c r="I346" s="200"/>
      <c r="J346" s="211">
        <f>BK346</f>
        <v>0</v>
      </c>
      <c r="K346" s="197"/>
      <c r="L346" s="202"/>
      <c r="M346" s="203"/>
      <c r="N346" s="204"/>
      <c r="O346" s="204"/>
      <c r="P346" s="205">
        <f>SUM(P347:P360)</f>
        <v>0</v>
      </c>
      <c r="Q346" s="204"/>
      <c r="R346" s="205">
        <f>SUM(R347:R360)</f>
        <v>0.32676800000000006</v>
      </c>
      <c r="S346" s="204"/>
      <c r="T346" s="206">
        <f>SUM(T347:T360)</f>
        <v>0</v>
      </c>
      <c r="AR346" s="207" t="s">
        <v>91</v>
      </c>
      <c r="AT346" s="208" t="s">
        <v>80</v>
      </c>
      <c r="AU346" s="208" t="s">
        <v>89</v>
      </c>
      <c r="AY346" s="207" t="s">
        <v>177</v>
      </c>
      <c r="BK346" s="209">
        <f>SUM(BK347:BK360)</f>
        <v>0</v>
      </c>
    </row>
    <row r="347" spans="1:65" s="2" customFormat="1" ht="24.2" customHeight="1">
      <c r="A347" s="36"/>
      <c r="B347" s="37"/>
      <c r="C347" s="212" t="s">
        <v>599</v>
      </c>
      <c r="D347" s="212" t="s">
        <v>179</v>
      </c>
      <c r="E347" s="213" t="s">
        <v>600</v>
      </c>
      <c r="F347" s="214" t="s">
        <v>601</v>
      </c>
      <c r="G347" s="215" t="s">
        <v>602</v>
      </c>
      <c r="H347" s="216">
        <v>2112.8000000000002</v>
      </c>
      <c r="I347" s="217"/>
      <c r="J347" s="218">
        <f>ROUND(I347*H347,2)</f>
        <v>0</v>
      </c>
      <c r="K347" s="219"/>
      <c r="L347" s="39"/>
      <c r="M347" s="220" t="s">
        <v>1</v>
      </c>
      <c r="N347" s="221" t="s">
        <v>46</v>
      </c>
      <c r="O347" s="73"/>
      <c r="P347" s="222">
        <f>O347*H347</f>
        <v>0</v>
      </c>
      <c r="Q347" s="222">
        <v>6.0000000000000002E-5</v>
      </c>
      <c r="R347" s="222">
        <f>Q347*H347</f>
        <v>0.12676800000000002</v>
      </c>
      <c r="S347" s="222">
        <v>0</v>
      </c>
      <c r="T347" s="223">
        <f>S347*H347</f>
        <v>0</v>
      </c>
      <c r="U347" s="36"/>
      <c r="V347" s="36"/>
      <c r="W347" s="36"/>
      <c r="X347" s="36"/>
      <c r="Y347" s="36"/>
      <c r="Z347" s="36"/>
      <c r="AA347" s="36"/>
      <c r="AB347" s="36"/>
      <c r="AC347" s="36"/>
      <c r="AD347" s="36"/>
      <c r="AE347" s="36"/>
      <c r="AR347" s="224" t="s">
        <v>279</v>
      </c>
      <c r="AT347" s="224" t="s">
        <v>179</v>
      </c>
      <c r="AU347" s="224" t="s">
        <v>91</v>
      </c>
      <c r="AY347" s="18" t="s">
        <v>177</v>
      </c>
      <c r="BE347" s="116">
        <f>IF(N347="základní",J347,0)</f>
        <v>0</v>
      </c>
      <c r="BF347" s="116">
        <f>IF(N347="snížená",J347,0)</f>
        <v>0</v>
      </c>
      <c r="BG347" s="116">
        <f>IF(N347="zákl. přenesená",J347,0)</f>
        <v>0</v>
      </c>
      <c r="BH347" s="116">
        <f>IF(N347="sníž. přenesená",J347,0)</f>
        <v>0</v>
      </c>
      <c r="BI347" s="116">
        <f>IF(N347="nulová",J347,0)</f>
        <v>0</v>
      </c>
      <c r="BJ347" s="18" t="s">
        <v>89</v>
      </c>
      <c r="BK347" s="116">
        <f>ROUND(I347*H347,2)</f>
        <v>0</v>
      </c>
      <c r="BL347" s="18" t="s">
        <v>279</v>
      </c>
      <c r="BM347" s="224" t="s">
        <v>603</v>
      </c>
    </row>
    <row r="348" spans="1:65" s="13" customFormat="1">
      <c r="B348" s="225"/>
      <c r="C348" s="226"/>
      <c r="D348" s="227" t="s">
        <v>185</v>
      </c>
      <c r="E348" s="228" t="s">
        <v>1</v>
      </c>
      <c r="F348" s="229" t="s">
        <v>604</v>
      </c>
      <c r="G348" s="226"/>
      <c r="H348" s="228" t="s">
        <v>1</v>
      </c>
      <c r="I348" s="230"/>
      <c r="J348" s="226"/>
      <c r="K348" s="226"/>
      <c r="L348" s="231"/>
      <c r="M348" s="232"/>
      <c r="N348" s="233"/>
      <c r="O348" s="233"/>
      <c r="P348" s="233"/>
      <c r="Q348" s="233"/>
      <c r="R348" s="233"/>
      <c r="S348" s="233"/>
      <c r="T348" s="234"/>
      <c r="AT348" s="235" t="s">
        <v>185</v>
      </c>
      <c r="AU348" s="235" t="s">
        <v>91</v>
      </c>
      <c r="AV348" s="13" t="s">
        <v>89</v>
      </c>
      <c r="AW348" s="13" t="s">
        <v>34</v>
      </c>
      <c r="AX348" s="13" t="s">
        <v>81</v>
      </c>
      <c r="AY348" s="235" t="s">
        <v>177</v>
      </c>
    </row>
    <row r="349" spans="1:65" s="14" customFormat="1">
      <c r="B349" s="236"/>
      <c r="C349" s="237"/>
      <c r="D349" s="227" t="s">
        <v>185</v>
      </c>
      <c r="E349" s="238" t="s">
        <v>1</v>
      </c>
      <c r="F349" s="239" t="s">
        <v>605</v>
      </c>
      <c r="G349" s="237"/>
      <c r="H349" s="240">
        <v>1300.5999999999999</v>
      </c>
      <c r="I349" s="241"/>
      <c r="J349" s="237"/>
      <c r="K349" s="237"/>
      <c r="L349" s="242"/>
      <c r="M349" s="243"/>
      <c r="N349" s="244"/>
      <c r="O349" s="244"/>
      <c r="P349" s="244"/>
      <c r="Q349" s="244"/>
      <c r="R349" s="244"/>
      <c r="S349" s="244"/>
      <c r="T349" s="245"/>
      <c r="AT349" s="246" t="s">
        <v>185</v>
      </c>
      <c r="AU349" s="246" t="s">
        <v>91</v>
      </c>
      <c r="AV349" s="14" t="s">
        <v>91</v>
      </c>
      <c r="AW349" s="14" t="s">
        <v>34</v>
      </c>
      <c r="AX349" s="14" t="s">
        <v>81</v>
      </c>
      <c r="AY349" s="246" t="s">
        <v>177</v>
      </c>
    </row>
    <row r="350" spans="1:65" s="14" customFormat="1">
      <c r="B350" s="236"/>
      <c r="C350" s="237"/>
      <c r="D350" s="227" t="s">
        <v>185</v>
      </c>
      <c r="E350" s="238" t="s">
        <v>1</v>
      </c>
      <c r="F350" s="239" t="s">
        <v>606</v>
      </c>
      <c r="G350" s="237"/>
      <c r="H350" s="240">
        <v>812.2</v>
      </c>
      <c r="I350" s="241"/>
      <c r="J350" s="237"/>
      <c r="K350" s="237"/>
      <c r="L350" s="242"/>
      <c r="M350" s="243"/>
      <c r="N350" s="244"/>
      <c r="O350" s="244"/>
      <c r="P350" s="244"/>
      <c r="Q350" s="244"/>
      <c r="R350" s="244"/>
      <c r="S350" s="244"/>
      <c r="T350" s="245"/>
      <c r="AT350" s="246" t="s">
        <v>185</v>
      </c>
      <c r="AU350" s="246" t="s">
        <v>91</v>
      </c>
      <c r="AV350" s="14" t="s">
        <v>91</v>
      </c>
      <c r="AW350" s="14" t="s">
        <v>34</v>
      </c>
      <c r="AX350" s="14" t="s">
        <v>81</v>
      </c>
      <c r="AY350" s="246" t="s">
        <v>177</v>
      </c>
    </row>
    <row r="351" spans="1:65" s="16" customFormat="1">
      <c r="B351" s="258"/>
      <c r="C351" s="259"/>
      <c r="D351" s="227" t="s">
        <v>185</v>
      </c>
      <c r="E351" s="260" t="s">
        <v>1</v>
      </c>
      <c r="F351" s="261" t="s">
        <v>210</v>
      </c>
      <c r="G351" s="259"/>
      <c r="H351" s="262">
        <v>2112.8000000000002</v>
      </c>
      <c r="I351" s="263"/>
      <c r="J351" s="259"/>
      <c r="K351" s="259"/>
      <c r="L351" s="264"/>
      <c r="M351" s="265"/>
      <c r="N351" s="266"/>
      <c r="O351" s="266"/>
      <c r="P351" s="266"/>
      <c r="Q351" s="266"/>
      <c r="R351" s="266"/>
      <c r="S351" s="266"/>
      <c r="T351" s="267"/>
      <c r="AT351" s="268" t="s">
        <v>185</v>
      </c>
      <c r="AU351" s="268" t="s">
        <v>91</v>
      </c>
      <c r="AV351" s="16" t="s">
        <v>183</v>
      </c>
      <c r="AW351" s="16" t="s">
        <v>34</v>
      </c>
      <c r="AX351" s="16" t="s">
        <v>89</v>
      </c>
      <c r="AY351" s="268" t="s">
        <v>177</v>
      </c>
    </row>
    <row r="352" spans="1:65" s="2" customFormat="1" ht="14.45" customHeight="1">
      <c r="A352" s="36"/>
      <c r="B352" s="37"/>
      <c r="C352" s="212" t="s">
        <v>607</v>
      </c>
      <c r="D352" s="212" t="s">
        <v>179</v>
      </c>
      <c r="E352" s="213" t="s">
        <v>608</v>
      </c>
      <c r="F352" s="214" t="s">
        <v>609</v>
      </c>
      <c r="G352" s="215" t="s">
        <v>253</v>
      </c>
      <c r="H352" s="216">
        <v>1</v>
      </c>
      <c r="I352" s="217"/>
      <c r="J352" s="218">
        <f>ROUND(I352*H352,2)</f>
        <v>0</v>
      </c>
      <c r="K352" s="219"/>
      <c r="L352" s="39"/>
      <c r="M352" s="220" t="s">
        <v>1</v>
      </c>
      <c r="N352" s="221" t="s">
        <v>46</v>
      </c>
      <c r="O352" s="73"/>
      <c r="P352" s="222">
        <f>O352*H352</f>
        <v>0</v>
      </c>
      <c r="Q352" s="222">
        <v>0.2</v>
      </c>
      <c r="R352" s="222">
        <f>Q352*H352</f>
        <v>0.2</v>
      </c>
      <c r="S352" s="222">
        <v>0</v>
      </c>
      <c r="T352" s="223">
        <f>S352*H352</f>
        <v>0</v>
      </c>
      <c r="U352" s="36"/>
      <c r="V352" s="36"/>
      <c r="W352" s="36"/>
      <c r="X352" s="36"/>
      <c r="Y352" s="36"/>
      <c r="Z352" s="36"/>
      <c r="AA352" s="36"/>
      <c r="AB352" s="36"/>
      <c r="AC352" s="36"/>
      <c r="AD352" s="36"/>
      <c r="AE352" s="36"/>
      <c r="AR352" s="224" t="s">
        <v>279</v>
      </c>
      <c r="AT352" s="224" t="s">
        <v>179</v>
      </c>
      <c r="AU352" s="224" t="s">
        <v>91</v>
      </c>
      <c r="AY352" s="18" t="s">
        <v>177</v>
      </c>
      <c r="BE352" s="116">
        <f>IF(N352="základní",J352,0)</f>
        <v>0</v>
      </c>
      <c r="BF352" s="116">
        <f>IF(N352="snížená",J352,0)</f>
        <v>0</v>
      </c>
      <c r="BG352" s="116">
        <f>IF(N352="zákl. přenesená",J352,0)</f>
        <v>0</v>
      </c>
      <c r="BH352" s="116">
        <f>IF(N352="sníž. přenesená",J352,0)</f>
        <v>0</v>
      </c>
      <c r="BI352" s="116">
        <f>IF(N352="nulová",J352,0)</f>
        <v>0</v>
      </c>
      <c r="BJ352" s="18" t="s">
        <v>89</v>
      </c>
      <c r="BK352" s="116">
        <f>ROUND(I352*H352,2)</f>
        <v>0</v>
      </c>
      <c r="BL352" s="18" t="s">
        <v>279</v>
      </c>
      <c r="BM352" s="224" t="s">
        <v>610</v>
      </c>
    </row>
    <row r="353" spans="1:65" s="13" customFormat="1">
      <c r="B353" s="225"/>
      <c r="C353" s="226"/>
      <c r="D353" s="227" t="s">
        <v>185</v>
      </c>
      <c r="E353" s="228" t="s">
        <v>1</v>
      </c>
      <c r="F353" s="229" t="s">
        <v>611</v>
      </c>
      <c r="G353" s="226"/>
      <c r="H353" s="228" t="s">
        <v>1</v>
      </c>
      <c r="I353" s="230"/>
      <c r="J353" s="226"/>
      <c r="K353" s="226"/>
      <c r="L353" s="231"/>
      <c r="M353" s="232"/>
      <c r="N353" s="233"/>
      <c r="O353" s="233"/>
      <c r="P353" s="233"/>
      <c r="Q353" s="233"/>
      <c r="R353" s="233"/>
      <c r="S353" s="233"/>
      <c r="T353" s="234"/>
      <c r="AT353" s="235" t="s">
        <v>185</v>
      </c>
      <c r="AU353" s="235" t="s">
        <v>91</v>
      </c>
      <c r="AV353" s="13" t="s">
        <v>89</v>
      </c>
      <c r="AW353" s="13" t="s">
        <v>34</v>
      </c>
      <c r="AX353" s="13" t="s">
        <v>81</v>
      </c>
      <c r="AY353" s="235" t="s">
        <v>177</v>
      </c>
    </row>
    <row r="354" spans="1:65" s="13" customFormat="1">
      <c r="B354" s="225"/>
      <c r="C354" s="226"/>
      <c r="D354" s="227" t="s">
        <v>185</v>
      </c>
      <c r="E354" s="228" t="s">
        <v>1</v>
      </c>
      <c r="F354" s="229" t="s">
        <v>612</v>
      </c>
      <c r="G354" s="226"/>
      <c r="H354" s="228" t="s">
        <v>1</v>
      </c>
      <c r="I354" s="230"/>
      <c r="J354" s="226"/>
      <c r="K354" s="226"/>
      <c r="L354" s="231"/>
      <c r="M354" s="232"/>
      <c r="N354" s="233"/>
      <c r="O354" s="233"/>
      <c r="P354" s="233"/>
      <c r="Q354" s="233"/>
      <c r="R354" s="233"/>
      <c r="S354" s="233"/>
      <c r="T354" s="234"/>
      <c r="AT354" s="235" t="s">
        <v>185</v>
      </c>
      <c r="AU354" s="235" t="s">
        <v>91</v>
      </c>
      <c r="AV354" s="13" t="s">
        <v>89</v>
      </c>
      <c r="AW354" s="13" t="s">
        <v>34</v>
      </c>
      <c r="AX354" s="13" t="s">
        <v>81</v>
      </c>
      <c r="AY354" s="235" t="s">
        <v>177</v>
      </c>
    </row>
    <row r="355" spans="1:65" s="13" customFormat="1">
      <c r="B355" s="225"/>
      <c r="C355" s="226"/>
      <c r="D355" s="227" t="s">
        <v>185</v>
      </c>
      <c r="E355" s="228" t="s">
        <v>1</v>
      </c>
      <c r="F355" s="229" t="s">
        <v>613</v>
      </c>
      <c r="G355" s="226"/>
      <c r="H355" s="228" t="s">
        <v>1</v>
      </c>
      <c r="I355" s="230"/>
      <c r="J355" s="226"/>
      <c r="K355" s="226"/>
      <c r="L355" s="231"/>
      <c r="M355" s="232"/>
      <c r="N355" s="233"/>
      <c r="O355" s="233"/>
      <c r="P355" s="233"/>
      <c r="Q355" s="233"/>
      <c r="R355" s="233"/>
      <c r="S355" s="233"/>
      <c r="T355" s="234"/>
      <c r="AT355" s="235" t="s">
        <v>185</v>
      </c>
      <c r="AU355" s="235" t="s">
        <v>91</v>
      </c>
      <c r="AV355" s="13" t="s">
        <v>89</v>
      </c>
      <c r="AW355" s="13" t="s">
        <v>34</v>
      </c>
      <c r="AX355" s="13" t="s">
        <v>81</v>
      </c>
      <c r="AY355" s="235" t="s">
        <v>177</v>
      </c>
    </row>
    <row r="356" spans="1:65" s="13" customFormat="1">
      <c r="B356" s="225"/>
      <c r="C356" s="226"/>
      <c r="D356" s="227" t="s">
        <v>185</v>
      </c>
      <c r="E356" s="228" t="s">
        <v>1</v>
      </c>
      <c r="F356" s="229" t="s">
        <v>614</v>
      </c>
      <c r="G356" s="226"/>
      <c r="H356" s="228" t="s">
        <v>1</v>
      </c>
      <c r="I356" s="230"/>
      <c r="J356" s="226"/>
      <c r="K356" s="226"/>
      <c r="L356" s="231"/>
      <c r="M356" s="232"/>
      <c r="N356" s="233"/>
      <c r="O356" s="233"/>
      <c r="P356" s="233"/>
      <c r="Q356" s="233"/>
      <c r="R356" s="233"/>
      <c r="S356" s="233"/>
      <c r="T356" s="234"/>
      <c r="AT356" s="235" t="s">
        <v>185</v>
      </c>
      <c r="AU356" s="235" t="s">
        <v>91</v>
      </c>
      <c r="AV356" s="13" t="s">
        <v>89</v>
      </c>
      <c r="AW356" s="13" t="s">
        <v>34</v>
      </c>
      <c r="AX356" s="13" t="s">
        <v>81</v>
      </c>
      <c r="AY356" s="235" t="s">
        <v>177</v>
      </c>
    </row>
    <row r="357" spans="1:65" s="13" customFormat="1">
      <c r="B357" s="225"/>
      <c r="C357" s="226"/>
      <c r="D357" s="227" t="s">
        <v>185</v>
      </c>
      <c r="E357" s="228" t="s">
        <v>1</v>
      </c>
      <c r="F357" s="229" t="s">
        <v>615</v>
      </c>
      <c r="G357" s="226"/>
      <c r="H357" s="228" t="s">
        <v>1</v>
      </c>
      <c r="I357" s="230"/>
      <c r="J357" s="226"/>
      <c r="K357" s="226"/>
      <c r="L357" s="231"/>
      <c r="M357" s="232"/>
      <c r="N357" s="233"/>
      <c r="O357" s="233"/>
      <c r="P357" s="233"/>
      <c r="Q357" s="233"/>
      <c r="R357" s="233"/>
      <c r="S357" s="233"/>
      <c r="T357" s="234"/>
      <c r="AT357" s="235" t="s">
        <v>185</v>
      </c>
      <c r="AU357" s="235" t="s">
        <v>91</v>
      </c>
      <c r="AV357" s="13" t="s">
        <v>89</v>
      </c>
      <c r="AW357" s="13" t="s">
        <v>34</v>
      </c>
      <c r="AX357" s="13" t="s">
        <v>81</v>
      </c>
      <c r="AY357" s="235" t="s">
        <v>177</v>
      </c>
    </row>
    <row r="358" spans="1:65" s="13" customFormat="1">
      <c r="B358" s="225"/>
      <c r="C358" s="226"/>
      <c r="D358" s="227" t="s">
        <v>185</v>
      </c>
      <c r="E358" s="228" t="s">
        <v>1</v>
      </c>
      <c r="F358" s="229" t="s">
        <v>616</v>
      </c>
      <c r="G358" s="226"/>
      <c r="H358" s="228" t="s">
        <v>1</v>
      </c>
      <c r="I358" s="230"/>
      <c r="J358" s="226"/>
      <c r="K358" s="226"/>
      <c r="L358" s="231"/>
      <c r="M358" s="232"/>
      <c r="N358" s="233"/>
      <c r="O358" s="233"/>
      <c r="P358" s="233"/>
      <c r="Q358" s="233"/>
      <c r="R358" s="233"/>
      <c r="S358" s="233"/>
      <c r="T358" s="234"/>
      <c r="AT358" s="235" t="s">
        <v>185</v>
      </c>
      <c r="AU358" s="235" t="s">
        <v>91</v>
      </c>
      <c r="AV358" s="13" t="s">
        <v>89</v>
      </c>
      <c r="AW358" s="13" t="s">
        <v>34</v>
      </c>
      <c r="AX358" s="13" t="s">
        <v>81</v>
      </c>
      <c r="AY358" s="235" t="s">
        <v>177</v>
      </c>
    </row>
    <row r="359" spans="1:65" s="14" customFormat="1">
      <c r="B359" s="236"/>
      <c r="C359" s="237"/>
      <c r="D359" s="227" t="s">
        <v>185</v>
      </c>
      <c r="E359" s="238" t="s">
        <v>1</v>
      </c>
      <c r="F359" s="239" t="s">
        <v>89</v>
      </c>
      <c r="G359" s="237"/>
      <c r="H359" s="240">
        <v>1</v>
      </c>
      <c r="I359" s="241"/>
      <c r="J359" s="237"/>
      <c r="K359" s="237"/>
      <c r="L359" s="242"/>
      <c r="M359" s="243"/>
      <c r="N359" s="244"/>
      <c r="O359" s="244"/>
      <c r="P359" s="244"/>
      <c r="Q359" s="244"/>
      <c r="R359" s="244"/>
      <c r="S359" s="244"/>
      <c r="T359" s="245"/>
      <c r="AT359" s="246" t="s">
        <v>185</v>
      </c>
      <c r="AU359" s="246" t="s">
        <v>91</v>
      </c>
      <c r="AV359" s="14" t="s">
        <v>91</v>
      </c>
      <c r="AW359" s="14" t="s">
        <v>34</v>
      </c>
      <c r="AX359" s="14" t="s">
        <v>89</v>
      </c>
      <c r="AY359" s="246" t="s">
        <v>177</v>
      </c>
    </row>
    <row r="360" spans="1:65" s="2" customFormat="1" ht="24.2" customHeight="1">
      <c r="A360" s="36"/>
      <c r="B360" s="37"/>
      <c r="C360" s="212" t="s">
        <v>617</v>
      </c>
      <c r="D360" s="212" t="s">
        <v>179</v>
      </c>
      <c r="E360" s="213" t="s">
        <v>618</v>
      </c>
      <c r="F360" s="214" t="s">
        <v>619</v>
      </c>
      <c r="G360" s="215" t="s">
        <v>260</v>
      </c>
      <c r="H360" s="216">
        <v>0.32700000000000001</v>
      </c>
      <c r="I360" s="217"/>
      <c r="J360" s="218">
        <f>ROUND(I360*H360,2)</f>
        <v>0</v>
      </c>
      <c r="K360" s="219"/>
      <c r="L360" s="39"/>
      <c r="M360" s="220" t="s">
        <v>1</v>
      </c>
      <c r="N360" s="221" t="s">
        <v>46</v>
      </c>
      <c r="O360" s="73"/>
      <c r="P360" s="222">
        <f>O360*H360</f>
        <v>0</v>
      </c>
      <c r="Q360" s="222">
        <v>0</v>
      </c>
      <c r="R360" s="222">
        <f>Q360*H360</f>
        <v>0</v>
      </c>
      <c r="S360" s="222">
        <v>0</v>
      </c>
      <c r="T360" s="223">
        <f>S360*H360</f>
        <v>0</v>
      </c>
      <c r="U360" s="36"/>
      <c r="V360" s="36"/>
      <c r="W360" s="36"/>
      <c r="X360" s="36"/>
      <c r="Y360" s="36"/>
      <c r="Z360" s="36"/>
      <c r="AA360" s="36"/>
      <c r="AB360" s="36"/>
      <c r="AC360" s="36"/>
      <c r="AD360" s="36"/>
      <c r="AE360" s="36"/>
      <c r="AR360" s="224" t="s">
        <v>279</v>
      </c>
      <c r="AT360" s="224" t="s">
        <v>179</v>
      </c>
      <c r="AU360" s="224" t="s">
        <v>91</v>
      </c>
      <c r="AY360" s="18" t="s">
        <v>177</v>
      </c>
      <c r="BE360" s="116">
        <f>IF(N360="základní",J360,0)</f>
        <v>0</v>
      </c>
      <c r="BF360" s="116">
        <f>IF(N360="snížená",J360,0)</f>
        <v>0</v>
      </c>
      <c r="BG360" s="116">
        <f>IF(N360="zákl. přenesená",J360,0)</f>
        <v>0</v>
      </c>
      <c r="BH360" s="116">
        <f>IF(N360="sníž. přenesená",J360,0)</f>
        <v>0</v>
      </c>
      <c r="BI360" s="116">
        <f>IF(N360="nulová",J360,0)</f>
        <v>0</v>
      </c>
      <c r="BJ360" s="18" t="s">
        <v>89</v>
      </c>
      <c r="BK360" s="116">
        <f>ROUND(I360*H360,2)</f>
        <v>0</v>
      </c>
      <c r="BL360" s="18" t="s">
        <v>279</v>
      </c>
      <c r="BM360" s="224" t="s">
        <v>620</v>
      </c>
    </row>
    <row r="361" spans="1:65" s="12" customFormat="1" ht="22.9" customHeight="1">
      <c r="B361" s="196"/>
      <c r="C361" s="197"/>
      <c r="D361" s="198" t="s">
        <v>80</v>
      </c>
      <c r="E361" s="210" t="s">
        <v>621</v>
      </c>
      <c r="F361" s="210" t="s">
        <v>622</v>
      </c>
      <c r="G361" s="197"/>
      <c r="H361" s="197"/>
      <c r="I361" s="200"/>
      <c r="J361" s="211">
        <f>BK361</f>
        <v>0</v>
      </c>
      <c r="K361" s="197"/>
      <c r="L361" s="202"/>
      <c r="M361" s="203"/>
      <c r="N361" s="204"/>
      <c r="O361" s="204"/>
      <c r="P361" s="205">
        <f>SUM(P362:P371)</f>
        <v>0</v>
      </c>
      <c r="Q361" s="204"/>
      <c r="R361" s="205">
        <f>SUM(R362:R371)</f>
        <v>0.98885325000000002</v>
      </c>
      <c r="S361" s="204"/>
      <c r="T361" s="206">
        <f>SUM(T362:T371)</f>
        <v>0</v>
      </c>
      <c r="AR361" s="207" t="s">
        <v>91</v>
      </c>
      <c r="AT361" s="208" t="s">
        <v>80</v>
      </c>
      <c r="AU361" s="208" t="s">
        <v>89</v>
      </c>
      <c r="AY361" s="207" t="s">
        <v>177</v>
      </c>
      <c r="BK361" s="209">
        <f>SUM(BK362:BK371)</f>
        <v>0</v>
      </c>
    </row>
    <row r="362" spans="1:65" s="2" customFormat="1" ht="14.45" customHeight="1">
      <c r="A362" s="36"/>
      <c r="B362" s="37"/>
      <c r="C362" s="212" t="s">
        <v>623</v>
      </c>
      <c r="D362" s="212" t="s">
        <v>179</v>
      </c>
      <c r="E362" s="213" t="s">
        <v>624</v>
      </c>
      <c r="F362" s="214" t="s">
        <v>625</v>
      </c>
      <c r="G362" s="215" t="s">
        <v>106</v>
      </c>
      <c r="H362" s="216">
        <v>13.6</v>
      </c>
      <c r="I362" s="217"/>
      <c r="J362" s="218">
        <f>ROUND(I362*H362,2)</f>
        <v>0</v>
      </c>
      <c r="K362" s="219"/>
      <c r="L362" s="39"/>
      <c r="M362" s="220" t="s">
        <v>1</v>
      </c>
      <c r="N362" s="221" t="s">
        <v>46</v>
      </c>
      <c r="O362" s="73"/>
      <c r="P362" s="222">
        <f>O362*H362</f>
        <v>0</v>
      </c>
      <c r="Q362" s="222">
        <v>6.9999999999999994E-5</v>
      </c>
      <c r="R362" s="222">
        <f>Q362*H362</f>
        <v>9.5199999999999994E-4</v>
      </c>
      <c r="S362" s="222">
        <v>0</v>
      </c>
      <c r="T362" s="223">
        <f>S362*H362</f>
        <v>0</v>
      </c>
      <c r="U362" s="36"/>
      <c r="V362" s="36"/>
      <c r="W362" s="36"/>
      <c r="X362" s="36"/>
      <c r="Y362" s="36"/>
      <c r="Z362" s="36"/>
      <c r="AA362" s="36"/>
      <c r="AB362" s="36"/>
      <c r="AC362" s="36"/>
      <c r="AD362" s="36"/>
      <c r="AE362" s="36"/>
      <c r="AR362" s="224" t="s">
        <v>279</v>
      </c>
      <c r="AT362" s="224" t="s">
        <v>179</v>
      </c>
      <c r="AU362" s="224" t="s">
        <v>91</v>
      </c>
      <c r="AY362" s="18" t="s">
        <v>177</v>
      </c>
      <c r="BE362" s="116">
        <f>IF(N362="základní",J362,0)</f>
        <v>0</v>
      </c>
      <c r="BF362" s="116">
        <f>IF(N362="snížená",J362,0)</f>
        <v>0</v>
      </c>
      <c r="BG362" s="116">
        <f>IF(N362="zákl. přenesená",J362,0)</f>
        <v>0</v>
      </c>
      <c r="BH362" s="116">
        <f>IF(N362="sníž. přenesená",J362,0)</f>
        <v>0</v>
      </c>
      <c r="BI362" s="116">
        <f>IF(N362="nulová",J362,0)</f>
        <v>0</v>
      </c>
      <c r="BJ362" s="18" t="s">
        <v>89</v>
      </c>
      <c r="BK362" s="116">
        <f>ROUND(I362*H362,2)</f>
        <v>0</v>
      </c>
      <c r="BL362" s="18" t="s">
        <v>279</v>
      </c>
      <c r="BM362" s="224" t="s">
        <v>626</v>
      </c>
    </row>
    <row r="363" spans="1:65" s="14" customFormat="1">
      <c r="B363" s="236"/>
      <c r="C363" s="237"/>
      <c r="D363" s="227" t="s">
        <v>185</v>
      </c>
      <c r="E363" s="238" t="s">
        <v>1</v>
      </c>
      <c r="F363" s="239" t="s">
        <v>627</v>
      </c>
      <c r="G363" s="237"/>
      <c r="H363" s="240">
        <v>13.6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AT363" s="246" t="s">
        <v>185</v>
      </c>
      <c r="AU363" s="246" t="s">
        <v>91</v>
      </c>
      <c r="AV363" s="14" t="s">
        <v>91</v>
      </c>
      <c r="AW363" s="14" t="s">
        <v>34</v>
      </c>
      <c r="AX363" s="14" t="s">
        <v>89</v>
      </c>
      <c r="AY363" s="246" t="s">
        <v>177</v>
      </c>
    </row>
    <row r="364" spans="1:65" s="2" customFormat="1" ht="24.2" customHeight="1">
      <c r="A364" s="36"/>
      <c r="B364" s="37"/>
      <c r="C364" s="212" t="s">
        <v>628</v>
      </c>
      <c r="D364" s="212" t="s">
        <v>179</v>
      </c>
      <c r="E364" s="213" t="s">
        <v>629</v>
      </c>
      <c r="F364" s="214" t="s">
        <v>630</v>
      </c>
      <c r="G364" s="215" t="s">
        <v>106</v>
      </c>
      <c r="H364" s="216">
        <v>13.6</v>
      </c>
      <c r="I364" s="217"/>
      <c r="J364" s="218">
        <f>ROUND(I364*H364,2)</f>
        <v>0</v>
      </c>
      <c r="K364" s="219"/>
      <c r="L364" s="39"/>
      <c r="M364" s="220" t="s">
        <v>1</v>
      </c>
      <c r="N364" s="221" t="s">
        <v>46</v>
      </c>
      <c r="O364" s="73"/>
      <c r="P364" s="222">
        <f>O364*H364</f>
        <v>0</v>
      </c>
      <c r="Q364" s="222">
        <v>1.3999999999999999E-4</v>
      </c>
      <c r="R364" s="222">
        <f>Q364*H364</f>
        <v>1.9039999999999999E-3</v>
      </c>
      <c r="S364" s="222">
        <v>0</v>
      </c>
      <c r="T364" s="223">
        <f>S364*H364</f>
        <v>0</v>
      </c>
      <c r="U364" s="36"/>
      <c r="V364" s="36"/>
      <c r="W364" s="36"/>
      <c r="X364" s="36"/>
      <c r="Y364" s="36"/>
      <c r="Z364" s="36"/>
      <c r="AA364" s="36"/>
      <c r="AB364" s="36"/>
      <c r="AC364" s="36"/>
      <c r="AD364" s="36"/>
      <c r="AE364" s="36"/>
      <c r="AR364" s="224" t="s">
        <v>279</v>
      </c>
      <c r="AT364" s="224" t="s">
        <v>179</v>
      </c>
      <c r="AU364" s="224" t="s">
        <v>91</v>
      </c>
      <c r="AY364" s="18" t="s">
        <v>177</v>
      </c>
      <c r="BE364" s="116">
        <f>IF(N364="základní",J364,0)</f>
        <v>0</v>
      </c>
      <c r="BF364" s="116">
        <f>IF(N364="snížená",J364,0)</f>
        <v>0</v>
      </c>
      <c r="BG364" s="116">
        <f>IF(N364="zákl. přenesená",J364,0)</f>
        <v>0</v>
      </c>
      <c r="BH364" s="116">
        <f>IF(N364="sníž. přenesená",J364,0)</f>
        <v>0</v>
      </c>
      <c r="BI364" s="116">
        <f>IF(N364="nulová",J364,0)</f>
        <v>0</v>
      </c>
      <c r="BJ364" s="18" t="s">
        <v>89</v>
      </c>
      <c r="BK364" s="116">
        <f>ROUND(I364*H364,2)</f>
        <v>0</v>
      </c>
      <c r="BL364" s="18" t="s">
        <v>279</v>
      </c>
      <c r="BM364" s="224" t="s">
        <v>631</v>
      </c>
    </row>
    <row r="365" spans="1:65" s="2" customFormat="1" ht="24.2" customHeight="1">
      <c r="A365" s="36"/>
      <c r="B365" s="37"/>
      <c r="C365" s="212" t="s">
        <v>632</v>
      </c>
      <c r="D365" s="212" t="s">
        <v>179</v>
      </c>
      <c r="E365" s="213" t="s">
        <v>633</v>
      </c>
      <c r="F365" s="214" t="s">
        <v>634</v>
      </c>
      <c r="G365" s="215" t="s">
        <v>106</v>
      </c>
      <c r="H365" s="216">
        <v>34</v>
      </c>
      <c r="I365" s="217"/>
      <c r="J365" s="218">
        <f>ROUND(I365*H365,2)</f>
        <v>0</v>
      </c>
      <c r="K365" s="219"/>
      <c r="L365" s="39"/>
      <c r="M365" s="220" t="s">
        <v>1</v>
      </c>
      <c r="N365" s="221" t="s">
        <v>46</v>
      </c>
      <c r="O365" s="73"/>
      <c r="P365" s="222">
        <f>O365*H365</f>
        <v>0</v>
      </c>
      <c r="Q365" s="222">
        <v>1.2E-4</v>
      </c>
      <c r="R365" s="222">
        <f>Q365*H365</f>
        <v>4.0800000000000003E-3</v>
      </c>
      <c r="S365" s="222">
        <v>0</v>
      </c>
      <c r="T365" s="223">
        <f>S365*H365</f>
        <v>0</v>
      </c>
      <c r="U365" s="36"/>
      <c r="V365" s="36"/>
      <c r="W365" s="36"/>
      <c r="X365" s="36"/>
      <c r="Y365" s="36"/>
      <c r="Z365" s="36"/>
      <c r="AA365" s="36"/>
      <c r="AB365" s="36"/>
      <c r="AC365" s="36"/>
      <c r="AD365" s="36"/>
      <c r="AE365" s="36"/>
      <c r="AR365" s="224" t="s">
        <v>279</v>
      </c>
      <c r="AT365" s="224" t="s">
        <v>179</v>
      </c>
      <c r="AU365" s="224" t="s">
        <v>91</v>
      </c>
      <c r="AY365" s="18" t="s">
        <v>177</v>
      </c>
      <c r="BE365" s="116">
        <f>IF(N365="základní",J365,0)</f>
        <v>0</v>
      </c>
      <c r="BF365" s="116">
        <f>IF(N365="snížená",J365,0)</f>
        <v>0</v>
      </c>
      <c r="BG365" s="116">
        <f>IF(N365="zákl. přenesená",J365,0)</f>
        <v>0</v>
      </c>
      <c r="BH365" s="116">
        <f>IF(N365="sníž. přenesená",J365,0)</f>
        <v>0</v>
      </c>
      <c r="BI365" s="116">
        <f>IF(N365="nulová",J365,0)</f>
        <v>0</v>
      </c>
      <c r="BJ365" s="18" t="s">
        <v>89</v>
      </c>
      <c r="BK365" s="116">
        <f>ROUND(I365*H365,2)</f>
        <v>0</v>
      </c>
      <c r="BL365" s="18" t="s">
        <v>279</v>
      </c>
      <c r="BM365" s="224" t="s">
        <v>635</v>
      </c>
    </row>
    <row r="366" spans="1:65" s="14" customFormat="1">
      <c r="B366" s="236"/>
      <c r="C366" s="237"/>
      <c r="D366" s="227" t="s">
        <v>185</v>
      </c>
      <c r="E366" s="238" t="s">
        <v>1</v>
      </c>
      <c r="F366" s="239" t="s">
        <v>636</v>
      </c>
      <c r="G366" s="237"/>
      <c r="H366" s="240">
        <v>34</v>
      </c>
      <c r="I366" s="241"/>
      <c r="J366" s="237"/>
      <c r="K366" s="237"/>
      <c r="L366" s="242"/>
      <c r="M366" s="243"/>
      <c r="N366" s="244"/>
      <c r="O366" s="244"/>
      <c r="P366" s="244"/>
      <c r="Q366" s="244"/>
      <c r="R366" s="244"/>
      <c r="S366" s="244"/>
      <c r="T366" s="245"/>
      <c r="AT366" s="246" t="s">
        <v>185</v>
      </c>
      <c r="AU366" s="246" t="s">
        <v>91</v>
      </c>
      <c r="AV366" s="14" t="s">
        <v>91</v>
      </c>
      <c r="AW366" s="14" t="s">
        <v>34</v>
      </c>
      <c r="AX366" s="14" t="s">
        <v>89</v>
      </c>
      <c r="AY366" s="246" t="s">
        <v>177</v>
      </c>
    </row>
    <row r="367" spans="1:65" s="2" customFormat="1" ht="24.2" customHeight="1">
      <c r="A367" s="36"/>
      <c r="B367" s="37"/>
      <c r="C367" s="212" t="s">
        <v>637</v>
      </c>
      <c r="D367" s="212" t="s">
        <v>179</v>
      </c>
      <c r="E367" s="213" t="s">
        <v>638</v>
      </c>
      <c r="F367" s="214" t="s">
        <v>639</v>
      </c>
      <c r="G367" s="215" t="s">
        <v>106</v>
      </c>
      <c r="H367" s="216">
        <v>3927.6689999999999</v>
      </c>
      <c r="I367" s="217"/>
      <c r="J367" s="218">
        <f>ROUND(I367*H367,2)</f>
        <v>0</v>
      </c>
      <c r="K367" s="219"/>
      <c r="L367" s="39"/>
      <c r="M367" s="220" t="s">
        <v>1</v>
      </c>
      <c r="N367" s="221" t="s">
        <v>46</v>
      </c>
      <c r="O367" s="73"/>
      <c r="P367" s="222">
        <f>O367*H367</f>
        <v>0</v>
      </c>
      <c r="Q367" s="222">
        <v>0</v>
      </c>
      <c r="R367" s="222">
        <f>Q367*H367</f>
        <v>0</v>
      </c>
      <c r="S367" s="222">
        <v>0</v>
      </c>
      <c r="T367" s="223">
        <f>S367*H367</f>
        <v>0</v>
      </c>
      <c r="U367" s="36"/>
      <c r="V367" s="36"/>
      <c r="W367" s="36"/>
      <c r="X367" s="36"/>
      <c r="Y367" s="36"/>
      <c r="Z367" s="36"/>
      <c r="AA367" s="36"/>
      <c r="AB367" s="36"/>
      <c r="AC367" s="36"/>
      <c r="AD367" s="36"/>
      <c r="AE367" s="36"/>
      <c r="AR367" s="224" t="s">
        <v>279</v>
      </c>
      <c r="AT367" s="224" t="s">
        <v>179</v>
      </c>
      <c r="AU367" s="224" t="s">
        <v>91</v>
      </c>
      <c r="AY367" s="18" t="s">
        <v>177</v>
      </c>
      <c r="BE367" s="116">
        <f>IF(N367="základní",J367,0)</f>
        <v>0</v>
      </c>
      <c r="BF367" s="116">
        <f>IF(N367="snížená",J367,0)</f>
        <v>0</v>
      </c>
      <c r="BG367" s="116">
        <f>IF(N367="zákl. přenesená",J367,0)</f>
        <v>0</v>
      </c>
      <c r="BH367" s="116">
        <f>IF(N367="sníž. přenesená",J367,0)</f>
        <v>0</v>
      </c>
      <c r="BI367" s="116">
        <f>IF(N367="nulová",J367,0)</f>
        <v>0</v>
      </c>
      <c r="BJ367" s="18" t="s">
        <v>89</v>
      </c>
      <c r="BK367" s="116">
        <f>ROUND(I367*H367,2)</f>
        <v>0</v>
      </c>
      <c r="BL367" s="18" t="s">
        <v>279</v>
      </c>
      <c r="BM367" s="224" t="s">
        <v>640</v>
      </c>
    </row>
    <row r="368" spans="1:65" s="13" customFormat="1" ht="22.5">
      <c r="B368" s="225"/>
      <c r="C368" s="226"/>
      <c r="D368" s="227" t="s">
        <v>185</v>
      </c>
      <c r="E368" s="228" t="s">
        <v>1</v>
      </c>
      <c r="F368" s="229" t="s">
        <v>641</v>
      </c>
      <c r="G368" s="226"/>
      <c r="H368" s="228" t="s">
        <v>1</v>
      </c>
      <c r="I368" s="230"/>
      <c r="J368" s="226"/>
      <c r="K368" s="226"/>
      <c r="L368" s="231"/>
      <c r="M368" s="232"/>
      <c r="N368" s="233"/>
      <c r="O368" s="233"/>
      <c r="P368" s="233"/>
      <c r="Q368" s="233"/>
      <c r="R368" s="233"/>
      <c r="S368" s="233"/>
      <c r="T368" s="234"/>
      <c r="AT368" s="235" t="s">
        <v>185</v>
      </c>
      <c r="AU368" s="235" t="s">
        <v>91</v>
      </c>
      <c r="AV368" s="13" t="s">
        <v>89</v>
      </c>
      <c r="AW368" s="13" t="s">
        <v>34</v>
      </c>
      <c r="AX368" s="13" t="s">
        <v>81</v>
      </c>
      <c r="AY368" s="235" t="s">
        <v>177</v>
      </c>
    </row>
    <row r="369" spans="1:65" s="14" customFormat="1">
      <c r="B369" s="236"/>
      <c r="C369" s="237"/>
      <c r="D369" s="227" t="s">
        <v>185</v>
      </c>
      <c r="E369" s="238" t="s">
        <v>1</v>
      </c>
      <c r="F369" s="239" t="s">
        <v>119</v>
      </c>
      <c r="G369" s="237"/>
      <c r="H369" s="240">
        <v>3927.6689999999999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AT369" s="246" t="s">
        <v>185</v>
      </c>
      <c r="AU369" s="246" t="s">
        <v>91</v>
      </c>
      <c r="AV369" s="14" t="s">
        <v>91</v>
      </c>
      <c r="AW369" s="14" t="s">
        <v>34</v>
      </c>
      <c r="AX369" s="14" t="s">
        <v>89</v>
      </c>
      <c r="AY369" s="246" t="s">
        <v>177</v>
      </c>
    </row>
    <row r="370" spans="1:65" s="2" customFormat="1" ht="24.2" customHeight="1">
      <c r="A370" s="36"/>
      <c r="B370" s="37"/>
      <c r="C370" s="212" t="s">
        <v>642</v>
      </c>
      <c r="D370" s="212" t="s">
        <v>179</v>
      </c>
      <c r="E370" s="213" t="s">
        <v>643</v>
      </c>
      <c r="F370" s="214" t="s">
        <v>644</v>
      </c>
      <c r="G370" s="215" t="s">
        <v>106</v>
      </c>
      <c r="H370" s="216">
        <v>3927.6689999999999</v>
      </c>
      <c r="I370" s="217"/>
      <c r="J370" s="218">
        <f>ROUND(I370*H370,2)</f>
        <v>0</v>
      </c>
      <c r="K370" s="219"/>
      <c r="L370" s="39"/>
      <c r="M370" s="220" t="s">
        <v>1</v>
      </c>
      <c r="N370" s="221" t="s">
        <v>46</v>
      </c>
      <c r="O370" s="73"/>
      <c r="P370" s="222">
        <f>O370*H370</f>
        <v>0</v>
      </c>
      <c r="Q370" s="222">
        <v>2.5000000000000001E-4</v>
      </c>
      <c r="R370" s="222">
        <f>Q370*H370</f>
        <v>0.98191724999999996</v>
      </c>
      <c r="S370" s="222">
        <v>0</v>
      </c>
      <c r="T370" s="223">
        <f>S370*H370</f>
        <v>0</v>
      </c>
      <c r="U370" s="36"/>
      <c r="V370" s="36"/>
      <c r="W370" s="36"/>
      <c r="X370" s="36"/>
      <c r="Y370" s="36"/>
      <c r="Z370" s="36"/>
      <c r="AA370" s="36"/>
      <c r="AB370" s="36"/>
      <c r="AC370" s="36"/>
      <c r="AD370" s="36"/>
      <c r="AE370" s="36"/>
      <c r="AR370" s="224" t="s">
        <v>279</v>
      </c>
      <c r="AT370" s="224" t="s">
        <v>179</v>
      </c>
      <c r="AU370" s="224" t="s">
        <v>91</v>
      </c>
      <c r="AY370" s="18" t="s">
        <v>177</v>
      </c>
      <c r="BE370" s="116">
        <f>IF(N370="základní",J370,0)</f>
        <v>0</v>
      </c>
      <c r="BF370" s="116">
        <f>IF(N370="snížená",J370,0)</f>
        <v>0</v>
      </c>
      <c r="BG370" s="116">
        <f>IF(N370="zákl. přenesená",J370,0)</f>
        <v>0</v>
      </c>
      <c r="BH370" s="116">
        <f>IF(N370="sníž. přenesená",J370,0)</f>
        <v>0</v>
      </c>
      <c r="BI370" s="116">
        <f>IF(N370="nulová",J370,0)</f>
        <v>0</v>
      </c>
      <c r="BJ370" s="18" t="s">
        <v>89</v>
      </c>
      <c r="BK370" s="116">
        <f>ROUND(I370*H370,2)</f>
        <v>0</v>
      </c>
      <c r="BL370" s="18" t="s">
        <v>279</v>
      </c>
      <c r="BM370" s="224" t="s">
        <v>645</v>
      </c>
    </row>
    <row r="371" spans="1:65" s="14" customFormat="1">
      <c r="B371" s="236"/>
      <c r="C371" s="237"/>
      <c r="D371" s="227" t="s">
        <v>185</v>
      </c>
      <c r="E371" s="238" t="s">
        <v>1</v>
      </c>
      <c r="F371" s="239" t="s">
        <v>119</v>
      </c>
      <c r="G371" s="237"/>
      <c r="H371" s="240">
        <v>3927.6689999999999</v>
      </c>
      <c r="I371" s="241"/>
      <c r="J371" s="237"/>
      <c r="K371" s="237"/>
      <c r="L371" s="242"/>
      <c r="M371" s="243"/>
      <c r="N371" s="244"/>
      <c r="O371" s="244"/>
      <c r="P371" s="244"/>
      <c r="Q371" s="244"/>
      <c r="R371" s="244"/>
      <c r="S371" s="244"/>
      <c r="T371" s="245"/>
      <c r="AT371" s="246" t="s">
        <v>185</v>
      </c>
      <c r="AU371" s="246" t="s">
        <v>91</v>
      </c>
      <c r="AV371" s="14" t="s">
        <v>91</v>
      </c>
      <c r="AW371" s="14" t="s">
        <v>34</v>
      </c>
      <c r="AX371" s="14" t="s">
        <v>89</v>
      </c>
      <c r="AY371" s="246" t="s">
        <v>177</v>
      </c>
    </row>
    <row r="372" spans="1:65" s="12" customFormat="1" ht="25.9" customHeight="1">
      <c r="B372" s="196"/>
      <c r="C372" s="197"/>
      <c r="D372" s="198" t="s">
        <v>80</v>
      </c>
      <c r="E372" s="199" t="s">
        <v>155</v>
      </c>
      <c r="F372" s="199" t="s">
        <v>646</v>
      </c>
      <c r="G372" s="197"/>
      <c r="H372" s="197"/>
      <c r="I372" s="200"/>
      <c r="J372" s="201">
        <f>BK372</f>
        <v>0</v>
      </c>
      <c r="K372" s="197"/>
      <c r="L372" s="202"/>
      <c r="M372" s="203"/>
      <c r="N372" s="204"/>
      <c r="O372" s="204"/>
      <c r="P372" s="205">
        <f>P373+P375</f>
        <v>0</v>
      </c>
      <c r="Q372" s="204"/>
      <c r="R372" s="205">
        <f>R373+R375</f>
        <v>0</v>
      </c>
      <c r="S372" s="204"/>
      <c r="T372" s="206">
        <f>T373+T375</f>
        <v>0</v>
      </c>
      <c r="AR372" s="207" t="s">
        <v>220</v>
      </c>
      <c r="AT372" s="208" t="s">
        <v>80</v>
      </c>
      <c r="AU372" s="208" t="s">
        <v>81</v>
      </c>
      <c r="AY372" s="207" t="s">
        <v>177</v>
      </c>
      <c r="BK372" s="209">
        <f>BK373+BK375</f>
        <v>0</v>
      </c>
    </row>
    <row r="373" spans="1:65" s="12" customFormat="1" ht="22.9" customHeight="1">
      <c r="B373" s="196"/>
      <c r="C373" s="197"/>
      <c r="D373" s="198" t="s">
        <v>80</v>
      </c>
      <c r="E373" s="210" t="s">
        <v>647</v>
      </c>
      <c r="F373" s="210" t="s">
        <v>648</v>
      </c>
      <c r="G373" s="197"/>
      <c r="H373" s="197"/>
      <c r="I373" s="200"/>
      <c r="J373" s="211">
        <f>BK373</f>
        <v>0</v>
      </c>
      <c r="K373" s="197"/>
      <c r="L373" s="202"/>
      <c r="M373" s="203"/>
      <c r="N373" s="204"/>
      <c r="O373" s="204"/>
      <c r="P373" s="205">
        <f>P374</f>
        <v>0</v>
      </c>
      <c r="Q373" s="204"/>
      <c r="R373" s="205">
        <f>R374</f>
        <v>0</v>
      </c>
      <c r="S373" s="204"/>
      <c r="T373" s="206">
        <f>T374</f>
        <v>0</v>
      </c>
      <c r="AR373" s="207" t="s">
        <v>220</v>
      </c>
      <c r="AT373" s="208" t="s">
        <v>80</v>
      </c>
      <c r="AU373" s="208" t="s">
        <v>89</v>
      </c>
      <c r="AY373" s="207" t="s">
        <v>177</v>
      </c>
      <c r="BK373" s="209">
        <f>BK374</f>
        <v>0</v>
      </c>
    </row>
    <row r="374" spans="1:65" s="2" customFormat="1" ht="14.45" customHeight="1">
      <c r="A374" s="36"/>
      <c r="B374" s="37"/>
      <c r="C374" s="212" t="s">
        <v>649</v>
      </c>
      <c r="D374" s="212" t="s">
        <v>179</v>
      </c>
      <c r="E374" s="213" t="s">
        <v>650</v>
      </c>
      <c r="F374" s="214" t="s">
        <v>648</v>
      </c>
      <c r="G374" s="215" t="s">
        <v>651</v>
      </c>
      <c r="H374" s="216">
        <v>1</v>
      </c>
      <c r="I374" s="217"/>
      <c r="J374" s="218">
        <f>ROUND(I374*H374,2)</f>
        <v>0</v>
      </c>
      <c r="K374" s="219"/>
      <c r="L374" s="39"/>
      <c r="M374" s="220" t="s">
        <v>1</v>
      </c>
      <c r="N374" s="221" t="s">
        <v>46</v>
      </c>
      <c r="O374" s="73"/>
      <c r="P374" s="222">
        <f>O374*H374</f>
        <v>0</v>
      </c>
      <c r="Q374" s="222">
        <v>0</v>
      </c>
      <c r="R374" s="222">
        <f>Q374*H374</f>
        <v>0</v>
      </c>
      <c r="S374" s="222">
        <v>0</v>
      </c>
      <c r="T374" s="223">
        <f>S374*H374</f>
        <v>0</v>
      </c>
      <c r="U374" s="36"/>
      <c r="V374" s="36"/>
      <c r="W374" s="36"/>
      <c r="X374" s="36"/>
      <c r="Y374" s="36"/>
      <c r="Z374" s="36"/>
      <c r="AA374" s="36"/>
      <c r="AB374" s="36"/>
      <c r="AC374" s="36"/>
      <c r="AD374" s="36"/>
      <c r="AE374" s="36"/>
      <c r="AR374" s="224" t="s">
        <v>652</v>
      </c>
      <c r="AT374" s="224" t="s">
        <v>179</v>
      </c>
      <c r="AU374" s="224" t="s">
        <v>91</v>
      </c>
      <c r="AY374" s="18" t="s">
        <v>177</v>
      </c>
      <c r="BE374" s="116">
        <f>IF(N374="základní",J374,0)</f>
        <v>0</v>
      </c>
      <c r="BF374" s="116">
        <f>IF(N374="snížená",J374,0)</f>
        <v>0</v>
      </c>
      <c r="BG374" s="116">
        <f>IF(N374="zákl. přenesená",J374,0)</f>
        <v>0</v>
      </c>
      <c r="BH374" s="116">
        <f>IF(N374="sníž. přenesená",J374,0)</f>
        <v>0</v>
      </c>
      <c r="BI374" s="116">
        <f>IF(N374="nulová",J374,0)</f>
        <v>0</v>
      </c>
      <c r="BJ374" s="18" t="s">
        <v>89</v>
      </c>
      <c r="BK374" s="116">
        <f>ROUND(I374*H374,2)</f>
        <v>0</v>
      </c>
      <c r="BL374" s="18" t="s">
        <v>652</v>
      </c>
      <c r="BM374" s="224" t="s">
        <v>653</v>
      </c>
    </row>
    <row r="375" spans="1:65" s="12" customFormat="1" ht="22.9" customHeight="1">
      <c r="B375" s="196"/>
      <c r="C375" s="197"/>
      <c r="D375" s="198" t="s">
        <v>80</v>
      </c>
      <c r="E375" s="210" t="s">
        <v>654</v>
      </c>
      <c r="F375" s="210" t="s">
        <v>154</v>
      </c>
      <c r="G375" s="197"/>
      <c r="H375" s="197"/>
      <c r="I375" s="200"/>
      <c r="J375" s="211">
        <f>BK375</f>
        <v>0</v>
      </c>
      <c r="K375" s="197"/>
      <c r="L375" s="202"/>
      <c r="M375" s="203"/>
      <c r="N375" s="204"/>
      <c r="O375" s="204"/>
      <c r="P375" s="205">
        <f>P376</f>
        <v>0</v>
      </c>
      <c r="Q375" s="204"/>
      <c r="R375" s="205">
        <f>R376</f>
        <v>0</v>
      </c>
      <c r="S375" s="204"/>
      <c r="T375" s="206">
        <f>T376</f>
        <v>0</v>
      </c>
      <c r="AR375" s="207" t="s">
        <v>220</v>
      </c>
      <c r="AT375" s="208" t="s">
        <v>80</v>
      </c>
      <c r="AU375" s="208" t="s">
        <v>89</v>
      </c>
      <c r="AY375" s="207" t="s">
        <v>177</v>
      </c>
      <c r="BK375" s="209">
        <f>BK376</f>
        <v>0</v>
      </c>
    </row>
    <row r="376" spans="1:65" s="2" customFormat="1" ht="14.45" customHeight="1">
      <c r="A376" s="36"/>
      <c r="B376" s="37"/>
      <c r="C376" s="212" t="s">
        <v>655</v>
      </c>
      <c r="D376" s="212" t="s">
        <v>179</v>
      </c>
      <c r="E376" s="213" t="s">
        <v>656</v>
      </c>
      <c r="F376" s="214" t="s">
        <v>154</v>
      </c>
      <c r="G376" s="215" t="s">
        <v>651</v>
      </c>
      <c r="H376" s="216">
        <v>1</v>
      </c>
      <c r="I376" s="217"/>
      <c r="J376" s="218">
        <f>ROUND(I376*H376,2)</f>
        <v>0</v>
      </c>
      <c r="K376" s="219"/>
      <c r="L376" s="39"/>
      <c r="M376" s="280" t="s">
        <v>1</v>
      </c>
      <c r="N376" s="281" t="s">
        <v>46</v>
      </c>
      <c r="O376" s="282"/>
      <c r="P376" s="283">
        <f>O376*H376</f>
        <v>0</v>
      </c>
      <c r="Q376" s="283">
        <v>0</v>
      </c>
      <c r="R376" s="283">
        <f>Q376*H376</f>
        <v>0</v>
      </c>
      <c r="S376" s="283">
        <v>0</v>
      </c>
      <c r="T376" s="284">
        <f>S376*H376</f>
        <v>0</v>
      </c>
      <c r="U376" s="36"/>
      <c r="V376" s="36"/>
      <c r="W376" s="36"/>
      <c r="X376" s="36"/>
      <c r="Y376" s="36"/>
      <c r="Z376" s="36"/>
      <c r="AA376" s="36"/>
      <c r="AB376" s="36"/>
      <c r="AC376" s="36"/>
      <c r="AD376" s="36"/>
      <c r="AE376" s="36"/>
      <c r="AR376" s="224" t="s">
        <v>652</v>
      </c>
      <c r="AT376" s="224" t="s">
        <v>179</v>
      </c>
      <c r="AU376" s="224" t="s">
        <v>91</v>
      </c>
      <c r="AY376" s="18" t="s">
        <v>177</v>
      </c>
      <c r="BE376" s="116">
        <f>IF(N376="základní",J376,0)</f>
        <v>0</v>
      </c>
      <c r="BF376" s="116">
        <f>IF(N376="snížená",J376,0)</f>
        <v>0</v>
      </c>
      <c r="BG376" s="116">
        <f>IF(N376="zákl. přenesená",J376,0)</f>
        <v>0</v>
      </c>
      <c r="BH376" s="116">
        <f>IF(N376="sníž. přenesená",J376,0)</f>
        <v>0</v>
      </c>
      <c r="BI376" s="116">
        <f>IF(N376="nulová",J376,0)</f>
        <v>0</v>
      </c>
      <c r="BJ376" s="18" t="s">
        <v>89</v>
      </c>
      <c r="BK376" s="116">
        <f>ROUND(I376*H376,2)</f>
        <v>0</v>
      </c>
      <c r="BL376" s="18" t="s">
        <v>652</v>
      </c>
      <c r="BM376" s="224" t="s">
        <v>657</v>
      </c>
    </row>
    <row r="377" spans="1:65" s="2" customFormat="1" ht="6.95" customHeight="1">
      <c r="A377" s="36"/>
      <c r="B377" s="56"/>
      <c r="C377" s="57"/>
      <c r="D377" s="57"/>
      <c r="E377" s="57"/>
      <c r="F377" s="57"/>
      <c r="G377" s="57"/>
      <c r="H377" s="57"/>
      <c r="I377" s="57"/>
      <c r="J377" s="57"/>
      <c r="K377" s="57"/>
      <c r="L377" s="39"/>
      <c r="M377" s="36"/>
      <c r="O377" s="36"/>
      <c r="P377" s="36"/>
      <c r="Q377" s="36"/>
      <c r="R377" s="36"/>
      <c r="S377" s="36"/>
      <c r="T377" s="36"/>
      <c r="U377" s="36"/>
      <c r="V377" s="36"/>
      <c r="W377" s="36"/>
      <c r="X377" s="36"/>
      <c r="Y377" s="36"/>
      <c r="Z377" s="36"/>
      <c r="AA377" s="36"/>
      <c r="AB377" s="36"/>
      <c r="AC377" s="36"/>
      <c r="AD377" s="36"/>
      <c r="AE377" s="36"/>
    </row>
  </sheetData>
  <sheetProtection password="CC35" sheet="1" objects="1" scenarios="1" formatColumns="0" formatRows="0" autoFilter="0"/>
  <autoFilter ref="C145:K376"/>
  <mergeCells count="14">
    <mergeCell ref="D124:F124"/>
    <mergeCell ref="E136:H136"/>
    <mergeCell ref="E138:H138"/>
    <mergeCell ref="L2:V2"/>
    <mergeCell ref="E87:H87"/>
    <mergeCell ref="D120:F120"/>
    <mergeCell ref="D121:F121"/>
    <mergeCell ref="D122:F122"/>
    <mergeCell ref="D123:F123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44"/>
  <sheetViews>
    <sheetView showGridLines="0" workbookViewId="0"/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56" s="1" customFormat="1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94</v>
      </c>
      <c r="AZ2" s="123" t="s">
        <v>658</v>
      </c>
      <c r="BA2" s="123" t="s">
        <v>659</v>
      </c>
      <c r="BB2" s="123" t="s">
        <v>106</v>
      </c>
      <c r="BC2" s="123" t="s">
        <v>357</v>
      </c>
      <c r="BD2" s="123" t="s">
        <v>91</v>
      </c>
    </row>
    <row r="3" spans="1:56" s="1" customFormat="1" ht="6.95" customHeight="1">
      <c r="B3" s="124"/>
      <c r="C3" s="125"/>
      <c r="D3" s="125"/>
      <c r="E3" s="125"/>
      <c r="F3" s="125"/>
      <c r="G3" s="125"/>
      <c r="H3" s="125"/>
      <c r="I3" s="125"/>
      <c r="J3" s="125"/>
      <c r="K3" s="125"/>
      <c r="L3" s="21"/>
      <c r="AT3" s="18" t="s">
        <v>91</v>
      </c>
      <c r="AZ3" s="123" t="s">
        <v>660</v>
      </c>
      <c r="BA3" s="123" t="s">
        <v>661</v>
      </c>
      <c r="BB3" s="123" t="s">
        <v>106</v>
      </c>
      <c r="BC3" s="123" t="s">
        <v>357</v>
      </c>
      <c r="BD3" s="123" t="s">
        <v>91</v>
      </c>
    </row>
    <row r="4" spans="1:56" s="1" customFormat="1" ht="24.95" customHeight="1">
      <c r="B4" s="21"/>
      <c r="D4" s="126" t="s">
        <v>112</v>
      </c>
      <c r="L4" s="21"/>
      <c r="M4" s="127" t="s">
        <v>10</v>
      </c>
      <c r="AT4" s="18" t="s">
        <v>4</v>
      </c>
      <c r="AZ4" s="123" t="s">
        <v>662</v>
      </c>
      <c r="BA4" s="123" t="s">
        <v>663</v>
      </c>
      <c r="BB4" s="123" t="s">
        <v>106</v>
      </c>
      <c r="BC4" s="123" t="s">
        <v>664</v>
      </c>
      <c r="BD4" s="123" t="s">
        <v>91</v>
      </c>
    </row>
    <row r="5" spans="1:56" s="1" customFormat="1" ht="6.95" customHeight="1">
      <c r="B5" s="21"/>
      <c r="L5" s="21"/>
      <c r="AZ5" s="123" t="s">
        <v>665</v>
      </c>
      <c r="BA5" s="123" t="s">
        <v>666</v>
      </c>
      <c r="BB5" s="123" t="s">
        <v>223</v>
      </c>
      <c r="BC5" s="123" t="s">
        <v>667</v>
      </c>
      <c r="BD5" s="123" t="s">
        <v>91</v>
      </c>
    </row>
    <row r="6" spans="1:56" s="1" customFormat="1" ht="12" customHeight="1">
      <c r="B6" s="21"/>
      <c r="D6" s="128" t="s">
        <v>16</v>
      </c>
      <c r="L6" s="21"/>
      <c r="AZ6" s="123" t="s">
        <v>668</v>
      </c>
      <c r="BA6" s="123" t="s">
        <v>669</v>
      </c>
      <c r="BB6" s="123" t="s">
        <v>223</v>
      </c>
      <c r="BC6" s="123" t="s">
        <v>670</v>
      </c>
      <c r="BD6" s="123" t="s">
        <v>91</v>
      </c>
    </row>
    <row r="7" spans="1:56" s="1" customFormat="1" ht="26.25" customHeight="1">
      <c r="B7" s="21"/>
      <c r="E7" s="349" t="str">
        <f>'Rekapitulace stavby'!K6</f>
        <v>Nové zelené střechy na objektu ZŠ Bratří Venclíků,akumulace dešťové vody</v>
      </c>
      <c r="F7" s="350"/>
      <c r="G7" s="350"/>
      <c r="H7" s="350"/>
      <c r="L7" s="21"/>
      <c r="AZ7" s="123" t="s">
        <v>671</v>
      </c>
      <c r="BA7" s="123" t="s">
        <v>672</v>
      </c>
      <c r="BB7" s="123" t="s">
        <v>223</v>
      </c>
      <c r="BC7" s="123" t="s">
        <v>673</v>
      </c>
      <c r="BD7" s="123" t="s">
        <v>91</v>
      </c>
    </row>
    <row r="8" spans="1:56" s="2" customFormat="1" ht="12" customHeight="1">
      <c r="A8" s="36"/>
      <c r="B8" s="39"/>
      <c r="C8" s="36"/>
      <c r="D8" s="128" t="s">
        <v>125</v>
      </c>
      <c r="E8" s="36"/>
      <c r="F8" s="36"/>
      <c r="G8" s="36"/>
      <c r="H8" s="36"/>
      <c r="I8" s="36"/>
      <c r="J8" s="36"/>
      <c r="K8" s="36"/>
      <c r="L8" s="53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E8" s="36"/>
      <c r="AZ8" s="123" t="s">
        <v>674</v>
      </c>
      <c r="BA8" s="123" t="s">
        <v>675</v>
      </c>
      <c r="BB8" s="123" t="s">
        <v>110</v>
      </c>
      <c r="BC8" s="123" t="s">
        <v>676</v>
      </c>
      <c r="BD8" s="123" t="s">
        <v>91</v>
      </c>
    </row>
    <row r="9" spans="1:56" s="2" customFormat="1" ht="16.5" customHeight="1">
      <c r="A9" s="36"/>
      <c r="B9" s="39"/>
      <c r="C9" s="36"/>
      <c r="D9" s="36"/>
      <c r="E9" s="351" t="s">
        <v>677</v>
      </c>
      <c r="F9" s="352"/>
      <c r="G9" s="352"/>
      <c r="H9" s="352"/>
      <c r="I9" s="36"/>
      <c r="J9" s="36"/>
      <c r="K9" s="36"/>
      <c r="L9" s="5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  <c r="AZ9" s="123" t="s">
        <v>678</v>
      </c>
      <c r="BA9" s="123" t="s">
        <v>679</v>
      </c>
      <c r="BB9" s="123" t="s">
        <v>106</v>
      </c>
      <c r="BC9" s="123" t="s">
        <v>680</v>
      </c>
      <c r="BD9" s="123" t="s">
        <v>91</v>
      </c>
    </row>
    <row r="10" spans="1:56" s="2" customFormat="1">
      <c r="A10" s="36"/>
      <c r="B10" s="39"/>
      <c r="C10" s="36"/>
      <c r="D10" s="36"/>
      <c r="E10" s="36"/>
      <c r="F10" s="36"/>
      <c r="G10" s="36"/>
      <c r="H10" s="36"/>
      <c r="I10" s="36"/>
      <c r="J10" s="36"/>
      <c r="K10" s="36"/>
      <c r="L10" s="5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  <c r="AZ10" s="123" t="s">
        <v>681</v>
      </c>
      <c r="BA10" s="123" t="s">
        <v>682</v>
      </c>
      <c r="BB10" s="123" t="s">
        <v>106</v>
      </c>
      <c r="BC10" s="123" t="s">
        <v>683</v>
      </c>
      <c r="BD10" s="123" t="s">
        <v>91</v>
      </c>
    </row>
    <row r="11" spans="1:56" s="2" customFormat="1" ht="12" customHeight="1">
      <c r="A11" s="36"/>
      <c r="B11" s="39"/>
      <c r="C11" s="36"/>
      <c r="D11" s="128" t="s">
        <v>18</v>
      </c>
      <c r="E11" s="36"/>
      <c r="F11" s="129" t="s">
        <v>1</v>
      </c>
      <c r="G11" s="36"/>
      <c r="H11" s="36"/>
      <c r="I11" s="128" t="s">
        <v>19</v>
      </c>
      <c r="J11" s="129" t="s">
        <v>1</v>
      </c>
      <c r="K11" s="36"/>
      <c r="L11" s="5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  <c r="AZ11" s="123" t="s">
        <v>684</v>
      </c>
      <c r="BA11" s="123" t="s">
        <v>684</v>
      </c>
      <c r="BB11" s="123" t="s">
        <v>110</v>
      </c>
      <c r="BC11" s="123" t="s">
        <v>584</v>
      </c>
      <c r="BD11" s="123" t="s">
        <v>91</v>
      </c>
    </row>
    <row r="12" spans="1:56" s="2" customFormat="1" ht="12" customHeight="1">
      <c r="A12" s="36"/>
      <c r="B12" s="39"/>
      <c r="C12" s="36"/>
      <c r="D12" s="128" t="s">
        <v>20</v>
      </c>
      <c r="E12" s="36"/>
      <c r="F12" s="129" t="s">
        <v>21</v>
      </c>
      <c r="G12" s="36"/>
      <c r="H12" s="36"/>
      <c r="I12" s="128" t="s">
        <v>22</v>
      </c>
      <c r="J12" s="130" t="str">
        <f>'Rekapitulace stavby'!AN8</f>
        <v>8. 5. 2021</v>
      </c>
      <c r="K12" s="36"/>
      <c r="L12" s="5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Z12" s="123" t="s">
        <v>685</v>
      </c>
      <c r="BA12" s="123" t="s">
        <v>686</v>
      </c>
      <c r="BB12" s="123" t="s">
        <v>223</v>
      </c>
      <c r="BC12" s="123" t="s">
        <v>687</v>
      </c>
      <c r="BD12" s="123" t="s">
        <v>91</v>
      </c>
    </row>
    <row r="13" spans="1:56" s="2" customFormat="1" ht="10.9" customHeight="1">
      <c r="A13" s="36"/>
      <c r="B13" s="39"/>
      <c r="C13" s="36"/>
      <c r="D13" s="36"/>
      <c r="E13" s="36"/>
      <c r="F13" s="36"/>
      <c r="G13" s="36"/>
      <c r="H13" s="36"/>
      <c r="I13" s="36"/>
      <c r="J13" s="36"/>
      <c r="K13" s="36"/>
      <c r="L13" s="5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  <c r="AZ13" s="123" t="s">
        <v>688</v>
      </c>
      <c r="BA13" s="123" t="s">
        <v>689</v>
      </c>
      <c r="BB13" s="123" t="s">
        <v>106</v>
      </c>
      <c r="BC13" s="123" t="s">
        <v>690</v>
      </c>
      <c r="BD13" s="123" t="s">
        <v>91</v>
      </c>
    </row>
    <row r="14" spans="1:56" s="2" customFormat="1" ht="12" customHeight="1">
      <c r="A14" s="36"/>
      <c r="B14" s="39"/>
      <c r="C14" s="36"/>
      <c r="D14" s="128" t="s">
        <v>24</v>
      </c>
      <c r="E14" s="36"/>
      <c r="F14" s="36"/>
      <c r="G14" s="36"/>
      <c r="H14" s="36"/>
      <c r="I14" s="128" t="s">
        <v>25</v>
      </c>
      <c r="J14" s="129" t="s">
        <v>26</v>
      </c>
      <c r="K14" s="36"/>
      <c r="L14" s="5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Z14" s="123" t="s">
        <v>691</v>
      </c>
      <c r="BA14" s="123" t="s">
        <v>692</v>
      </c>
      <c r="BB14" s="123" t="s">
        <v>223</v>
      </c>
      <c r="BC14" s="123" t="s">
        <v>693</v>
      </c>
      <c r="BD14" s="123" t="s">
        <v>194</v>
      </c>
    </row>
    <row r="15" spans="1:56" s="2" customFormat="1" ht="18" customHeight="1">
      <c r="A15" s="36"/>
      <c r="B15" s="39"/>
      <c r="C15" s="36"/>
      <c r="D15" s="36"/>
      <c r="E15" s="129" t="s">
        <v>27</v>
      </c>
      <c r="F15" s="36"/>
      <c r="G15" s="36"/>
      <c r="H15" s="36"/>
      <c r="I15" s="128" t="s">
        <v>28</v>
      </c>
      <c r="J15" s="129" t="s">
        <v>1</v>
      </c>
      <c r="K15" s="36"/>
      <c r="L15" s="5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Z15" s="123" t="s">
        <v>694</v>
      </c>
      <c r="BA15" s="123" t="s">
        <v>695</v>
      </c>
      <c r="BB15" s="123" t="s">
        <v>223</v>
      </c>
      <c r="BC15" s="123" t="s">
        <v>696</v>
      </c>
      <c r="BD15" s="123" t="s">
        <v>91</v>
      </c>
    </row>
    <row r="16" spans="1:56" s="2" customFormat="1" ht="6.95" customHeight="1">
      <c r="A16" s="36"/>
      <c r="B16" s="39"/>
      <c r="C16" s="36"/>
      <c r="D16" s="36"/>
      <c r="E16" s="36"/>
      <c r="F16" s="36"/>
      <c r="G16" s="36"/>
      <c r="H16" s="36"/>
      <c r="I16" s="36"/>
      <c r="J16" s="36"/>
      <c r="K16" s="36"/>
      <c r="L16" s="5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  <c r="AZ16" s="123" t="s">
        <v>697</v>
      </c>
      <c r="BA16" s="123" t="s">
        <v>698</v>
      </c>
      <c r="BB16" s="123" t="s">
        <v>223</v>
      </c>
      <c r="BC16" s="123" t="s">
        <v>699</v>
      </c>
      <c r="BD16" s="123" t="s">
        <v>91</v>
      </c>
    </row>
    <row r="17" spans="1:56" s="2" customFormat="1" ht="12" customHeight="1">
      <c r="A17" s="36"/>
      <c r="B17" s="39"/>
      <c r="C17" s="36"/>
      <c r="D17" s="128" t="s">
        <v>29</v>
      </c>
      <c r="E17" s="36"/>
      <c r="F17" s="36"/>
      <c r="G17" s="36"/>
      <c r="H17" s="36"/>
      <c r="I17" s="128" t="s">
        <v>25</v>
      </c>
      <c r="J17" s="31" t="str">
        <f>'Rekapitulace stavby'!AN13</f>
        <v>Vyplň údaj</v>
      </c>
      <c r="K17" s="36"/>
      <c r="L17" s="5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Z17" s="123" t="s">
        <v>700</v>
      </c>
      <c r="BA17" s="123" t="s">
        <v>701</v>
      </c>
      <c r="BB17" s="123" t="s">
        <v>223</v>
      </c>
      <c r="BC17" s="123" t="s">
        <v>699</v>
      </c>
      <c r="BD17" s="123" t="s">
        <v>91</v>
      </c>
    </row>
    <row r="18" spans="1:56" s="2" customFormat="1" ht="18" customHeight="1">
      <c r="A18" s="36"/>
      <c r="B18" s="39"/>
      <c r="C18" s="36"/>
      <c r="D18" s="36"/>
      <c r="E18" s="353" t="str">
        <f>'Rekapitulace stavby'!E14</f>
        <v>Vyplň údaj</v>
      </c>
      <c r="F18" s="354"/>
      <c r="G18" s="354"/>
      <c r="H18" s="354"/>
      <c r="I18" s="128" t="s">
        <v>28</v>
      </c>
      <c r="J18" s="31" t="str">
        <f>'Rekapitulace stavby'!AN14</f>
        <v>Vyplň údaj</v>
      </c>
      <c r="K18" s="36"/>
      <c r="L18" s="5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pans="1:56" s="2" customFormat="1" ht="6.95" customHeight="1">
      <c r="A19" s="36"/>
      <c r="B19" s="39"/>
      <c r="C19" s="36"/>
      <c r="D19" s="36"/>
      <c r="E19" s="36"/>
      <c r="F19" s="36"/>
      <c r="G19" s="36"/>
      <c r="H19" s="36"/>
      <c r="I19" s="36"/>
      <c r="J19" s="36"/>
      <c r="K19" s="36"/>
      <c r="L19" s="5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pans="1:56" s="2" customFormat="1" ht="12" customHeight="1">
      <c r="A20" s="36"/>
      <c r="B20" s="39"/>
      <c r="C20" s="36"/>
      <c r="D20" s="128" t="s">
        <v>31</v>
      </c>
      <c r="E20" s="36"/>
      <c r="F20" s="36"/>
      <c r="G20" s="36"/>
      <c r="H20" s="36"/>
      <c r="I20" s="128" t="s">
        <v>25</v>
      </c>
      <c r="J20" s="129" t="s">
        <v>32</v>
      </c>
      <c r="K20" s="36"/>
      <c r="L20" s="5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pans="1:56" s="2" customFormat="1" ht="18" customHeight="1">
      <c r="A21" s="36"/>
      <c r="B21" s="39"/>
      <c r="C21" s="36"/>
      <c r="D21" s="36"/>
      <c r="E21" s="129" t="s">
        <v>33</v>
      </c>
      <c r="F21" s="36"/>
      <c r="G21" s="36"/>
      <c r="H21" s="36"/>
      <c r="I21" s="128" t="s">
        <v>28</v>
      </c>
      <c r="J21" s="129" t="s">
        <v>1</v>
      </c>
      <c r="K21" s="36"/>
      <c r="L21" s="5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pans="1:56" s="2" customFormat="1" ht="6.95" customHeight="1">
      <c r="A22" s="36"/>
      <c r="B22" s="39"/>
      <c r="C22" s="36"/>
      <c r="D22" s="36"/>
      <c r="E22" s="36"/>
      <c r="F22" s="36"/>
      <c r="G22" s="36"/>
      <c r="H22" s="36"/>
      <c r="I22" s="36"/>
      <c r="J22" s="36"/>
      <c r="K22" s="36"/>
      <c r="L22" s="5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pans="1:56" s="2" customFormat="1" ht="12" customHeight="1">
      <c r="A23" s="36"/>
      <c r="B23" s="39"/>
      <c r="C23" s="36"/>
      <c r="D23" s="128" t="s">
        <v>35</v>
      </c>
      <c r="E23" s="36"/>
      <c r="F23" s="36"/>
      <c r="G23" s="36"/>
      <c r="H23" s="36"/>
      <c r="I23" s="128" t="s">
        <v>25</v>
      </c>
      <c r="J23" s="129" t="s">
        <v>36</v>
      </c>
      <c r="K23" s="36"/>
      <c r="L23" s="5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pans="1:56" s="2" customFormat="1" ht="18" customHeight="1">
      <c r="A24" s="36"/>
      <c r="B24" s="39"/>
      <c r="C24" s="36"/>
      <c r="D24" s="36"/>
      <c r="E24" s="129" t="s">
        <v>37</v>
      </c>
      <c r="F24" s="36"/>
      <c r="G24" s="36"/>
      <c r="H24" s="36"/>
      <c r="I24" s="128" t="s">
        <v>28</v>
      </c>
      <c r="J24" s="129" t="s">
        <v>1</v>
      </c>
      <c r="K24" s="36"/>
      <c r="L24" s="5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pans="1:56" s="2" customFormat="1" ht="6.95" customHeight="1">
      <c r="A25" s="36"/>
      <c r="B25" s="39"/>
      <c r="C25" s="36"/>
      <c r="D25" s="36"/>
      <c r="E25" s="36"/>
      <c r="F25" s="36"/>
      <c r="G25" s="36"/>
      <c r="H25" s="36"/>
      <c r="I25" s="36"/>
      <c r="J25" s="36"/>
      <c r="K25" s="36"/>
      <c r="L25" s="5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pans="1:56" s="2" customFormat="1" ht="12" customHeight="1">
      <c r="A26" s="36"/>
      <c r="B26" s="39"/>
      <c r="C26" s="36"/>
      <c r="D26" s="128" t="s">
        <v>38</v>
      </c>
      <c r="E26" s="36"/>
      <c r="F26" s="36"/>
      <c r="G26" s="36"/>
      <c r="H26" s="36"/>
      <c r="I26" s="36"/>
      <c r="J26" s="36"/>
      <c r="K26" s="36"/>
      <c r="L26" s="5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pans="1:56" s="8" customFormat="1" ht="16.5" customHeight="1">
      <c r="A27" s="131"/>
      <c r="B27" s="132"/>
      <c r="C27" s="131"/>
      <c r="D27" s="131"/>
      <c r="E27" s="355" t="s">
        <v>1</v>
      </c>
      <c r="F27" s="355"/>
      <c r="G27" s="355"/>
      <c r="H27" s="355"/>
      <c r="I27" s="131"/>
      <c r="J27" s="131"/>
      <c r="K27" s="131"/>
      <c r="L27" s="133"/>
      <c r="S27" s="131"/>
      <c r="T27" s="131"/>
      <c r="U27" s="131"/>
      <c r="V27" s="131"/>
      <c r="W27" s="131"/>
      <c r="X27" s="131"/>
      <c r="Y27" s="131"/>
      <c r="Z27" s="131"/>
      <c r="AA27" s="131"/>
      <c r="AB27" s="131"/>
      <c r="AC27" s="131"/>
      <c r="AD27" s="131"/>
      <c r="AE27" s="131"/>
    </row>
    <row r="28" spans="1:56" s="2" customFormat="1" ht="6.95" customHeight="1">
      <c r="A28" s="36"/>
      <c r="B28" s="39"/>
      <c r="C28" s="36"/>
      <c r="D28" s="36"/>
      <c r="E28" s="36"/>
      <c r="F28" s="36"/>
      <c r="G28" s="36"/>
      <c r="H28" s="36"/>
      <c r="I28" s="36"/>
      <c r="J28" s="36"/>
      <c r="K28" s="36"/>
      <c r="L28" s="5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pans="1:56" s="2" customFormat="1" ht="6.95" customHeight="1">
      <c r="A29" s="36"/>
      <c r="B29" s="39"/>
      <c r="C29" s="36"/>
      <c r="D29" s="134"/>
      <c r="E29" s="134"/>
      <c r="F29" s="134"/>
      <c r="G29" s="134"/>
      <c r="H29" s="134"/>
      <c r="I29" s="134"/>
      <c r="J29" s="134"/>
      <c r="K29" s="134"/>
      <c r="L29" s="53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</row>
    <row r="30" spans="1:56" s="2" customFormat="1" ht="14.45" customHeight="1">
      <c r="A30" s="36"/>
      <c r="B30" s="39"/>
      <c r="C30" s="36"/>
      <c r="D30" s="129" t="s">
        <v>127</v>
      </c>
      <c r="E30" s="36"/>
      <c r="F30" s="36"/>
      <c r="G30" s="36"/>
      <c r="H30" s="36"/>
      <c r="I30" s="36"/>
      <c r="J30" s="135">
        <f>J96</f>
        <v>0</v>
      </c>
      <c r="K30" s="36"/>
      <c r="L30" s="5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pans="1:56" s="2" customFormat="1" ht="14.45" customHeight="1">
      <c r="A31" s="36"/>
      <c r="B31" s="39"/>
      <c r="C31" s="36"/>
      <c r="D31" s="136" t="s">
        <v>98</v>
      </c>
      <c r="E31" s="36"/>
      <c r="F31" s="36"/>
      <c r="G31" s="36"/>
      <c r="H31" s="36"/>
      <c r="I31" s="36"/>
      <c r="J31" s="135">
        <f>J114</f>
        <v>0</v>
      </c>
      <c r="K31" s="36"/>
      <c r="L31" s="5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pans="1:56" s="2" customFormat="1" ht="25.35" customHeight="1">
      <c r="A32" s="36"/>
      <c r="B32" s="39"/>
      <c r="C32" s="36"/>
      <c r="D32" s="137" t="s">
        <v>41</v>
      </c>
      <c r="E32" s="36"/>
      <c r="F32" s="36"/>
      <c r="G32" s="36"/>
      <c r="H32" s="36"/>
      <c r="I32" s="36"/>
      <c r="J32" s="138">
        <f>ROUND(J30 + J31, 2)</f>
        <v>0</v>
      </c>
      <c r="K32" s="36"/>
      <c r="L32" s="5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pans="1:31" s="2" customFormat="1" ht="6.95" customHeight="1">
      <c r="A33" s="36"/>
      <c r="B33" s="39"/>
      <c r="C33" s="36"/>
      <c r="D33" s="134"/>
      <c r="E33" s="134"/>
      <c r="F33" s="134"/>
      <c r="G33" s="134"/>
      <c r="H33" s="134"/>
      <c r="I33" s="134"/>
      <c r="J33" s="134"/>
      <c r="K33" s="134"/>
      <c r="L33" s="5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pans="1:31" s="2" customFormat="1" ht="14.45" customHeight="1">
      <c r="A34" s="36"/>
      <c r="B34" s="39"/>
      <c r="C34" s="36"/>
      <c r="D34" s="36"/>
      <c r="E34" s="36"/>
      <c r="F34" s="139" t="s">
        <v>43</v>
      </c>
      <c r="G34" s="36"/>
      <c r="H34" s="36"/>
      <c r="I34" s="139" t="s">
        <v>42</v>
      </c>
      <c r="J34" s="139" t="s">
        <v>44</v>
      </c>
      <c r="K34" s="36"/>
      <c r="L34" s="5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spans="1:31" s="2" customFormat="1" ht="14.45" customHeight="1">
      <c r="A35" s="36"/>
      <c r="B35" s="39"/>
      <c r="C35" s="36"/>
      <c r="D35" s="140" t="s">
        <v>45</v>
      </c>
      <c r="E35" s="128" t="s">
        <v>46</v>
      </c>
      <c r="F35" s="141">
        <f>ROUND((SUM(BE114:BE121) + SUM(BE141:BE343)),  2)</f>
        <v>0</v>
      </c>
      <c r="G35" s="36"/>
      <c r="H35" s="36"/>
      <c r="I35" s="142">
        <v>0.21</v>
      </c>
      <c r="J35" s="141">
        <f>ROUND(((SUM(BE114:BE121) + SUM(BE141:BE343))*I35),  2)</f>
        <v>0</v>
      </c>
      <c r="K35" s="36"/>
      <c r="L35" s="5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spans="1:31" s="2" customFormat="1" ht="14.45" customHeight="1">
      <c r="A36" s="36"/>
      <c r="B36" s="39"/>
      <c r="C36" s="36"/>
      <c r="D36" s="36"/>
      <c r="E36" s="128" t="s">
        <v>47</v>
      </c>
      <c r="F36" s="141">
        <f>ROUND((SUM(BF114:BF121) + SUM(BF141:BF343)),  2)</f>
        <v>0</v>
      </c>
      <c r="G36" s="36"/>
      <c r="H36" s="36"/>
      <c r="I36" s="142">
        <v>0.15</v>
      </c>
      <c r="J36" s="141">
        <f>ROUND(((SUM(BF114:BF121) + SUM(BF141:BF343))*I36),  2)</f>
        <v>0</v>
      </c>
      <c r="K36" s="36"/>
      <c r="L36" s="5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pans="1:31" s="2" customFormat="1" ht="14.45" hidden="1" customHeight="1">
      <c r="A37" s="36"/>
      <c r="B37" s="39"/>
      <c r="C37" s="36"/>
      <c r="D37" s="36"/>
      <c r="E37" s="128" t="s">
        <v>48</v>
      </c>
      <c r="F37" s="141">
        <f>ROUND((SUM(BG114:BG121) + SUM(BG141:BG343)),  2)</f>
        <v>0</v>
      </c>
      <c r="G37" s="36"/>
      <c r="H37" s="36"/>
      <c r="I37" s="142">
        <v>0.21</v>
      </c>
      <c r="J37" s="141">
        <f>0</f>
        <v>0</v>
      </c>
      <c r="K37" s="36"/>
      <c r="L37" s="5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pans="1:31" s="2" customFormat="1" ht="14.45" hidden="1" customHeight="1">
      <c r="A38" s="36"/>
      <c r="B38" s="39"/>
      <c r="C38" s="36"/>
      <c r="D38" s="36"/>
      <c r="E38" s="128" t="s">
        <v>49</v>
      </c>
      <c r="F38" s="141">
        <f>ROUND((SUM(BH114:BH121) + SUM(BH141:BH343)),  2)</f>
        <v>0</v>
      </c>
      <c r="G38" s="36"/>
      <c r="H38" s="36"/>
      <c r="I38" s="142">
        <v>0.15</v>
      </c>
      <c r="J38" s="141">
        <f>0</f>
        <v>0</v>
      </c>
      <c r="K38" s="36"/>
      <c r="L38" s="5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spans="1:31" s="2" customFormat="1" ht="14.45" hidden="1" customHeight="1">
      <c r="A39" s="36"/>
      <c r="B39" s="39"/>
      <c r="C39" s="36"/>
      <c r="D39" s="36"/>
      <c r="E39" s="128" t="s">
        <v>50</v>
      </c>
      <c r="F39" s="141">
        <f>ROUND((SUM(BI114:BI121) + SUM(BI141:BI343)),  2)</f>
        <v>0</v>
      </c>
      <c r="G39" s="36"/>
      <c r="H39" s="36"/>
      <c r="I39" s="142">
        <v>0</v>
      </c>
      <c r="J39" s="141">
        <f>0</f>
        <v>0</v>
      </c>
      <c r="K39" s="36"/>
      <c r="L39" s="5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pans="1:31" s="2" customFormat="1" ht="6.95" customHeight="1">
      <c r="A40" s="36"/>
      <c r="B40" s="39"/>
      <c r="C40" s="36"/>
      <c r="D40" s="36"/>
      <c r="E40" s="36"/>
      <c r="F40" s="36"/>
      <c r="G40" s="36"/>
      <c r="H40" s="36"/>
      <c r="I40" s="36"/>
      <c r="J40" s="36"/>
      <c r="K40" s="36"/>
      <c r="L40" s="5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pans="1:31" s="2" customFormat="1" ht="25.35" customHeight="1">
      <c r="A41" s="36"/>
      <c r="B41" s="39"/>
      <c r="C41" s="143"/>
      <c r="D41" s="144" t="s">
        <v>51</v>
      </c>
      <c r="E41" s="145"/>
      <c r="F41" s="145"/>
      <c r="G41" s="146" t="s">
        <v>52</v>
      </c>
      <c r="H41" s="147" t="s">
        <v>53</v>
      </c>
      <c r="I41" s="145"/>
      <c r="J41" s="148">
        <f>SUM(J32:J39)</f>
        <v>0</v>
      </c>
      <c r="K41" s="149"/>
      <c r="L41" s="5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pans="1:31" s="2" customFormat="1" ht="14.45" customHeight="1">
      <c r="A42" s="36"/>
      <c r="B42" s="39"/>
      <c r="C42" s="36"/>
      <c r="D42" s="36"/>
      <c r="E42" s="36"/>
      <c r="F42" s="36"/>
      <c r="G42" s="36"/>
      <c r="H42" s="36"/>
      <c r="I42" s="36"/>
      <c r="J42" s="36"/>
      <c r="K42" s="36"/>
      <c r="L42" s="5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53"/>
      <c r="D50" s="150" t="s">
        <v>54</v>
      </c>
      <c r="E50" s="151"/>
      <c r="F50" s="151"/>
      <c r="G50" s="150" t="s">
        <v>55</v>
      </c>
      <c r="H50" s="151"/>
      <c r="I50" s="151"/>
      <c r="J50" s="151"/>
      <c r="K50" s="151"/>
      <c r="L50" s="53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6"/>
      <c r="B61" s="39"/>
      <c r="C61" s="36"/>
      <c r="D61" s="152" t="s">
        <v>56</v>
      </c>
      <c r="E61" s="153"/>
      <c r="F61" s="154" t="s">
        <v>57</v>
      </c>
      <c r="G61" s="152" t="s">
        <v>56</v>
      </c>
      <c r="H61" s="153"/>
      <c r="I61" s="153"/>
      <c r="J61" s="155" t="s">
        <v>57</v>
      </c>
      <c r="K61" s="153"/>
      <c r="L61" s="5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6"/>
      <c r="B65" s="39"/>
      <c r="C65" s="36"/>
      <c r="D65" s="150" t="s">
        <v>58</v>
      </c>
      <c r="E65" s="156"/>
      <c r="F65" s="156"/>
      <c r="G65" s="150" t="s">
        <v>59</v>
      </c>
      <c r="H65" s="156"/>
      <c r="I65" s="156"/>
      <c r="J65" s="156"/>
      <c r="K65" s="156"/>
      <c r="L65" s="53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6"/>
      <c r="B76" s="39"/>
      <c r="C76" s="36"/>
      <c r="D76" s="152" t="s">
        <v>56</v>
      </c>
      <c r="E76" s="153"/>
      <c r="F76" s="154" t="s">
        <v>57</v>
      </c>
      <c r="G76" s="152" t="s">
        <v>56</v>
      </c>
      <c r="H76" s="153"/>
      <c r="I76" s="153"/>
      <c r="J76" s="155" t="s">
        <v>57</v>
      </c>
      <c r="K76" s="153"/>
      <c r="L76" s="5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pans="1:31" s="2" customFormat="1" ht="14.45" customHeight="1">
      <c r="A77" s="36"/>
      <c r="B77" s="157"/>
      <c r="C77" s="158"/>
      <c r="D77" s="158"/>
      <c r="E77" s="158"/>
      <c r="F77" s="158"/>
      <c r="G77" s="158"/>
      <c r="H77" s="158"/>
      <c r="I77" s="158"/>
      <c r="J77" s="158"/>
      <c r="K77" s="158"/>
      <c r="L77" s="5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81" spans="1:47" s="2" customFormat="1" ht="6.95" customHeight="1">
      <c r="A81" s="36"/>
      <c r="B81" s="159"/>
      <c r="C81" s="160"/>
      <c r="D81" s="160"/>
      <c r="E81" s="160"/>
      <c r="F81" s="160"/>
      <c r="G81" s="160"/>
      <c r="H81" s="160"/>
      <c r="I81" s="160"/>
      <c r="J81" s="160"/>
      <c r="K81" s="160"/>
      <c r="L81" s="5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pans="1:47" s="2" customFormat="1" ht="24.95" customHeight="1">
      <c r="A82" s="36"/>
      <c r="B82" s="37"/>
      <c r="C82" s="24" t="s">
        <v>128</v>
      </c>
      <c r="D82" s="38"/>
      <c r="E82" s="38"/>
      <c r="F82" s="38"/>
      <c r="G82" s="38"/>
      <c r="H82" s="38"/>
      <c r="I82" s="38"/>
      <c r="J82" s="38"/>
      <c r="K82" s="38"/>
      <c r="L82" s="5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pans="1:47" s="2" customFormat="1" ht="6.95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5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pans="1:47" s="2" customFormat="1" ht="12" customHeight="1">
      <c r="A84" s="36"/>
      <c r="B84" s="37"/>
      <c r="C84" s="30" t="s">
        <v>16</v>
      </c>
      <c r="D84" s="38"/>
      <c r="E84" s="38"/>
      <c r="F84" s="38"/>
      <c r="G84" s="38"/>
      <c r="H84" s="38"/>
      <c r="I84" s="38"/>
      <c r="J84" s="38"/>
      <c r="K84" s="38"/>
      <c r="L84" s="5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pans="1:47" s="2" customFormat="1" ht="26.25" customHeight="1">
      <c r="A85" s="36"/>
      <c r="B85" s="37"/>
      <c r="C85" s="38"/>
      <c r="D85" s="38"/>
      <c r="E85" s="346" t="str">
        <f>E7</f>
        <v>Nové zelené střechy na objektu ZŠ Bratří Venclíků,akumulace dešťové vody</v>
      </c>
      <c r="F85" s="347"/>
      <c r="G85" s="347"/>
      <c r="H85" s="347"/>
      <c r="I85" s="38"/>
      <c r="J85" s="38"/>
      <c r="K85" s="38"/>
      <c r="L85" s="5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pans="1:47" s="2" customFormat="1" ht="12" customHeight="1">
      <c r="A86" s="36"/>
      <c r="B86" s="37"/>
      <c r="C86" s="30" t="s">
        <v>125</v>
      </c>
      <c r="D86" s="38"/>
      <c r="E86" s="38"/>
      <c r="F86" s="38"/>
      <c r="G86" s="38"/>
      <c r="H86" s="38"/>
      <c r="I86" s="38"/>
      <c r="J86" s="38"/>
      <c r="K86" s="38"/>
      <c r="L86" s="5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pans="1:47" s="2" customFormat="1" ht="16.5" customHeight="1">
      <c r="A87" s="36"/>
      <c r="B87" s="37"/>
      <c r="C87" s="38"/>
      <c r="D87" s="38"/>
      <c r="E87" s="335" t="str">
        <f>E9</f>
        <v>11/2020/Dk - Akumulace dešťových vod</v>
      </c>
      <c r="F87" s="348"/>
      <c r="G87" s="348"/>
      <c r="H87" s="348"/>
      <c r="I87" s="38"/>
      <c r="J87" s="38"/>
      <c r="K87" s="38"/>
      <c r="L87" s="53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</row>
    <row r="88" spans="1:47" s="2" customFormat="1" ht="6.95" customHeight="1">
      <c r="A88" s="36"/>
      <c r="B88" s="37"/>
      <c r="C88" s="38"/>
      <c r="D88" s="38"/>
      <c r="E88" s="38"/>
      <c r="F88" s="38"/>
      <c r="G88" s="38"/>
      <c r="H88" s="38"/>
      <c r="I88" s="38"/>
      <c r="J88" s="38"/>
      <c r="K88" s="38"/>
      <c r="L88" s="53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</row>
    <row r="89" spans="1:47" s="2" customFormat="1" ht="12" customHeight="1">
      <c r="A89" s="36"/>
      <c r="B89" s="37"/>
      <c r="C89" s="30" t="s">
        <v>20</v>
      </c>
      <c r="D89" s="38"/>
      <c r="E89" s="38"/>
      <c r="F89" s="28" t="str">
        <f>F12</f>
        <v>Bratří Venclíků 1140/1,Praha 14</v>
      </c>
      <c r="G89" s="38"/>
      <c r="H89" s="38"/>
      <c r="I89" s="30" t="s">
        <v>22</v>
      </c>
      <c r="J89" s="68" t="str">
        <f>IF(J12="","",J12)</f>
        <v>8. 5. 2021</v>
      </c>
      <c r="K89" s="38"/>
      <c r="L89" s="53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</row>
    <row r="90" spans="1:47" s="2" customFormat="1" ht="6.95" customHeight="1">
      <c r="A90" s="36"/>
      <c r="B90" s="37"/>
      <c r="C90" s="38"/>
      <c r="D90" s="38"/>
      <c r="E90" s="38"/>
      <c r="F90" s="38"/>
      <c r="G90" s="38"/>
      <c r="H90" s="38"/>
      <c r="I90" s="38"/>
      <c r="J90" s="38"/>
      <c r="K90" s="38"/>
      <c r="L90" s="53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</row>
    <row r="91" spans="1:47" s="2" customFormat="1" ht="15.2" customHeight="1">
      <c r="A91" s="36"/>
      <c r="B91" s="37"/>
      <c r="C91" s="30" t="s">
        <v>24</v>
      </c>
      <c r="D91" s="38"/>
      <c r="E91" s="38"/>
      <c r="F91" s="28" t="str">
        <f>E15</f>
        <v>Městská část Praha 14</v>
      </c>
      <c r="G91" s="38"/>
      <c r="H91" s="38"/>
      <c r="I91" s="30" t="s">
        <v>31</v>
      </c>
      <c r="J91" s="33" t="str">
        <f>E21</f>
        <v>a3atelier s.r.o.</v>
      </c>
      <c r="K91" s="38"/>
      <c r="L91" s="53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</row>
    <row r="92" spans="1:47" s="2" customFormat="1" ht="15.2" customHeight="1">
      <c r="A92" s="36"/>
      <c r="B92" s="37"/>
      <c r="C92" s="30" t="s">
        <v>29</v>
      </c>
      <c r="D92" s="38"/>
      <c r="E92" s="38"/>
      <c r="F92" s="28" t="str">
        <f>IF(E18="","",E18)</f>
        <v>Vyplň údaj</v>
      </c>
      <c r="G92" s="38"/>
      <c r="H92" s="38"/>
      <c r="I92" s="30" t="s">
        <v>35</v>
      </c>
      <c r="J92" s="33" t="str">
        <f>E24</f>
        <v>Ing.Myšík Petr</v>
      </c>
      <c r="K92" s="38"/>
      <c r="L92" s="53"/>
      <c r="S92" s="36"/>
      <c r="T92" s="36"/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</row>
    <row r="93" spans="1:47" s="2" customFormat="1" ht="10.35" customHeight="1">
      <c r="A93" s="36"/>
      <c r="B93" s="37"/>
      <c r="C93" s="38"/>
      <c r="D93" s="38"/>
      <c r="E93" s="38"/>
      <c r="F93" s="38"/>
      <c r="G93" s="38"/>
      <c r="H93" s="38"/>
      <c r="I93" s="38"/>
      <c r="J93" s="38"/>
      <c r="K93" s="38"/>
      <c r="L93" s="53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</row>
    <row r="94" spans="1:47" s="2" customFormat="1" ht="29.25" customHeight="1">
      <c r="A94" s="36"/>
      <c r="B94" s="37"/>
      <c r="C94" s="161" t="s">
        <v>129</v>
      </c>
      <c r="D94" s="121"/>
      <c r="E94" s="121"/>
      <c r="F94" s="121"/>
      <c r="G94" s="121"/>
      <c r="H94" s="121"/>
      <c r="I94" s="121"/>
      <c r="J94" s="162" t="s">
        <v>130</v>
      </c>
      <c r="K94" s="121"/>
      <c r="L94" s="53"/>
      <c r="S94" s="36"/>
      <c r="T94" s="36"/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</row>
    <row r="95" spans="1:47" s="2" customFormat="1" ht="10.35" customHeight="1">
      <c r="A95" s="36"/>
      <c r="B95" s="37"/>
      <c r="C95" s="38"/>
      <c r="D95" s="38"/>
      <c r="E95" s="38"/>
      <c r="F95" s="38"/>
      <c r="G95" s="38"/>
      <c r="H95" s="38"/>
      <c r="I95" s="38"/>
      <c r="J95" s="38"/>
      <c r="K95" s="38"/>
      <c r="L95" s="53"/>
      <c r="S95" s="36"/>
      <c r="T95" s="36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</row>
    <row r="96" spans="1:47" s="2" customFormat="1" ht="22.9" customHeight="1">
      <c r="A96" s="36"/>
      <c r="B96" s="37"/>
      <c r="C96" s="163" t="s">
        <v>131</v>
      </c>
      <c r="D96" s="38"/>
      <c r="E96" s="38"/>
      <c r="F96" s="38"/>
      <c r="G96" s="38"/>
      <c r="H96" s="38"/>
      <c r="I96" s="38"/>
      <c r="J96" s="86">
        <f>J141</f>
        <v>0</v>
      </c>
      <c r="K96" s="38"/>
      <c r="L96" s="53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U96" s="18" t="s">
        <v>132</v>
      </c>
    </row>
    <row r="97" spans="1:31" s="9" customFormat="1" ht="24.95" customHeight="1">
      <c r="B97" s="164"/>
      <c r="C97" s="165"/>
      <c r="D97" s="166" t="s">
        <v>133</v>
      </c>
      <c r="E97" s="167"/>
      <c r="F97" s="167"/>
      <c r="G97" s="167"/>
      <c r="H97" s="167"/>
      <c r="I97" s="167"/>
      <c r="J97" s="168">
        <f>J142</f>
        <v>0</v>
      </c>
      <c r="K97" s="165"/>
      <c r="L97" s="169"/>
    </row>
    <row r="98" spans="1:31" s="10" customFormat="1" ht="19.899999999999999" customHeight="1">
      <c r="B98" s="170"/>
      <c r="C98" s="171"/>
      <c r="D98" s="172" t="s">
        <v>702</v>
      </c>
      <c r="E98" s="173"/>
      <c r="F98" s="173"/>
      <c r="G98" s="173"/>
      <c r="H98" s="173"/>
      <c r="I98" s="173"/>
      <c r="J98" s="174">
        <f>J143</f>
        <v>0</v>
      </c>
      <c r="K98" s="171"/>
      <c r="L98" s="175"/>
    </row>
    <row r="99" spans="1:31" s="10" customFormat="1" ht="19.899999999999999" customHeight="1">
      <c r="B99" s="170"/>
      <c r="C99" s="171"/>
      <c r="D99" s="172" t="s">
        <v>135</v>
      </c>
      <c r="E99" s="173"/>
      <c r="F99" s="173"/>
      <c r="G99" s="173"/>
      <c r="H99" s="173"/>
      <c r="I99" s="173"/>
      <c r="J99" s="174">
        <f>J219</f>
        <v>0</v>
      </c>
      <c r="K99" s="171"/>
      <c r="L99" s="175"/>
    </row>
    <row r="100" spans="1:31" s="10" customFormat="1" ht="19.899999999999999" customHeight="1">
      <c r="B100" s="170"/>
      <c r="C100" s="171"/>
      <c r="D100" s="172" t="s">
        <v>703</v>
      </c>
      <c r="E100" s="173"/>
      <c r="F100" s="173"/>
      <c r="G100" s="173"/>
      <c r="H100" s="173"/>
      <c r="I100" s="173"/>
      <c r="J100" s="174">
        <f>J232</f>
        <v>0</v>
      </c>
      <c r="K100" s="171"/>
      <c r="L100" s="175"/>
    </row>
    <row r="101" spans="1:31" s="10" customFormat="1" ht="19.899999999999999" customHeight="1">
      <c r="B101" s="170"/>
      <c r="C101" s="171"/>
      <c r="D101" s="172" t="s">
        <v>704</v>
      </c>
      <c r="E101" s="173"/>
      <c r="F101" s="173"/>
      <c r="G101" s="173"/>
      <c r="H101" s="173"/>
      <c r="I101" s="173"/>
      <c r="J101" s="174">
        <f>J236</f>
        <v>0</v>
      </c>
      <c r="K101" s="171"/>
      <c r="L101" s="175"/>
    </row>
    <row r="102" spans="1:31" s="10" customFormat="1" ht="19.899999999999999" customHeight="1">
      <c r="B102" s="170"/>
      <c r="C102" s="171"/>
      <c r="D102" s="172" t="s">
        <v>705</v>
      </c>
      <c r="E102" s="173"/>
      <c r="F102" s="173"/>
      <c r="G102" s="173"/>
      <c r="H102" s="173"/>
      <c r="I102" s="173"/>
      <c r="J102" s="174">
        <f>J254</f>
        <v>0</v>
      </c>
      <c r="K102" s="171"/>
      <c r="L102" s="175"/>
    </row>
    <row r="103" spans="1:31" s="10" customFormat="1" ht="19.899999999999999" customHeight="1">
      <c r="B103" s="170"/>
      <c r="C103" s="171"/>
      <c r="D103" s="172" t="s">
        <v>136</v>
      </c>
      <c r="E103" s="173"/>
      <c r="F103" s="173"/>
      <c r="G103" s="173"/>
      <c r="H103" s="173"/>
      <c r="I103" s="173"/>
      <c r="J103" s="174">
        <f>J281</f>
        <v>0</v>
      </c>
      <c r="K103" s="171"/>
      <c r="L103" s="175"/>
    </row>
    <row r="104" spans="1:31" s="10" customFormat="1" ht="19.899999999999999" customHeight="1">
      <c r="B104" s="170"/>
      <c r="C104" s="171"/>
      <c r="D104" s="172" t="s">
        <v>706</v>
      </c>
      <c r="E104" s="173"/>
      <c r="F104" s="173"/>
      <c r="G104" s="173"/>
      <c r="H104" s="173"/>
      <c r="I104" s="173"/>
      <c r="J104" s="174">
        <f>J284</f>
        <v>0</v>
      </c>
      <c r="K104" s="171"/>
      <c r="L104" s="175"/>
    </row>
    <row r="105" spans="1:31" s="10" customFormat="1" ht="19.899999999999999" customHeight="1">
      <c r="B105" s="170"/>
      <c r="C105" s="171"/>
      <c r="D105" s="172" t="s">
        <v>707</v>
      </c>
      <c r="E105" s="173"/>
      <c r="F105" s="173"/>
      <c r="G105" s="173"/>
      <c r="H105" s="173"/>
      <c r="I105" s="173"/>
      <c r="J105" s="174">
        <f>J317</f>
        <v>0</v>
      </c>
      <c r="K105" s="171"/>
      <c r="L105" s="175"/>
    </row>
    <row r="106" spans="1:31" s="10" customFormat="1" ht="14.85" customHeight="1">
      <c r="B106" s="170"/>
      <c r="C106" s="171"/>
      <c r="D106" s="172" t="s">
        <v>708</v>
      </c>
      <c r="E106" s="173"/>
      <c r="F106" s="173"/>
      <c r="G106" s="173"/>
      <c r="H106" s="173"/>
      <c r="I106" s="173"/>
      <c r="J106" s="174">
        <f>J328</f>
        <v>0</v>
      </c>
      <c r="K106" s="171"/>
      <c r="L106" s="175"/>
    </row>
    <row r="107" spans="1:31" s="10" customFormat="1" ht="19.899999999999999" customHeight="1">
      <c r="B107" s="170"/>
      <c r="C107" s="171"/>
      <c r="D107" s="172" t="s">
        <v>138</v>
      </c>
      <c r="E107" s="173"/>
      <c r="F107" s="173"/>
      <c r="G107" s="173"/>
      <c r="H107" s="173"/>
      <c r="I107" s="173"/>
      <c r="J107" s="174">
        <f>J331</f>
        <v>0</v>
      </c>
      <c r="K107" s="171"/>
      <c r="L107" s="175"/>
    </row>
    <row r="108" spans="1:31" s="10" customFormat="1" ht="19.899999999999999" customHeight="1">
      <c r="B108" s="170"/>
      <c r="C108" s="171"/>
      <c r="D108" s="172" t="s">
        <v>139</v>
      </c>
      <c r="E108" s="173"/>
      <c r="F108" s="173"/>
      <c r="G108" s="173"/>
      <c r="H108" s="173"/>
      <c r="I108" s="173"/>
      <c r="J108" s="174">
        <f>J337</f>
        <v>0</v>
      </c>
      <c r="K108" s="171"/>
      <c r="L108" s="175"/>
    </row>
    <row r="109" spans="1:31" s="9" customFormat="1" ht="24.95" customHeight="1">
      <c r="B109" s="164"/>
      <c r="C109" s="165"/>
      <c r="D109" s="166" t="s">
        <v>150</v>
      </c>
      <c r="E109" s="167"/>
      <c r="F109" s="167"/>
      <c r="G109" s="167"/>
      <c r="H109" s="167"/>
      <c r="I109" s="167"/>
      <c r="J109" s="168">
        <f>J339</f>
        <v>0</v>
      </c>
      <c r="K109" s="165"/>
      <c r="L109" s="169"/>
    </row>
    <row r="110" spans="1:31" s="10" customFormat="1" ht="19.899999999999999" customHeight="1">
      <c r="B110" s="170"/>
      <c r="C110" s="171"/>
      <c r="D110" s="172" t="s">
        <v>151</v>
      </c>
      <c r="E110" s="173"/>
      <c r="F110" s="173"/>
      <c r="G110" s="173"/>
      <c r="H110" s="173"/>
      <c r="I110" s="173"/>
      <c r="J110" s="174">
        <f>J340</f>
        <v>0</v>
      </c>
      <c r="K110" s="171"/>
      <c r="L110" s="175"/>
    </row>
    <row r="111" spans="1:31" s="10" customFormat="1" ht="19.899999999999999" customHeight="1">
      <c r="B111" s="170"/>
      <c r="C111" s="171"/>
      <c r="D111" s="172" t="s">
        <v>152</v>
      </c>
      <c r="E111" s="173"/>
      <c r="F111" s="173"/>
      <c r="G111" s="173"/>
      <c r="H111" s="173"/>
      <c r="I111" s="173"/>
      <c r="J111" s="174">
        <f>J342</f>
        <v>0</v>
      </c>
      <c r="K111" s="171"/>
      <c r="L111" s="175"/>
    </row>
    <row r="112" spans="1:31" s="2" customFormat="1" ht="21.75" customHeight="1">
      <c r="A112" s="36"/>
      <c r="B112" s="37"/>
      <c r="C112" s="38"/>
      <c r="D112" s="38"/>
      <c r="E112" s="38"/>
      <c r="F112" s="38"/>
      <c r="G112" s="38"/>
      <c r="H112" s="38"/>
      <c r="I112" s="38"/>
      <c r="J112" s="38"/>
      <c r="K112" s="38"/>
      <c r="L112" s="53"/>
      <c r="S112" s="36"/>
      <c r="T112" s="36"/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</row>
    <row r="113" spans="1:65" s="2" customFormat="1" ht="6.95" customHeight="1">
      <c r="A113" s="36"/>
      <c r="B113" s="37"/>
      <c r="C113" s="38"/>
      <c r="D113" s="38"/>
      <c r="E113" s="38"/>
      <c r="F113" s="38"/>
      <c r="G113" s="38"/>
      <c r="H113" s="38"/>
      <c r="I113" s="38"/>
      <c r="J113" s="38"/>
      <c r="K113" s="38"/>
      <c r="L113" s="53"/>
      <c r="S113" s="36"/>
      <c r="T113" s="36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</row>
    <row r="114" spans="1:65" s="2" customFormat="1" ht="29.25" customHeight="1">
      <c r="A114" s="36"/>
      <c r="B114" s="37"/>
      <c r="C114" s="163" t="s">
        <v>153</v>
      </c>
      <c r="D114" s="38"/>
      <c r="E114" s="38"/>
      <c r="F114" s="38"/>
      <c r="G114" s="38"/>
      <c r="H114" s="38"/>
      <c r="I114" s="38"/>
      <c r="J114" s="176">
        <f>ROUND(J115 + J116 + J117 + J118 + J119 + J120,2)</f>
        <v>0</v>
      </c>
      <c r="K114" s="38"/>
      <c r="L114" s="53"/>
      <c r="N114" s="177" t="s">
        <v>45</v>
      </c>
      <c r="S114" s="36"/>
      <c r="T114" s="36"/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</row>
    <row r="115" spans="1:65" s="2" customFormat="1" ht="18" customHeight="1">
      <c r="A115" s="36"/>
      <c r="B115" s="37"/>
      <c r="C115" s="38"/>
      <c r="D115" s="321" t="s">
        <v>154</v>
      </c>
      <c r="E115" s="322"/>
      <c r="F115" s="322"/>
      <c r="G115" s="38"/>
      <c r="H115" s="38"/>
      <c r="I115" s="38"/>
      <c r="J115" s="112">
        <v>0</v>
      </c>
      <c r="K115" s="38"/>
      <c r="L115" s="178"/>
      <c r="M115" s="179"/>
      <c r="N115" s="180" t="s">
        <v>47</v>
      </c>
      <c r="O115" s="179"/>
      <c r="P115" s="179"/>
      <c r="Q115" s="179"/>
      <c r="R115" s="179"/>
      <c r="S115" s="181"/>
      <c r="T115" s="181"/>
      <c r="U115" s="181"/>
      <c r="V115" s="181"/>
      <c r="W115" s="181"/>
      <c r="X115" s="181"/>
      <c r="Y115" s="181"/>
      <c r="Z115" s="181"/>
      <c r="AA115" s="181"/>
      <c r="AB115" s="181"/>
      <c r="AC115" s="181"/>
      <c r="AD115" s="181"/>
      <c r="AE115" s="181"/>
      <c r="AF115" s="179"/>
      <c r="AG115" s="179"/>
      <c r="AH115" s="179"/>
      <c r="AI115" s="179"/>
      <c r="AJ115" s="179"/>
      <c r="AK115" s="179"/>
      <c r="AL115" s="179"/>
      <c r="AM115" s="179"/>
      <c r="AN115" s="179"/>
      <c r="AO115" s="179"/>
      <c r="AP115" s="179"/>
      <c r="AQ115" s="179"/>
      <c r="AR115" s="179"/>
      <c r="AS115" s="179"/>
      <c r="AT115" s="179"/>
      <c r="AU115" s="179"/>
      <c r="AV115" s="179"/>
      <c r="AW115" s="179"/>
      <c r="AX115" s="179"/>
      <c r="AY115" s="182" t="s">
        <v>155</v>
      </c>
      <c r="AZ115" s="179"/>
      <c r="BA115" s="179"/>
      <c r="BB115" s="179"/>
      <c r="BC115" s="179"/>
      <c r="BD115" s="179"/>
      <c r="BE115" s="183">
        <f t="shared" ref="BE115:BE120" si="0">IF(N115="základní",J115,0)</f>
        <v>0</v>
      </c>
      <c r="BF115" s="183">
        <f t="shared" ref="BF115:BF120" si="1">IF(N115="snížená",J115,0)</f>
        <v>0</v>
      </c>
      <c r="BG115" s="183">
        <f t="shared" ref="BG115:BG120" si="2">IF(N115="zákl. přenesená",J115,0)</f>
        <v>0</v>
      </c>
      <c r="BH115" s="183">
        <f t="shared" ref="BH115:BH120" si="3">IF(N115="sníž. přenesená",J115,0)</f>
        <v>0</v>
      </c>
      <c r="BI115" s="183">
        <f t="shared" ref="BI115:BI120" si="4">IF(N115="nulová",J115,0)</f>
        <v>0</v>
      </c>
      <c r="BJ115" s="182" t="s">
        <v>91</v>
      </c>
      <c r="BK115" s="179"/>
      <c r="BL115" s="179"/>
      <c r="BM115" s="179"/>
    </row>
    <row r="116" spans="1:65" s="2" customFormat="1" ht="18" customHeight="1">
      <c r="A116" s="36"/>
      <c r="B116" s="37"/>
      <c r="C116" s="38"/>
      <c r="D116" s="321" t="s">
        <v>156</v>
      </c>
      <c r="E116" s="322"/>
      <c r="F116" s="322"/>
      <c r="G116" s="38"/>
      <c r="H116" s="38"/>
      <c r="I116" s="38"/>
      <c r="J116" s="112">
        <v>0</v>
      </c>
      <c r="K116" s="38"/>
      <c r="L116" s="178"/>
      <c r="M116" s="179"/>
      <c r="N116" s="180" t="s">
        <v>47</v>
      </c>
      <c r="O116" s="179"/>
      <c r="P116" s="179"/>
      <c r="Q116" s="179"/>
      <c r="R116" s="179"/>
      <c r="S116" s="181"/>
      <c r="T116" s="181"/>
      <c r="U116" s="181"/>
      <c r="V116" s="181"/>
      <c r="W116" s="181"/>
      <c r="X116" s="181"/>
      <c r="Y116" s="181"/>
      <c r="Z116" s="181"/>
      <c r="AA116" s="181"/>
      <c r="AB116" s="181"/>
      <c r="AC116" s="181"/>
      <c r="AD116" s="181"/>
      <c r="AE116" s="181"/>
      <c r="AF116" s="179"/>
      <c r="AG116" s="179"/>
      <c r="AH116" s="179"/>
      <c r="AI116" s="179"/>
      <c r="AJ116" s="179"/>
      <c r="AK116" s="179"/>
      <c r="AL116" s="179"/>
      <c r="AM116" s="179"/>
      <c r="AN116" s="179"/>
      <c r="AO116" s="179"/>
      <c r="AP116" s="179"/>
      <c r="AQ116" s="179"/>
      <c r="AR116" s="179"/>
      <c r="AS116" s="179"/>
      <c r="AT116" s="179"/>
      <c r="AU116" s="179"/>
      <c r="AV116" s="179"/>
      <c r="AW116" s="179"/>
      <c r="AX116" s="179"/>
      <c r="AY116" s="182" t="s">
        <v>155</v>
      </c>
      <c r="AZ116" s="179"/>
      <c r="BA116" s="179"/>
      <c r="BB116" s="179"/>
      <c r="BC116" s="179"/>
      <c r="BD116" s="179"/>
      <c r="BE116" s="183">
        <f t="shared" si="0"/>
        <v>0</v>
      </c>
      <c r="BF116" s="183">
        <f t="shared" si="1"/>
        <v>0</v>
      </c>
      <c r="BG116" s="183">
        <f t="shared" si="2"/>
        <v>0</v>
      </c>
      <c r="BH116" s="183">
        <f t="shared" si="3"/>
        <v>0</v>
      </c>
      <c r="BI116" s="183">
        <f t="shared" si="4"/>
        <v>0</v>
      </c>
      <c r="BJ116" s="182" t="s">
        <v>91</v>
      </c>
      <c r="BK116" s="179"/>
      <c r="BL116" s="179"/>
      <c r="BM116" s="179"/>
    </row>
    <row r="117" spans="1:65" s="2" customFormat="1" ht="18" customHeight="1">
      <c r="A117" s="36"/>
      <c r="B117" s="37"/>
      <c r="C117" s="38"/>
      <c r="D117" s="321" t="s">
        <v>157</v>
      </c>
      <c r="E117" s="322"/>
      <c r="F117" s="322"/>
      <c r="G117" s="38"/>
      <c r="H117" s="38"/>
      <c r="I117" s="38"/>
      <c r="J117" s="112">
        <v>0</v>
      </c>
      <c r="K117" s="38"/>
      <c r="L117" s="178"/>
      <c r="M117" s="179"/>
      <c r="N117" s="180" t="s">
        <v>47</v>
      </c>
      <c r="O117" s="179"/>
      <c r="P117" s="179"/>
      <c r="Q117" s="179"/>
      <c r="R117" s="179"/>
      <c r="S117" s="181"/>
      <c r="T117" s="181"/>
      <c r="U117" s="181"/>
      <c r="V117" s="181"/>
      <c r="W117" s="181"/>
      <c r="X117" s="181"/>
      <c r="Y117" s="181"/>
      <c r="Z117" s="181"/>
      <c r="AA117" s="181"/>
      <c r="AB117" s="181"/>
      <c r="AC117" s="181"/>
      <c r="AD117" s="181"/>
      <c r="AE117" s="181"/>
      <c r="AF117" s="179"/>
      <c r="AG117" s="179"/>
      <c r="AH117" s="179"/>
      <c r="AI117" s="179"/>
      <c r="AJ117" s="179"/>
      <c r="AK117" s="179"/>
      <c r="AL117" s="179"/>
      <c r="AM117" s="179"/>
      <c r="AN117" s="179"/>
      <c r="AO117" s="179"/>
      <c r="AP117" s="179"/>
      <c r="AQ117" s="179"/>
      <c r="AR117" s="179"/>
      <c r="AS117" s="179"/>
      <c r="AT117" s="179"/>
      <c r="AU117" s="179"/>
      <c r="AV117" s="179"/>
      <c r="AW117" s="179"/>
      <c r="AX117" s="179"/>
      <c r="AY117" s="182" t="s">
        <v>155</v>
      </c>
      <c r="AZ117" s="179"/>
      <c r="BA117" s="179"/>
      <c r="BB117" s="179"/>
      <c r="BC117" s="179"/>
      <c r="BD117" s="179"/>
      <c r="BE117" s="183">
        <f t="shared" si="0"/>
        <v>0</v>
      </c>
      <c r="BF117" s="183">
        <f t="shared" si="1"/>
        <v>0</v>
      </c>
      <c r="BG117" s="183">
        <f t="shared" si="2"/>
        <v>0</v>
      </c>
      <c r="BH117" s="183">
        <f t="shared" si="3"/>
        <v>0</v>
      </c>
      <c r="BI117" s="183">
        <f t="shared" si="4"/>
        <v>0</v>
      </c>
      <c r="BJ117" s="182" t="s">
        <v>91</v>
      </c>
      <c r="BK117" s="179"/>
      <c r="BL117" s="179"/>
      <c r="BM117" s="179"/>
    </row>
    <row r="118" spans="1:65" s="2" customFormat="1" ht="18" customHeight="1">
      <c r="A118" s="36"/>
      <c r="B118" s="37"/>
      <c r="C118" s="38"/>
      <c r="D118" s="321" t="s">
        <v>158</v>
      </c>
      <c r="E118" s="322"/>
      <c r="F118" s="322"/>
      <c r="G118" s="38"/>
      <c r="H118" s="38"/>
      <c r="I118" s="38"/>
      <c r="J118" s="112">
        <v>0</v>
      </c>
      <c r="K118" s="38"/>
      <c r="L118" s="178"/>
      <c r="M118" s="179"/>
      <c r="N118" s="180" t="s">
        <v>47</v>
      </c>
      <c r="O118" s="179"/>
      <c r="P118" s="179"/>
      <c r="Q118" s="179"/>
      <c r="R118" s="179"/>
      <c r="S118" s="181"/>
      <c r="T118" s="181"/>
      <c r="U118" s="181"/>
      <c r="V118" s="181"/>
      <c r="W118" s="181"/>
      <c r="X118" s="181"/>
      <c r="Y118" s="181"/>
      <c r="Z118" s="181"/>
      <c r="AA118" s="181"/>
      <c r="AB118" s="181"/>
      <c r="AC118" s="181"/>
      <c r="AD118" s="181"/>
      <c r="AE118" s="181"/>
      <c r="AF118" s="179"/>
      <c r="AG118" s="179"/>
      <c r="AH118" s="179"/>
      <c r="AI118" s="179"/>
      <c r="AJ118" s="179"/>
      <c r="AK118" s="179"/>
      <c r="AL118" s="179"/>
      <c r="AM118" s="179"/>
      <c r="AN118" s="179"/>
      <c r="AO118" s="179"/>
      <c r="AP118" s="179"/>
      <c r="AQ118" s="179"/>
      <c r="AR118" s="179"/>
      <c r="AS118" s="179"/>
      <c r="AT118" s="179"/>
      <c r="AU118" s="179"/>
      <c r="AV118" s="179"/>
      <c r="AW118" s="179"/>
      <c r="AX118" s="179"/>
      <c r="AY118" s="182" t="s">
        <v>155</v>
      </c>
      <c r="AZ118" s="179"/>
      <c r="BA118" s="179"/>
      <c r="BB118" s="179"/>
      <c r="BC118" s="179"/>
      <c r="BD118" s="179"/>
      <c r="BE118" s="183">
        <f t="shared" si="0"/>
        <v>0</v>
      </c>
      <c r="BF118" s="183">
        <f t="shared" si="1"/>
        <v>0</v>
      </c>
      <c r="BG118" s="183">
        <f t="shared" si="2"/>
        <v>0</v>
      </c>
      <c r="BH118" s="183">
        <f t="shared" si="3"/>
        <v>0</v>
      </c>
      <c r="BI118" s="183">
        <f t="shared" si="4"/>
        <v>0</v>
      </c>
      <c r="BJ118" s="182" t="s">
        <v>91</v>
      </c>
      <c r="BK118" s="179"/>
      <c r="BL118" s="179"/>
      <c r="BM118" s="179"/>
    </row>
    <row r="119" spans="1:65" s="2" customFormat="1" ht="18" customHeight="1">
      <c r="A119" s="36"/>
      <c r="B119" s="37"/>
      <c r="C119" s="38"/>
      <c r="D119" s="321" t="s">
        <v>159</v>
      </c>
      <c r="E119" s="322"/>
      <c r="F119" s="322"/>
      <c r="G119" s="38"/>
      <c r="H119" s="38"/>
      <c r="I119" s="38"/>
      <c r="J119" s="112">
        <v>0</v>
      </c>
      <c r="K119" s="38"/>
      <c r="L119" s="178"/>
      <c r="M119" s="179"/>
      <c r="N119" s="180" t="s">
        <v>47</v>
      </c>
      <c r="O119" s="179"/>
      <c r="P119" s="179"/>
      <c r="Q119" s="179"/>
      <c r="R119" s="179"/>
      <c r="S119" s="181"/>
      <c r="T119" s="181"/>
      <c r="U119" s="181"/>
      <c r="V119" s="181"/>
      <c r="W119" s="181"/>
      <c r="X119" s="181"/>
      <c r="Y119" s="181"/>
      <c r="Z119" s="181"/>
      <c r="AA119" s="181"/>
      <c r="AB119" s="181"/>
      <c r="AC119" s="181"/>
      <c r="AD119" s="181"/>
      <c r="AE119" s="181"/>
      <c r="AF119" s="179"/>
      <c r="AG119" s="179"/>
      <c r="AH119" s="179"/>
      <c r="AI119" s="179"/>
      <c r="AJ119" s="179"/>
      <c r="AK119" s="179"/>
      <c r="AL119" s="179"/>
      <c r="AM119" s="179"/>
      <c r="AN119" s="179"/>
      <c r="AO119" s="179"/>
      <c r="AP119" s="179"/>
      <c r="AQ119" s="179"/>
      <c r="AR119" s="179"/>
      <c r="AS119" s="179"/>
      <c r="AT119" s="179"/>
      <c r="AU119" s="179"/>
      <c r="AV119" s="179"/>
      <c r="AW119" s="179"/>
      <c r="AX119" s="179"/>
      <c r="AY119" s="182" t="s">
        <v>155</v>
      </c>
      <c r="AZ119" s="179"/>
      <c r="BA119" s="179"/>
      <c r="BB119" s="179"/>
      <c r="BC119" s="179"/>
      <c r="BD119" s="179"/>
      <c r="BE119" s="183">
        <f t="shared" si="0"/>
        <v>0</v>
      </c>
      <c r="BF119" s="183">
        <f t="shared" si="1"/>
        <v>0</v>
      </c>
      <c r="BG119" s="183">
        <f t="shared" si="2"/>
        <v>0</v>
      </c>
      <c r="BH119" s="183">
        <f t="shared" si="3"/>
        <v>0</v>
      </c>
      <c r="BI119" s="183">
        <f t="shared" si="4"/>
        <v>0</v>
      </c>
      <c r="BJ119" s="182" t="s">
        <v>91</v>
      </c>
      <c r="BK119" s="179"/>
      <c r="BL119" s="179"/>
      <c r="BM119" s="179"/>
    </row>
    <row r="120" spans="1:65" s="2" customFormat="1" ht="18" customHeight="1">
      <c r="A120" s="36"/>
      <c r="B120" s="37"/>
      <c r="C120" s="38"/>
      <c r="D120" s="111" t="s">
        <v>160</v>
      </c>
      <c r="E120" s="38"/>
      <c r="F120" s="38"/>
      <c r="G120" s="38"/>
      <c r="H120" s="38"/>
      <c r="I120" s="38"/>
      <c r="J120" s="112">
        <f>ROUND(J30*T120,2)</f>
        <v>0</v>
      </c>
      <c r="K120" s="38"/>
      <c r="L120" s="178"/>
      <c r="M120" s="179"/>
      <c r="N120" s="180" t="s">
        <v>47</v>
      </c>
      <c r="O120" s="179"/>
      <c r="P120" s="179"/>
      <c r="Q120" s="179"/>
      <c r="R120" s="179"/>
      <c r="S120" s="181"/>
      <c r="T120" s="181"/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  <c r="AF120" s="179"/>
      <c r="AG120" s="179"/>
      <c r="AH120" s="179"/>
      <c r="AI120" s="179"/>
      <c r="AJ120" s="179"/>
      <c r="AK120" s="179"/>
      <c r="AL120" s="179"/>
      <c r="AM120" s="179"/>
      <c r="AN120" s="179"/>
      <c r="AO120" s="179"/>
      <c r="AP120" s="179"/>
      <c r="AQ120" s="179"/>
      <c r="AR120" s="179"/>
      <c r="AS120" s="179"/>
      <c r="AT120" s="179"/>
      <c r="AU120" s="179"/>
      <c r="AV120" s="179"/>
      <c r="AW120" s="179"/>
      <c r="AX120" s="179"/>
      <c r="AY120" s="182" t="s">
        <v>161</v>
      </c>
      <c r="AZ120" s="179"/>
      <c r="BA120" s="179"/>
      <c r="BB120" s="179"/>
      <c r="BC120" s="179"/>
      <c r="BD120" s="179"/>
      <c r="BE120" s="183">
        <f t="shared" si="0"/>
        <v>0</v>
      </c>
      <c r="BF120" s="183">
        <f t="shared" si="1"/>
        <v>0</v>
      </c>
      <c r="BG120" s="183">
        <f t="shared" si="2"/>
        <v>0</v>
      </c>
      <c r="BH120" s="183">
        <f t="shared" si="3"/>
        <v>0</v>
      </c>
      <c r="BI120" s="183">
        <f t="shared" si="4"/>
        <v>0</v>
      </c>
      <c r="BJ120" s="182" t="s">
        <v>91</v>
      </c>
      <c r="BK120" s="179"/>
      <c r="BL120" s="179"/>
      <c r="BM120" s="179"/>
    </row>
    <row r="121" spans="1:65" s="2" customFormat="1">
      <c r="A121" s="36"/>
      <c r="B121" s="37"/>
      <c r="C121" s="38"/>
      <c r="D121" s="38"/>
      <c r="E121" s="38"/>
      <c r="F121" s="38"/>
      <c r="G121" s="38"/>
      <c r="H121" s="38"/>
      <c r="I121" s="38"/>
      <c r="J121" s="38"/>
      <c r="K121" s="38"/>
      <c r="L121" s="53"/>
      <c r="S121" s="36"/>
      <c r="T121" s="36"/>
      <c r="U121" s="36"/>
      <c r="V121" s="36"/>
      <c r="W121" s="36"/>
      <c r="X121" s="36"/>
      <c r="Y121" s="36"/>
      <c r="Z121" s="36"/>
      <c r="AA121" s="36"/>
      <c r="AB121" s="36"/>
      <c r="AC121" s="36"/>
      <c r="AD121" s="36"/>
      <c r="AE121" s="36"/>
    </row>
    <row r="122" spans="1:65" s="2" customFormat="1" ht="29.25" customHeight="1">
      <c r="A122" s="36"/>
      <c r="B122" s="37"/>
      <c r="C122" s="120" t="s">
        <v>103</v>
      </c>
      <c r="D122" s="121"/>
      <c r="E122" s="121"/>
      <c r="F122" s="121"/>
      <c r="G122" s="121"/>
      <c r="H122" s="121"/>
      <c r="I122" s="121"/>
      <c r="J122" s="122">
        <f>ROUND(J96+J114,2)</f>
        <v>0</v>
      </c>
      <c r="K122" s="121"/>
      <c r="L122" s="53"/>
      <c r="S122" s="36"/>
      <c r="T122" s="36"/>
      <c r="U122" s="36"/>
      <c r="V122" s="36"/>
      <c r="W122" s="36"/>
      <c r="X122" s="36"/>
      <c r="Y122" s="36"/>
      <c r="Z122" s="36"/>
      <c r="AA122" s="36"/>
      <c r="AB122" s="36"/>
      <c r="AC122" s="36"/>
      <c r="AD122" s="36"/>
      <c r="AE122" s="36"/>
    </row>
    <row r="123" spans="1:65" s="2" customFormat="1" ht="6.95" customHeight="1">
      <c r="A123" s="36"/>
      <c r="B123" s="56"/>
      <c r="C123" s="57"/>
      <c r="D123" s="57"/>
      <c r="E123" s="57"/>
      <c r="F123" s="57"/>
      <c r="G123" s="57"/>
      <c r="H123" s="57"/>
      <c r="I123" s="57"/>
      <c r="J123" s="57"/>
      <c r="K123" s="57"/>
      <c r="L123" s="53"/>
      <c r="S123" s="36"/>
      <c r="T123" s="36"/>
      <c r="U123" s="36"/>
      <c r="V123" s="36"/>
      <c r="W123" s="36"/>
      <c r="X123" s="36"/>
      <c r="Y123" s="36"/>
      <c r="Z123" s="36"/>
      <c r="AA123" s="36"/>
      <c r="AB123" s="36"/>
      <c r="AC123" s="36"/>
      <c r="AD123" s="36"/>
      <c r="AE123" s="36"/>
    </row>
    <row r="127" spans="1:65" s="2" customFormat="1" ht="6.95" customHeight="1">
      <c r="A127" s="36"/>
      <c r="B127" s="58"/>
      <c r="C127" s="59"/>
      <c r="D127" s="59"/>
      <c r="E127" s="59"/>
      <c r="F127" s="59"/>
      <c r="G127" s="59"/>
      <c r="H127" s="59"/>
      <c r="I127" s="59"/>
      <c r="J127" s="59"/>
      <c r="K127" s="59"/>
      <c r="L127" s="53"/>
      <c r="S127" s="36"/>
      <c r="T127" s="36"/>
      <c r="U127" s="36"/>
      <c r="V127" s="36"/>
      <c r="W127" s="36"/>
      <c r="X127" s="36"/>
      <c r="Y127" s="36"/>
      <c r="Z127" s="36"/>
      <c r="AA127" s="36"/>
      <c r="AB127" s="36"/>
      <c r="AC127" s="36"/>
      <c r="AD127" s="36"/>
      <c r="AE127" s="36"/>
    </row>
    <row r="128" spans="1:65" s="2" customFormat="1" ht="24.95" customHeight="1">
      <c r="A128" s="36"/>
      <c r="B128" s="37"/>
      <c r="C128" s="24" t="s">
        <v>162</v>
      </c>
      <c r="D128" s="38"/>
      <c r="E128" s="38"/>
      <c r="F128" s="38"/>
      <c r="G128" s="38"/>
      <c r="H128" s="38"/>
      <c r="I128" s="38"/>
      <c r="J128" s="38"/>
      <c r="K128" s="38"/>
      <c r="L128" s="53"/>
      <c r="S128" s="36"/>
      <c r="T128" s="36"/>
      <c r="U128" s="36"/>
      <c r="V128" s="36"/>
      <c r="W128" s="36"/>
      <c r="X128" s="36"/>
      <c r="Y128" s="36"/>
      <c r="Z128" s="36"/>
      <c r="AA128" s="36"/>
      <c r="AB128" s="36"/>
      <c r="AC128" s="36"/>
      <c r="AD128" s="36"/>
      <c r="AE128" s="36"/>
    </row>
    <row r="129" spans="1:65" s="2" customFormat="1" ht="6.95" customHeight="1">
      <c r="A129" s="36"/>
      <c r="B129" s="37"/>
      <c r="C129" s="38"/>
      <c r="D129" s="38"/>
      <c r="E129" s="38"/>
      <c r="F129" s="38"/>
      <c r="G129" s="38"/>
      <c r="H129" s="38"/>
      <c r="I129" s="38"/>
      <c r="J129" s="38"/>
      <c r="K129" s="38"/>
      <c r="L129" s="53"/>
      <c r="S129" s="36"/>
      <c r="T129" s="36"/>
      <c r="U129" s="36"/>
      <c r="V129" s="36"/>
      <c r="W129" s="36"/>
      <c r="X129" s="36"/>
      <c r="Y129" s="36"/>
      <c r="Z129" s="36"/>
      <c r="AA129" s="36"/>
      <c r="AB129" s="36"/>
      <c r="AC129" s="36"/>
      <c r="AD129" s="36"/>
      <c r="AE129" s="36"/>
    </row>
    <row r="130" spans="1:65" s="2" customFormat="1" ht="12" customHeight="1">
      <c r="A130" s="36"/>
      <c r="B130" s="37"/>
      <c r="C130" s="30" t="s">
        <v>16</v>
      </c>
      <c r="D130" s="38"/>
      <c r="E130" s="38"/>
      <c r="F130" s="38"/>
      <c r="G130" s="38"/>
      <c r="H130" s="38"/>
      <c r="I130" s="38"/>
      <c r="J130" s="38"/>
      <c r="K130" s="38"/>
      <c r="L130" s="53"/>
      <c r="S130" s="36"/>
      <c r="T130" s="36"/>
      <c r="U130" s="36"/>
      <c r="V130" s="36"/>
      <c r="W130" s="36"/>
      <c r="X130" s="36"/>
      <c r="Y130" s="36"/>
      <c r="Z130" s="36"/>
      <c r="AA130" s="36"/>
      <c r="AB130" s="36"/>
      <c r="AC130" s="36"/>
      <c r="AD130" s="36"/>
      <c r="AE130" s="36"/>
    </row>
    <row r="131" spans="1:65" s="2" customFormat="1" ht="26.25" customHeight="1">
      <c r="A131" s="36"/>
      <c r="B131" s="37"/>
      <c r="C131" s="38"/>
      <c r="D131" s="38"/>
      <c r="E131" s="346" t="str">
        <f>E7</f>
        <v>Nové zelené střechy na objektu ZŠ Bratří Venclíků,akumulace dešťové vody</v>
      </c>
      <c r="F131" s="347"/>
      <c r="G131" s="347"/>
      <c r="H131" s="347"/>
      <c r="I131" s="38"/>
      <c r="J131" s="38"/>
      <c r="K131" s="38"/>
      <c r="L131" s="53"/>
      <c r="S131" s="36"/>
      <c r="T131" s="36"/>
      <c r="U131" s="36"/>
      <c r="V131" s="36"/>
      <c r="W131" s="36"/>
      <c r="X131" s="36"/>
      <c r="Y131" s="36"/>
      <c r="Z131" s="36"/>
      <c r="AA131" s="36"/>
      <c r="AB131" s="36"/>
      <c r="AC131" s="36"/>
      <c r="AD131" s="36"/>
      <c r="AE131" s="36"/>
    </row>
    <row r="132" spans="1:65" s="2" customFormat="1" ht="12" customHeight="1">
      <c r="A132" s="36"/>
      <c r="B132" s="37"/>
      <c r="C132" s="30" t="s">
        <v>125</v>
      </c>
      <c r="D132" s="38"/>
      <c r="E132" s="38"/>
      <c r="F132" s="38"/>
      <c r="G132" s="38"/>
      <c r="H132" s="38"/>
      <c r="I132" s="38"/>
      <c r="J132" s="38"/>
      <c r="K132" s="38"/>
      <c r="L132" s="53"/>
      <c r="S132" s="36"/>
      <c r="T132" s="36"/>
      <c r="U132" s="36"/>
      <c r="V132" s="36"/>
      <c r="W132" s="36"/>
      <c r="X132" s="36"/>
      <c r="Y132" s="36"/>
      <c r="Z132" s="36"/>
      <c r="AA132" s="36"/>
      <c r="AB132" s="36"/>
      <c r="AC132" s="36"/>
      <c r="AD132" s="36"/>
      <c r="AE132" s="36"/>
    </row>
    <row r="133" spans="1:65" s="2" customFormat="1" ht="16.5" customHeight="1">
      <c r="A133" s="36"/>
      <c r="B133" s="37"/>
      <c r="C133" s="38"/>
      <c r="D133" s="38"/>
      <c r="E133" s="335" t="str">
        <f>E9</f>
        <v>11/2020/Dk - Akumulace dešťových vod</v>
      </c>
      <c r="F133" s="348"/>
      <c r="G133" s="348"/>
      <c r="H133" s="348"/>
      <c r="I133" s="38"/>
      <c r="J133" s="38"/>
      <c r="K133" s="38"/>
      <c r="L133" s="53"/>
      <c r="S133" s="36"/>
      <c r="T133" s="36"/>
      <c r="U133" s="36"/>
      <c r="V133" s="36"/>
      <c r="W133" s="36"/>
      <c r="X133" s="36"/>
      <c r="Y133" s="36"/>
      <c r="Z133" s="36"/>
      <c r="AA133" s="36"/>
      <c r="AB133" s="36"/>
      <c r="AC133" s="36"/>
      <c r="AD133" s="36"/>
      <c r="AE133" s="36"/>
    </row>
    <row r="134" spans="1:65" s="2" customFormat="1" ht="6.95" customHeight="1">
      <c r="A134" s="36"/>
      <c r="B134" s="37"/>
      <c r="C134" s="38"/>
      <c r="D134" s="38"/>
      <c r="E134" s="38"/>
      <c r="F134" s="38"/>
      <c r="G134" s="38"/>
      <c r="H134" s="38"/>
      <c r="I134" s="38"/>
      <c r="J134" s="38"/>
      <c r="K134" s="38"/>
      <c r="L134" s="53"/>
      <c r="S134" s="36"/>
      <c r="T134" s="36"/>
      <c r="U134" s="36"/>
      <c r="V134" s="36"/>
      <c r="W134" s="36"/>
      <c r="X134" s="36"/>
      <c r="Y134" s="36"/>
      <c r="Z134" s="36"/>
      <c r="AA134" s="36"/>
      <c r="AB134" s="36"/>
      <c r="AC134" s="36"/>
      <c r="AD134" s="36"/>
      <c r="AE134" s="36"/>
    </row>
    <row r="135" spans="1:65" s="2" customFormat="1" ht="12" customHeight="1">
      <c r="A135" s="36"/>
      <c r="B135" s="37"/>
      <c r="C135" s="30" t="s">
        <v>20</v>
      </c>
      <c r="D135" s="38"/>
      <c r="E135" s="38"/>
      <c r="F135" s="28" t="str">
        <f>F12</f>
        <v>Bratří Venclíků 1140/1,Praha 14</v>
      </c>
      <c r="G135" s="38"/>
      <c r="H135" s="38"/>
      <c r="I135" s="30" t="s">
        <v>22</v>
      </c>
      <c r="J135" s="68" t="str">
        <f>IF(J12="","",J12)</f>
        <v>8. 5. 2021</v>
      </c>
      <c r="K135" s="38"/>
      <c r="L135" s="53"/>
      <c r="S135" s="36"/>
      <c r="T135" s="36"/>
      <c r="U135" s="36"/>
      <c r="V135" s="36"/>
      <c r="W135" s="36"/>
      <c r="X135" s="36"/>
      <c r="Y135" s="36"/>
      <c r="Z135" s="36"/>
      <c r="AA135" s="36"/>
      <c r="AB135" s="36"/>
      <c r="AC135" s="36"/>
      <c r="AD135" s="36"/>
      <c r="AE135" s="36"/>
    </row>
    <row r="136" spans="1:65" s="2" customFormat="1" ht="6.95" customHeight="1">
      <c r="A136" s="36"/>
      <c r="B136" s="37"/>
      <c r="C136" s="38"/>
      <c r="D136" s="38"/>
      <c r="E136" s="38"/>
      <c r="F136" s="38"/>
      <c r="G136" s="38"/>
      <c r="H136" s="38"/>
      <c r="I136" s="38"/>
      <c r="J136" s="38"/>
      <c r="K136" s="38"/>
      <c r="L136" s="53"/>
      <c r="S136" s="36"/>
      <c r="T136" s="36"/>
      <c r="U136" s="36"/>
      <c r="V136" s="36"/>
      <c r="W136" s="36"/>
      <c r="X136" s="36"/>
      <c r="Y136" s="36"/>
      <c r="Z136" s="36"/>
      <c r="AA136" s="36"/>
      <c r="AB136" s="36"/>
      <c r="AC136" s="36"/>
      <c r="AD136" s="36"/>
      <c r="AE136" s="36"/>
    </row>
    <row r="137" spans="1:65" s="2" customFormat="1" ht="15.2" customHeight="1">
      <c r="A137" s="36"/>
      <c r="B137" s="37"/>
      <c r="C137" s="30" t="s">
        <v>24</v>
      </c>
      <c r="D137" s="38"/>
      <c r="E137" s="38"/>
      <c r="F137" s="28" t="str">
        <f>E15</f>
        <v>Městská část Praha 14</v>
      </c>
      <c r="G137" s="38"/>
      <c r="H137" s="38"/>
      <c r="I137" s="30" t="s">
        <v>31</v>
      </c>
      <c r="J137" s="33" t="str">
        <f>E21</f>
        <v>a3atelier s.r.o.</v>
      </c>
      <c r="K137" s="38"/>
      <c r="L137" s="53"/>
      <c r="S137" s="36"/>
      <c r="T137" s="36"/>
      <c r="U137" s="36"/>
      <c r="V137" s="36"/>
      <c r="W137" s="36"/>
      <c r="X137" s="36"/>
      <c r="Y137" s="36"/>
      <c r="Z137" s="36"/>
      <c r="AA137" s="36"/>
      <c r="AB137" s="36"/>
      <c r="AC137" s="36"/>
      <c r="AD137" s="36"/>
      <c r="AE137" s="36"/>
    </row>
    <row r="138" spans="1:65" s="2" customFormat="1" ht="15.2" customHeight="1">
      <c r="A138" s="36"/>
      <c r="B138" s="37"/>
      <c r="C138" s="30" t="s">
        <v>29</v>
      </c>
      <c r="D138" s="38"/>
      <c r="E138" s="38"/>
      <c r="F138" s="28" t="str">
        <f>IF(E18="","",E18)</f>
        <v>Vyplň údaj</v>
      </c>
      <c r="G138" s="38"/>
      <c r="H138" s="38"/>
      <c r="I138" s="30" t="s">
        <v>35</v>
      </c>
      <c r="J138" s="33" t="str">
        <f>E24</f>
        <v>Ing.Myšík Petr</v>
      </c>
      <c r="K138" s="38"/>
      <c r="L138" s="53"/>
      <c r="S138" s="36"/>
      <c r="T138" s="36"/>
      <c r="U138" s="36"/>
      <c r="V138" s="36"/>
      <c r="W138" s="36"/>
      <c r="X138" s="36"/>
      <c r="Y138" s="36"/>
      <c r="Z138" s="36"/>
      <c r="AA138" s="36"/>
      <c r="AB138" s="36"/>
      <c r="AC138" s="36"/>
      <c r="AD138" s="36"/>
      <c r="AE138" s="36"/>
    </row>
    <row r="139" spans="1:65" s="2" customFormat="1" ht="10.35" customHeight="1">
      <c r="A139" s="36"/>
      <c r="B139" s="37"/>
      <c r="C139" s="38"/>
      <c r="D139" s="38"/>
      <c r="E139" s="38"/>
      <c r="F139" s="38"/>
      <c r="G139" s="38"/>
      <c r="H139" s="38"/>
      <c r="I139" s="38"/>
      <c r="J139" s="38"/>
      <c r="K139" s="38"/>
      <c r="L139" s="53"/>
      <c r="S139" s="36"/>
      <c r="T139" s="36"/>
      <c r="U139" s="36"/>
      <c r="V139" s="36"/>
      <c r="W139" s="36"/>
      <c r="X139" s="36"/>
      <c r="Y139" s="36"/>
      <c r="Z139" s="36"/>
      <c r="AA139" s="36"/>
      <c r="AB139" s="36"/>
      <c r="AC139" s="36"/>
      <c r="AD139" s="36"/>
      <c r="AE139" s="36"/>
    </row>
    <row r="140" spans="1:65" s="11" customFormat="1" ht="29.25" customHeight="1">
      <c r="A140" s="184"/>
      <c r="B140" s="185"/>
      <c r="C140" s="186" t="s">
        <v>163</v>
      </c>
      <c r="D140" s="187" t="s">
        <v>66</v>
      </c>
      <c r="E140" s="187" t="s">
        <v>62</v>
      </c>
      <c r="F140" s="187" t="s">
        <v>63</v>
      </c>
      <c r="G140" s="187" t="s">
        <v>164</v>
      </c>
      <c r="H140" s="187" t="s">
        <v>165</v>
      </c>
      <c r="I140" s="187" t="s">
        <v>166</v>
      </c>
      <c r="J140" s="188" t="s">
        <v>130</v>
      </c>
      <c r="K140" s="189" t="s">
        <v>167</v>
      </c>
      <c r="L140" s="190"/>
      <c r="M140" s="77" t="s">
        <v>1</v>
      </c>
      <c r="N140" s="78" t="s">
        <v>45</v>
      </c>
      <c r="O140" s="78" t="s">
        <v>168</v>
      </c>
      <c r="P140" s="78" t="s">
        <v>169</v>
      </c>
      <c r="Q140" s="78" t="s">
        <v>170</v>
      </c>
      <c r="R140" s="78" t="s">
        <v>171</v>
      </c>
      <c r="S140" s="78" t="s">
        <v>172</v>
      </c>
      <c r="T140" s="79" t="s">
        <v>173</v>
      </c>
      <c r="U140" s="184"/>
      <c r="V140" s="184"/>
      <c r="W140" s="184"/>
      <c r="X140" s="184"/>
      <c r="Y140" s="184"/>
      <c r="Z140" s="184"/>
      <c r="AA140" s="184"/>
      <c r="AB140" s="184"/>
      <c r="AC140" s="184"/>
      <c r="AD140" s="184"/>
      <c r="AE140" s="184"/>
    </row>
    <row r="141" spans="1:65" s="2" customFormat="1" ht="22.9" customHeight="1">
      <c r="A141" s="36"/>
      <c r="B141" s="37"/>
      <c r="C141" s="84" t="s">
        <v>174</v>
      </c>
      <c r="D141" s="38"/>
      <c r="E141" s="38"/>
      <c r="F141" s="38"/>
      <c r="G141" s="38"/>
      <c r="H141" s="38"/>
      <c r="I141" s="38"/>
      <c r="J141" s="191">
        <f>BK141</f>
        <v>0</v>
      </c>
      <c r="K141" s="38"/>
      <c r="L141" s="39"/>
      <c r="M141" s="80"/>
      <c r="N141" s="192"/>
      <c r="O141" s="81"/>
      <c r="P141" s="193">
        <f>P142+P339</f>
        <v>0</v>
      </c>
      <c r="Q141" s="81"/>
      <c r="R141" s="193">
        <f>R142+R339</f>
        <v>628.54419840000014</v>
      </c>
      <c r="S141" s="81"/>
      <c r="T141" s="194">
        <f>T142+T339</f>
        <v>146.64999999999998</v>
      </c>
      <c r="U141" s="36"/>
      <c r="V141" s="36"/>
      <c r="W141" s="36"/>
      <c r="X141" s="36"/>
      <c r="Y141" s="36"/>
      <c r="Z141" s="36"/>
      <c r="AA141" s="36"/>
      <c r="AB141" s="36"/>
      <c r="AC141" s="36"/>
      <c r="AD141" s="36"/>
      <c r="AE141" s="36"/>
      <c r="AT141" s="18" t="s">
        <v>80</v>
      </c>
      <c r="AU141" s="18" t="s">
        <v>132</v>
      </c>
      <c r="BK141" s="195">
        <f>BK142+BK339</f>
        <v>0</v>
      </c>
    </row>
    <row r="142" spans="1:65" s="12" customFormat="1" ht="25.9" customHeight="1">
      <c r="B142" s="196"/>
      <c r="C142" s="197"/>
      <c r="D142" s="198" t="s">
        <v>80</v>
      </c>
      <c r="E142" s="199" t="s">
        <v>175</v>
      </c>
      <c r="F142" s="199" t="s">
        <v>176</v>
      </c>
      <c r="G142" s="197"/>
      <c r="H142" s="197"/>
      <c r="I142" s="200"/>
      <c r="J142" s="201">
        <f>BK142</f>
        <v>0</v>
      </c>
      <c r="K142" s="197"/>
      <c r="L142" s="202"/>
      <c r="M142" s="203"/>
      <c r="N142" s="204"/>
      <c r="O142" s="204"/>
      <c r="P142" s="205">
        <f>P143+P219+P232+P236+P254+P281+P284+P317+P331+P337</f>
        <v>0</v>
      </c>
      <c r="Q142" s="204"/>
      <c r="R142" s="205">
        <f>R143+R219+R232+R236+R254+R281+R284+R317+R331+R337</f>
        <v>628.54419840000014</v>
      </c>
      <c r="S142" s="204"/>
      <c r="T142" s="206">
        <f>T143+T219+T232+T236+T254+T281+T284+T317+T331+T337</f>
        <v>146.64999999999998</v>
      </c>
      <c r="AR142" s="207" t="s">
        <v>89</v>
      </c>
      <c r="AT142" s="208" t="s">
        <v>80</v>
      </c>
      <c r="AU142" s="208" t="s">
        <v>81</v>
      </c>
      <c r="AY142" s="207" t="s">
        <v>177</v>
      </c>
      <c r="BK142" s="209">
        <f>BK143+BK219+BK232+BK236+BK254+BK281+BK284+BK317+BK331+BK337</f>
        <v>0</v>
      </c>
    </row>
    <row r="143" spans="1:65" s="12" customFormat="1" ht="22.9" customHeight="1">
      <c r="B143" s="196"/>
      <c r="C143" s="197"/>
      <c r="D143" s="198" t="s">
        <v>80</v>
      </c>
      <c r="E143" s="210" t="s">
        <v>89</v>
      </c>
      <c r="F143" s="210" t="s">
        <v>709</v>
      </c>
      <c r="G143" s="197"/>
      <c r="H143" s="197"/>
      <c r="I143" s="200"/>
      <c r="J143" s="211">
        <f>BK143</f>
        <v>0</v>
      </c>
      <c r="K143" s="197"/>
      <c r="L143" s="202"/>
      <c r="M143" s="203"/>
      <c r="N143" s="204"/>
      <c r="O143" s="204"/>
      <c r="P143" s="205">
        <f>SUM(P144:P218)</f>
        <v>0</v>
      </c>
      <c r="Q143" s="204"/>
      <c r="R143" s="205">
        <f>SUM(R144:R218)</f>
        <v>36.657840999999998</v>
      </c>
      <c r="S143" s="204"/>
      <c r="T143" s="206">
        <f>SUM(T144:T218)</f>
        <v>144.79999999999998</v>
      </c>
      <c r="AR143" s="207" t="s">
        <v>89</v>
      </c>
      <c r="AT143" s="208" t="s">
        <v>80</v>
      </c>
      <c r="AU143" s="208" t="s">
        <v>89</v>
      </c>
      <c r="AY143" s="207" t="s">
        <v>177</v>
      </c>
      <c r="BK143" s="209">
        <f>SUM(BK144:BK218)</f>
        <v>0</v>
      </c>
    </row>
    <row r="144" spans="1:65" s="2" customFormat="1" ht="24.2" customHeight="1">
      <c r="A144" s="36"/>
      <c r="B144" s="37"/>
      <c r="C144" s="212" t="s">
        <v>89</v>
      </c>
      <c r="D144" s="212" t="s">
        <v>179</v>
      </c>
      <c r="E144" s="213" t="s">
        <v>710</v>
      </c>
      <c r="F144" s="214" t="s">
        <v>711</v>
      </c>
      <c r="G144" s="215" t="s">
        <v>106</v>
      </c>
      <c r="H144" s="216">
        <v>20</v>
      </c>
      <c r="I144" s="217"/>
      <c r="J144" s="218">
        <f>ROUND(I144*H144,2)</f>
        <v>0</v>
      </c>
      <c r="K144" s="219"/>
      <c r="L144" s="39"/>
      <c r="M144" s="220" t="s">
        <v>1</v>
      </c>
      <c r="N144" s="221" t="s">
        <v>46</v>
      </c>
      <c r="O144" s="73"/>
      <c r="P144" s="222">
        <f>O144*H144</f>
        <v>0</v>
      </c>
      <c r="Q144" s="222">
        <v>0</v>
      </c>
      <c r="R144" s="222">
        <f>Q144*H144</f>
        <v>0</v>
      </c>
      <c r="S144" s="222">
        <v>0</v>
      </c>
      <c r="T144" s="223">
        <f>S144*H144</f>
        <v>0</v>
      </c>
      <c r="U144" s="36"/>
      <c r="V144" s="36"/>
      <c r="W144" s="36"/>
      <c r="X144" s="36"/>
      <c r="Y144" s="36"/>
      <c r="Z144" s="36"/>
      <c r="AA144" s="36"/>
      <c r="AB144" s="36"/>
      <c r="AC144" s="36"/>
      <c r="AD144" s="36"/>
      <c r="AE144" s="36"/>
      <c r="AR144" s="224" t="s">
        <v>183</v>
      </c>
      <c r="AT144" s="224" t="s">
        <v>179</v>
      </c>
      <c r="AU144" s="224" t="s">
        <v>91</v>
      </c>
      <c r="AY144" s="18" t="s">
        <v>177</v>
      </c>
      <c r="BE144" s="116">
        <f>IF(N144="základní",J144,0)</f>
        <v>0</v>
      </c>
      <c r="BF144" s="116">
        <f>IF(N144="snížená",J144,0)</f>
        <v>0</v>
      </c>
      <c r="BG144" s="116">
        <f>IF(N144="zákl. přenesená",J144,0)</f>
        <v>0</v>
      </c>
      <c r="BH144" s="116">
        <f>IF(N144="sníž. přenesená",J144,0)</f>
        <v>0</v>
      </c>
      <c r="BI144" s="116">
        <f>IF(N144="nulová",J144,0)</f>
        <v>0</v>
      </c>
      <c r="BJ144" s="18" t="s">
        <v>89</v>
      </c>
      <c r="BK144" s="116">
        <f>ROUND(I144*H144,2)</f>
        <v>0</v>
      </c>
      <c r="BL144" s="18" t="s">
        <v>183</v>
      </c>
      <c r="BM144" s="224" t="s">
        <v>712</v>
      </c>
    </row>
    <row r="145" spans="1:65" s="13" customFormat="1">
      <c r="B145" s="225"/>
      <c r="C145" s="226"/>
      <c r="D145" s="227" t="s">
        <v>185</v>
      </c>
      <c r="E145" s="228" t="s">
        <v>1</v>
      </c>
      <c r="F145" s="229" t="s">
        <v>713</v>
      </c>
      <c r="G145" s="226"/>
      <c r="H145" s="228" t="s">
        <v>1</v>
      </c>
      <c r="I145" s="230"/>
      <c r="J145" s="226"/>
      <c r="K145" s="226"/>
      <c r="L145" s="231"/>
      <c r="M145" s="232"/>
      <c r="N145" s="233"/>
      <c r="O145" s="233"/>
      <c r="P145" s="233"/>
      <c r="Q145" s="233"/>
      <c r="R145" s="233"/>
      <c r="S145" s="233"/>
      <c r="T145" s="234"/>
      <c r="AT145" s="235" t="s">
        <v>185</v>
      </c>
      <c r="AU145" s="235" t="s">
        <v>91</v>
      </c>
      <c r="AV145" s="13" t="s">
        <v>89</v>
      </c>
      <c r="AW145" s="13" t="s">
        <v>34</v>
      </c>
      <c r="AX145" s="13" t="s">
        <v>81</v>
      </c>
      <c r="AY145" s="235" t="s">
        <v>177</v>
      </c>
    </row>
    <row r="146" spans="1:65" s="14" customFormat="1">
      <c r="B146" s="236"/>
      <c r="C146" s="237"/>
      <c r="D146" s="227" t="s">
        <v>185</v>
      </c>
      <c r="E146" s="238" t="s">
        <v>1</v>
      </c>
      <c r="F146" s="239" t="s">
        <v>304</v>
      </c>
      <c r="G146" s="237"/>
      <c r="H146" s="240">
        <v>20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AT146" s="246" t="s">
        <v>185</v>
      </c>
      <c r="AU146" s="246" t="s">
        <v>91</v>
      </c>
      <c r="AV146" s="14" t="s">
        <v>91</v>
      </c>
      <c r="AW146" s="14" t="s">
        <v>34</v>
      </c>
      <c r="AX146" s="14" t="s">
        <v>89</v>
      </c>
      <c r="AY146" s="246" t="s">
        <v>177</v>
      </c>
    </row>
    <row r="147" spans="1:65" s="2" customFormat="1" ht="14.45" customHeight="1">
      <c r="A147" s="36"/>
      <c r="B147" s="37"/>
      <c r="C147" s="212" t="s">
        <v>91</v>
      </c>
      <c r="D147" s="212" t="s">
        <v>179</v>
      </c>
      <c r="E147" s="213" t="s">
        <v>714</v>
      </c>
      <c r="F147" s="214" t="s">
        <v>715</v>
      </c>
      <c r="G147" s="215" t="s">
        <v>248</v>
      </c>
      <c r="H147" s="216">
        <v>5</v>
      </c>
      <c r="I147" s="217"/>
      <c r="J147" s="218">
        <f>ROUND(I147*H147,2)</f>
        <v>0</v>
      </c>
      <c r="K147" s="219"/>
      <c r="L147" s="39"/>
      <c r="M147" s="220" t="s">
        <v>1</v>
      </c>
      <c r="N147" s="221" t="s">
        <v>46</v>
      </c>
      <c r="O147" s="73"/>
      <c r="P147" s="222">
        <f>O147*H147</f>
        <v>0</v>
      </c>
      <c r="Q147" s="222">
        <v>9.0000000000000006E-5</v>
      </c>
      <c r="R147" s="222">
        <f>Q147*H147</f>
        <v>4.5000000000000004E-4</v>
      </c>
      <c r="S147" s="222">
        <v>0</v>
      </c>
      <c r="T147" s="223">
        <f>S147*H147</f>
        <v>0</v>
      </c>
      <c r="U147" s="36"/>
      <c r="V147" s="36"/>
      <c r="W147" s="36"/>
      <c r="X147" s="36"/>
      <c r="Y147" s="36"/>
      <c r="Z147" s="36"/>
      <c r="AA147" s="36"/>
      <c r="AB147" s="36"/>
      <c r="AC147" s="36"/>
      <c r="AD147" s="36"/>
      <c r="AE147" s="36"/>
      <c r="AR147" s="224" t="s">
        <v>183</v>
      </c>
      <c r="AT147" s="224" t="s">
        <v>179</v>
      </c>
      <c r="AU147" s="224" t="s">
        <v>91</v>
      </c>
      <c r="AY147" s="18" t="s">
        <v>177</v>
      </c>
      <c r="BE147" s="116">
        <f>IF(N147="základní",J147,0)</f>
        <v>0</v>
      </c>
      <c r="BF147" s="116">
        <f>IF(N147="snížená",J147,0)</f>
        <v>0</v>
      </c>
      <c r="BG147" s="116">
        <f>IF(N147="zákl. přenesená",J147,0)</f>
        <v>0</v>
      </c>
      <c r="BH147" s="116">
        <f>IF(N147="sníž. přenesená",J147,0)</f>
        <v>0</v>
      </c>
      <c r="BI147" s="116">
        <f>IF(N147="nulová",J147,0)</f>
        <v>0</v>
      </c>
      <c r="BJ147" s="18" t="s">
        <v>89</v>
      </c>
      <c r="BK147" s="116">
        <f>ROUND(I147*H147,2)</f>
        <v>0</v>
      </c>
      <c r="BL147" s="18" t="s">
        <v>183</v>
      </c>
      <c r="BM147" s="224" t="s">
        <v>716</v>
      </c>
    </row>
    <row r="148" spans="1:65" s="14" customFormat="1">
      <c r="B148" s="236"/>
      <c r="C148" s="237"/>
      <c r="D148" s="227" t="s">
        <v>185</v>
      </c>
      <c r="E148" s="238" t="s">
        <v>1</v>
      </c>
      <c r="F148" s="239" t="s">
        <v>220</v>
      </c>
      <c r="G148" s="237"/>
      <c r="H148" s="240">
        <v>5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AT148" s="246" t="s">
        <v>185</v>
      </c>
      <c r="AU148" s="246" t="s">
        <v>91</v>
      </c>
      <c r="AV148" s="14" t="s">
        <v>91</v>
      </c>
      <c r="AW148" s="14" t="s">
        <v>34</v>
      </c>
      <c r="AX148" s="14" t="s">
        <v>89</v>
      </c>
      <c r="AY148" s="246" t="s">
        <v>177</v>
      </c>
    </row>
    <row r="149" spans="1:65" s="2" customFormat="1" ht="24.2" customHeight="1">
      <c r="A149" s="36"/>
      <c r="B149" s="37"/>
      <c r="C149" s="212" t="s">
        <v>194</v>
      </c>
      <c r="D149" s="212" t="s">
        <v>179</v>
      </c>
      <c r="E149" s="213" t="s">
        <v>717</v>
      </c>
      <c r="F149" s="214" t="s">
        <v>718</v>
      </c>
      <c r="G149" s="215" t="s">
        <v>106</v>
      </c>
      <c r="H149" s="216">
        <v>181</v>
      </c>
      <c r="I149" s="217"/>
      <c r="J149" s="218">
        <f>ROUND(I149*H149,2)</f>
        <v>0</v>
      </c>
      <c r="K149" s="219"/>
      <c r="L149" s="39"/>
      <c r="M149" s="220" t="s">
        <v>1</v>
      </c>
      <c r="N149" s="221" t="s">
        <v>46</v>
      </c>
      <c r="O149" s="73"/>
      <c r="P149" s="222">
        <f>O149*H149</f>
        <v>0</v>
      </c>
      <c r="Q149" s="222">
        <v>0</v>
      </c>
      <c r="R149" s="222">
        <f>Q149*H149</f>
        <v>0</v>
      </c>
      <c r="S149" s="222">
        <v>0.57999999999999996</v>
      </c>
      <c r="T149" s="223">
        <f>S149*H149</f>
        <v>104.97999999999999</v>
      </c>
      <c r="U149" s="36"/>
      <c r="V149" s="36"/>
      <c r="W149" s="36"/>
      <c r="X149" s="36"/>
      <c r="Y149" s="36"/>
      <c r="Z149" s="36"/>
      <c r="AA149" s="36"/>
      <c r="AB149" s="36"/>
      <c r="AC149" s="36"/>
      <c r="AD149" s="36"/>
      <c r="AE149" s="36"/>
      <c r="AR149" s="224" t="s">
        <v>183</v>
      </c>
      <c r="AT149" s="224" t="s">
        <v>179</v>
      </c>
      <c r="AU149" s="224" t="s">
        <v>91</v>
      </c>
      <c r="AY149" s="18" t="s">
        <v>177</v>
      </c>
      <c r="BE149" s="116">
        <f>IF(N149="základní",J149,0)</f>
        <v>0</v>
      </c>
      <c r="BF149" s="116">
        <f>IF(N149="snížená",J149,0)</f>
        <v>0</v>
      </c>
      <c r="BG149" s="116">
        <f>IF(N149="zákl. přenesená",J149,0)</f>
        <v>0</v>
      </c>
      <c r="BH149" s="116">
        <f>IF(N149="sníž. přenesená",J149,0)</f>
        <v>0</v>
      </c>
      <c r="BI149" s="116">
        <f>IF(N149="nulová",J149,0)</f>
        <v>0</v>
      </c>
      <c r="BJ149" s="18" t="s">
        <v>89</v>
      </c>
      <c r="BK149" s="116">
        <f>ROUND(I149*H149,2)</f>
        <v>0</v>
      </c>
      <c r="BL149" s="18" t="s">
        <v>183</v>
      </c>
      <c r="BM149" s="224" t="s">
        <v>719</v>
      </c>
    </row>
    <row r="150" spans="1:65" s="13" customFormat="1">
      <c r="B150" s="225"/>
      <c r="C150" s="226"/>
      <c r="D150" s="227" t="s">
        <v>185</v>
      </c>
      <c r="E150" s="228" t="s">
        <v>1</v>
      </c>
      <c r="F150" s="229" t="s">
        <v>720</v>
      </c>
      <c r="G150" s="226"/>
      <c r="H150" s="228" t="s">
        <v>1</v>
      </c>
      <c r="I150" s="230"/>
      <c r="J150" s="226"/>
      <c r="K150" s="226"/>
      <c r="L150" s="231"/>
      <c r="M150" s="232"/>
      <c r="N150" s="233"/>
      <c r="O150" s="233"/>
      <c r="P150" s="233"/>
      <c r="Q150" s="233"/>
      <c r="R150" s="233"/>
      <c r="S150" s="233"/>
      <c r="T150" s="234"/>
      <c r="AT150" s="235" t="s">
        <v>185</v>
      </c>
      <c r="AU150" s="235" t="s">
        <v>91</v>
      </c>
      <c r="AV150" s="13" t="s">
        <v>89</v>
      </c>
      <c r="AW150" s="13" t="s">
        <v>34</v>
      </c>
      <c r="AX150" s="13" t="s">
        <v>81</v>
      </c>
      <c r="AY150" s="235" t="s">
        <v>177</v>
      </c>
    </row>
    <row r="151" spans="1:65" s="14" customFormat="1">
      <c r="B151" s="236"/>
      <c r="C151" s="237"/>
      <c r="D151" s="227" t="s">
        <v>185</v>
      </c>
      <c r="E151" s="238" t="s">
        <v>1</v>
      </c>
      <c r="F151" s="239" t="s">
        <v>721</v>
      </c>
      <c r="G151" s="237"/>
      <c r="H151" s="240">
        <v>31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AT151" s="246" t="s">
        <v>185</v>
      </c>
      <c r="AU151" s="246" t="s">
        <v>91</v>
      </c>
      <c r="AV151" s="14" t="s">
        <v>91</v>
      </c>
      <c r="AW151" s="14" t="s">
        <v>34</v>
      </c>
      <c r="AX151" s="14" t="s">
        <v>81</v>
      </c>
      <c r="AY151" s="246" t="s">
        <v>177</v>
      </c>
    </row>
    <row r="152" spans="1:65" s="15" customFormat="1">
      <c r="B152" s="247"/>
      <c r="C152" s="248"/>
      <c r="D152" s="227" t="s">
        <v>185</v>
      </c>
      <c r="E152" s="249" t="s">
        <v>658</v>
      </c>
      <c r="F152" s="250" t="s">
        <v>207</v>
      </c>
      <c r="G152" s="248"/>
      <c r="H152" s="251">
        <v>31</v>
      </c>
      <c r="I152" s="252"/>
      <c r="J152" s="248"/>
      <c r="K152" s="248"/>
      <c r="L152" s="253"/>
      <c r="M152" s="254"/>
      <c r="N152" s="255"/>
      <c r="O152" s="255"/>
      <c r="P152" s="255"/>
      <c r="Q152" s="255"/>
      <c r="R152" s="255"/>
      <c r="S152" s="255"/>
      <c r="T152" s="256"/>
      <c r="AT152" s="257" t="s">
        <v>185</v>
      </c>
      <c r="AU152" s="257" t="s">
        <v>91</v>
      </c>
      <c r="AV152" s="15" t="s">
        <v>194</v>
      </c>
      <c r="AW152" s="15" t="s">
        <v>34</v>
      </c>
      <c r="AX152" s="15" t="s">
        <v>81</v>
      </c>
      <c r="AY152" s="257" t="s">
        <v>177</v>
      </c>
    </row>
    <row r="153" spans="1:65" s="14" customFormat="1">
      <c r="B153" s="236"/>
      <c r="C153" s="237"/>
      <c r="D153" s="227" t="s">
        <v>185</v>
      </c>
      <c r="E153" s="238" t="s">
        <v>1</v>
      </c>
      <c r="F153" s="239" t="s">
        <v>722</v>
      </c>
      <c r="G153" s="237"/>
      <c r="H153" s="240">
        <v>150</v>
      </c>
      <c r="I153" s="241"/>
      <c r="J153" s="237"/>
      <c r="K153" s="237"/>
      <c r="L153" s="242"/>
      <c r="M153" s="243"/>
      <c r="N153" s="244"/>
      <c r="O153" s="244"/>
      <c r="P153" s="244"/>
      <c r="Q153" s="244"/>
      <c r="R153" s="244"/>
      <c r="S153" s="244"/>
      <c r="T153" s="245"/>
      <c r="AT153" s="246" t="s">
        <v>185</v>
      </c>
      <c r="AU153" s="246" t="s">
        <v>91</v>
      </c>
      <c r="AV153" s="14" t="s">
        <v>91</v>
      </c>
      <c r="AW153" s="14" t="s">
        <v>34</v>
      </c>
      <c r="AX153" s="14" t="s">
        <v>81</v>
      </c>
      <c r="AY153" s="246" t="s">
        <v>177</v>
      </c>
    </row>
    <row r="154" spans="1:65" s="15" customFormat="1">
      <c r="B154" s="247"/>
      <c r="C154" s="248"/>
      <c r="D154" s="227" t="s">
        <v>185</v>
      </c>
      <c r="E154" s="249" t="s">
        <v>662</v>
      </c>
      <c r="F154" s="250" t="s">
        <v>207</v>
      </c>
      <c r="G154" s="248"/>
      <c r="H154" s="251">
        <v>150</v>
      </c>
      <c r="I154" s="252"/>
      <c r="J154" s="248"/>
      <c r="K154" s="248"/>
      <c r="L154" s="253"/>
      <c r="M154" s="254"/>
      <c r="N154" s="255"/>
      <c r="O154" s="255"/>
      <c r="P154" s="255"/>
      <c r="Q154" s="255"/>
      <c r="R154" s="255"/>
      <c r="S154" s="255"/>
      <c r="T154" s="256"/>
      <c r="AT154" s="257" t="s">
        <v>185</v>
      </c>
      <c r="AU154" s="257" t="s">
        <v>91</v>
      </c>
      <c r="AV154" s="15" t="s">
        <v>194</v>
      </c>
      <c r="AW154" s="15" t="s">
        <v>34</v>
      </c>
      <c r="AX154" s="15" t="s">
        <v>81</v>
      </c>
      <c r="AY154" s="257" t="s">
        <v>177</v>
      </c>
    </row>
    <row r="155" spans="1:65" s="16" customFormat="1">
      <c r="B155" s="258"/>
      <c r="C155" s="259"/>
      <c r="D155" s="227" t="s">
        <v>185</v>
      </c>
      <c r="E155" s="260" t="s">
        <v>681</v>
      </c>
      <c r="F155" s="261" t="s">
        <v>210</v>
      </c>
      <c r="G155" s="259"/>
      <c r="H155" s="262">
        <v>181</v>
      </c>
      <c r="I155" s="263"/>
      <c r="J155" s="259"/>
      <c r="K155" s="259"/>
      <c r="L155" s="264"/>
      <c r="M155" s="265"/>
      <c r="N155" s="266"/>
      <c r="O155" s="266"/>
      <c r="P155" s="266"/>
      <c r="Q155" s="266"/>
      <c r="R155" s="266"/>
      <c r="S155" s="266"/>
      <c r="T155" s="267"/>
      <c r="AT155" s="268" t="s">
        <v>185</v>
      </c>
      <c r="AU155" s="268" t="s">
        <v>91</v>
      </c>
      <c r="AV155" s="16" t="s">
        <v>183</v>
      </c>
      <c r="AW155" s="16" t="s">
        <v>34</v>
      </c>
      <c r="AX155" s="16" t="s">
        <v>89</v>
      </c>
      <c r="AY155" s="268" t="s">
        <v>177</v>
      </c>
    </row>
    <row r="156" spans="1:65" s="2" customFormat="1" ht="24.2" customHeight="1">
      <c r="A156" s="36"/>
      <c r="B156" s="37"/>
      <c r="C156" s="212" t="s">
        <v>183</v>
      </c>
      <c r="D156" s="212" t="s">
        <v>179</v>
      </c>
      <c r="E156" s="213" t="s">
        <v>723</v>
      </c>
      <c r="F156" s="214" t="s">
        <v>724</v>
      </c>
      <c r="G156" s="215" t="s">
        <v>106</v>
      </c>
      <c r="H156" s="216">
        <v>181</v>
      </c>
      <c r="I156" s="217"/>
      <c r="J156" s="218">
        <f>ROUND(I156*H156,2)</f>
        <v>0</v>
      </c>
      <c r="K156" s="219"/>
      <c r="L156" s="39"/>
      <c r="M156" s="220" t="s">
        <v>1</v>
      </c>
      <c r="N156" s="221" t="s">
        <v>46</v>
      </c>
      <c r="O156" s="73"/>
      <c r="P156" s="222">
        <f>O156*H156</f>
        <v>0</v>
      </c>
      <c r="Q156" s="222">
        <v>0</v>
      </c>
      <c r="R156" s="222">
        <f>Q156*H156</f>
        <v>0</v>
      </c>
      <c r="S156" s="222">
        <v>0.22</v>
      </c>
      <c r="T156" s="223">
        <f>S156*H156</f>
        <v>39.82</v>
      </c>
      <c r="U156" s="36"/>
      <c r="V156" s="36"/>
      <c r="W156" s="36"/>
      <c r="X156" s="36"/>
      <c r="Y156" s="36"/>
      <c r="Z156" s="36"/>
      <c r="AA156" s="36"/>
      <c r="AB156" s="36"/>
      <c r="AC156" s="36"/>
      <c r="AD156" s="36"/>
      <c r="AE156" s="36"/>
      <c r="AR156" s="224" t="s">
        <v>183</v>
      </c>
      <c r="AT156" s="224" t="s">
        <v>179</v>
      </c>
      <c r="AU156" s="224" t="s">
        <v>91</v>
      </c>
      <c r="AY156" s="18" t="s">
        <v>177</v>
      </c>
      <c r="BE156" s="116">
        <f>IF(N156="základní",J156,0)</f>
        <v>0</v>
      </c>
      <c r="BF156" s="116">
        <f>IF(N156="snížená",J156,0)</f>
        <v>0</v>
      </c>
      <c r="BG156" s="116">
        <f>IF(N156="zákl. přenesená",J156,0)</f>
        <v>0</v>
      </c>
      <c r="BH156" s="116">
        <f>IF(N156="sníž. přenesená",J156,0)</f>
        <v>0</v>
      </c>
      <c r="BI156" s="116">
        <f>IF(N156="nulová",J156,0)</f>
        <v>0</v>
      </c>
      <c r="BJ156" s="18" t="s">
        <v>89</v>
      </c>
      <c r="BK156" s="116">
        <f>ROUND(I156*H156,2)</f>
        <v>0</v>
      </c>
      <c r="BL156" s="18" t="s">
        <v>183</v>
      </c>
      <c r="BM156" s="224" t="s">
        <v>725</v>
      </c>
    </row>
    <row r="157" spans="1:65" s="14" customFormat="1">
      <c r="B157" s="236"/>
      <c r="C157" s="237"/>
      <c r="D157" s="227" t="s">
        <v>185</v>
      </c>
      <c r="E157" s="238" t="s">
        <v>1</v>
      </c>
      <c r="F157" s="239" t="s">
        <v>681</v>
      </c>
      <c r="G157" s="237"/>
      <c r="H157" s="240">
        <v>181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AT157" s="246" t="s">
        <v>185</v>
      </c>
      <c r="AU157" s="246" t="s">
        <v>91</v>
      </c>
      <c r="AV157" s="14" t="s">
        <v>91</v>
      </c>
      <c r="AW157" s="14" t="s">
        <v>34</v>
      </c>
      <c r="AX157" s="14" t="s">
        <v>81</v>
      </c>
      <c r="AY157" s="246" t="s">
        <v>177</v>
      </c>
    </row>
    <row r="158" spans="1:65" s="16" customFormat="1">
      <c r="B158" s="258"/>
      <c r="C158" s="259"/>
      <c r="D158" s="227" t="s">
        <v>185</v>
      </c>
      <c r="E158" s="260" t="s">
        <v>1</v>
      </c>
      <c r="F158" s="261" t="s">
        <v>210</v>
      </c>
      <c r="G158" s="259"/>
      <c r="H158" s="262">
        <v>181</v>
      </c>
      <c r="I158" s="263"/>
      <c r="J158" s="259"/>
      <c r="K158" s="259"/>
      <c r="L158" s="264"/>
      <c r="M158" s="265"/>
      <c r="N158" s="266"/>
      <c r="O158" s="266"/>
      <c r="P158" s="266"/>
      <c r="Q158" s="266"/>
      <c r="R158" s="266"/>
      <c r="S158" s="266"/>
      <c r="T158" s="267"/>
      <c r="AT158" s="268" t="s">
        <v>185</v>
      </c>
      <c r="AU158" s="268" t="s">
        <v>91</v>
      </c>
      <c r="AV158" s="16" t="s">
        <v>183</v>
      </c>
      <c r="AW158" s="16" t="s">
        <v>34</v>
      </c>
      <c r="AX158" s="16" t="s">
        <v>89</v>
      </c>
      <c r="AY158" s="268" t="s">
        <v>177</v>
      </c>
    </row>
    <row r="159" spans="1:65" s="2" customFormat="1" ht="14.45" customHeight="1">
      <c r="A159" s="36"/>
      <c r="B159" s="37"/>
      <c r="C159" s="212" t="s">
        <v>220</v>
      </c>
      <c r="D159" s="212" t="s">
        <v>179</v>
      </c>
      <c r="E159" s="213" t="s">
        <v>726</v>
      </c>
      <c r="F159" s="214" t="s">
        <v>727</v>
      </c>
      <c r="G159" s="215" t="s">
        <v>110</v>
      </c>
      <c r="H159" s="216">
        <v>250</v>
      </c>
      <c r="I159" s="217"/>
      <c r="J159" s="218">
        <f>ROUND(I159*H159,2)</f>
        <v>0</v>
      </c>
      <c r="K159" s="219"/>
      <c r="L159" s="39"/>
      <c r="M159" s="220" t="s">
        <v>1</v>
      </c>
      <c r="N159" s="221" t="s">
        <v>46</v>
      </c>
      <c r="O159" s="73"/>
      <c r="P159" s="222">
        <f>O159*H159</f>
        <v>0</v>
      </c>
      <c r="Q159" s="222">
        <v>5.5000000000000003E-4</v>
      </c>
      <c r="R159" s="222">
        <f>Q159*H159</f>
        <v>0.13750000000000001</v>
      </c>
      <c r="S159" s="222">
        <v>0</v>
      </c>
      <c r="T159" s="223">
        <f>S159*H159</f>
        <v>0</v>
      </c>
      <c r="U159" s="36"/>
      <c r="V159" s="36"/>
      <c r="W159" s="36"/>
      <c r="X159" s="36"/>
      <c r="Y159" s="36"/>
      <c r="Z159" s="36"/>
      <c r="AA159" s="36"/>
      <c r="AB159" s="36"/>
      <c r="AC159" s="36"/>
      <c r="AD159" s="36"/>
      <c r="AE159" s="36"/>
      <c r="AR159" s="224" t="s">
        <v>183</v>
      </c>
      <c r="AT159" s="224" t="s">
        <v>179</v>
      </c>
      <c r="AU159" s="224" t="s">
        <v>91</v>
      </c>
      <c r="AY159" s="18" t="s">
        <v>177</v>
      </c>
      <c r="BE159" s="116">
        <f>IF(N159="základní",J159,0)</f>
        <v>0</v>
      </c>
      <c r="BF159" s="116">
        <f>IF(N159="snížená",J159,0)</f>
        <v>0</v>
      </c>
      <c r="BG159" s="116">
        <f>IF(N159="zákl. přenesená",J159,0)</f>
        <v>0</v>
      </c>
      <c r="BH159" s="116">
        <f>IF(N159="sníž. přenesená",J159,0)</f>
        <v>0</v>
      </c>
      <c r="BI159" s="116">
        <f>IF(N159="nulová",J159,0)</f>
        <v>0</v>
      </c>
      <c r="BJ159" s="18" t="s">
        <v>89</v>
      </c>
      <c r="BK159" s="116">
        <f>ROUND(I159*H159,2)</f>
        <v>0</v>
      </c>
      <c r="BL159" s="18" t="s">
        <v>183</v>
      </c>
      <c r="BM159" s="224" t="s">
        <v>728</v>
      </c>
    </row>
    <row r="160" spans="1:65" s="14" customFormat="1">
      <c r="B160" s="236"/>
      <c r="C160" s="237"/>
      <c r="D160" s="227" t="s">
        <v>185</v>
      </c>
      <c r="E160" s="238" t="s">
        <v>674</v>
      </c>
      <c r="F160" s="239" t="s">
        <v>676</v>
      </c>
      <c r="G160" s="237"/>
      <c r="H160" s="240">
        <v>250</v>
      </c>
      <c r="I160" s="241"/>
      <c r="J160" s="237"/>
      <c r="K160" s="237"/>
      <c r="L160" s="242"/>
      <c r="M160" s="243"/>
      <c r="N160" s="244"/>
      <c r="O160" s="244"/>
      <c r="P160" s="244"/>
      <c r="Q160" s="244"/>
      <c r="R160" s="244"/>
      <c r="S160" s="244"/>
      <c r="T160" s="245"/>
      <c r="AT160" s="246" t="s">
        <v>185</v>
      </c>
      <c r="AU160" s="246" t="s">
        <v>91</v>
      </c>
      <c r="AV160" s="14" t="s">
        <v>91</v>
      </c>
      <c r="AW160" s="14" t="s">
        <v>34</v>
      </c>
      <c r="AX160" s="14" t="s">
        <v>89</v>
      </c>
      <c r="AY160" s="246" t="s">
        <v>177</v>
      </c>
    </row>
    <row r="161" spans="1:65" s="2" customFormat="1" ht="14.45" customHeight="1">
      <c r="A161" s="36"/>
      <c r="B161" s="37"/>
      <c r="C161" s="212" t="s">
        <v>218</v>
      </c>
      <c r="D161" s="212" t="s">
        <v>179</v>
      </c>
      <c r="E161" s="213" t="s">
        <v>729</v>
      </c>
      <c r="F161" s="214" t="s">
        <v>730</v>
      </c>
      <c r="G161" s="215" t="s">
        <v>110</v>
      </c>
      <c r="H161" s="216">
        <v>250</v>
      </c>
      <c r="I161" s="217"/>
      <c r="J161" s="218">
        <f>ROUND(I161*H161,2)</f>
        <v>0</v>
      </c>
      <c r="K161" s="219"/>
      <c r="L161" s="39"/>
      <c r="M161" s="220" t="s">
        <v>1</v>
      </c>
      <c r="N161" s="221" t="s">
        <v>46</v>
      </c>
      <c r="O161" s="73"/>
      <c r="P161" s="222">
        <f>O161*H161</f>
        <v>0</v>
      </c>
      <c r="Q161" s="222">
        <v>0</v>
      </c>
      <c r="R161" s="222">
        <f>Q161*H161</f>
        <v>0</v>
      </c>
      <c r="S161" s="222">
        <v>0</v>
      </c>
      <c r="T161" s="223">
        <f>S161*H161</f>
        <v>0</v>
      </c>
      <c r="U161" s="36"/>
      <c r="V161" s="36"/>
      <c r="W161" s="36"/>
      <c r="X161" s="36"/>
      <c r="Y161" s="36"/>
      <c r="Z161" s="36"/>
      <c r="AA161" s="36"/>
      <c r="AB161" s="36"/>
      <c r="AC161" s="36"/>
      <c r="AD161" s="36"/>
      <c r="AE161" s="36"/>
      <c r="AR161" s="224" t="s">
        <v>183</v>
      </c>
      <c r="AT161" s="224" t="s">
        <v>179</v>
      </c>
      <c r="AU161" s="224" t="s">
        <v>91</v>
      </c>
      <c r="AY161" s="18" t="s">
        <v>177</v>
      </c>
      <c r="BE161" s="116">
        <f>IF(N161="základní",J161,0)</f>
        <v>0</v>
      </c>
      <c r="BF161" s="116">
        <f>IF(N161="snížená",J161,0)</f>
        <v>0</v>
      </c>
      <c r="BG161" s="116">
        <f>IF(N161="zákl. přenesená",J161,0)</f>
        <v>0</v>
      </c>
      <c r="BH161" s="116">
        <f>IF(N161="sníž. přenesená",J161,0)</f>
        <v>0</v>
      </c>
      <c r="BI161" s="116">
        <f>IF(N161="nulová",J161,0)</f>
        <v>0</v>
      </c>
      <c r="BJ161" s="18" t="s">
        <v>89</v>
      </c>
      <c r="BK161" s="116">
        <f>ROUND(I161*H161,2)</f>
        <v>0</v>
      </c>
      <c r="BL161" s="18" t="s">
        <v>183</v>
      </c>
      <c r="BM161" s="224" t="s">
        <v>731</v>
      </c>
    </row>
    <row r="162" spans="1:65" s="14" customFormat="1">
      <c r="B162" s="236"/>
      <c r="C162" s="237"/>
      <c r="D162" s="227" t="s">
        <v>185</v>
      </c>
      <c r="E162" s="238" t="s">
        <v>1</v>
      </c>
      <c r="F162" s="239" t="s">
        <v>674</v>
      </c>
      <c r="G162" s="237"/>
      <c r="H162" s="240">
        <v>250</v>
      </c>
      <c r="I162" s="241"/>
      <c r="J162" s="237"/>
      <c r="K162" s="237"/>
      <c r="L162" s="242"/>
      <c r="M162" s="243"/>
      <c r="N162" s="244"/>
      <c r="O162" s="244"/>
      <c r="P162" s="244"/>
      <c r="Q162" s="244"/>
      <c r="R162" s="244"/>
      <c r="S162" s="244"/>
      <c r="T162" s="245"/>
      <c r="AT162" s="246" t="s">
        <v>185</v>
      </c>
      <c r="AU162" s="246" t="s">
        <v>91</v>
      </c>
      <c r="AV162" s="14" t="s">
        <v>91</v>
      </c>
      <c r="AW162" s="14" t="s">
        <v>34</v>
      </c>
      <c r="AX162" s="14" t="s">
        <v>89</v>
      </c>
      <c r="AY162" s="246" t="s">
        <v>177</v>
      </c>
    </row>
    <row r="163" spans="1:65" s="2" customFormat="1" ht="14.45" customHeight="1">
      <c r="A163" s="36"/>
      <c r="B163" s="37"/>
      <c r="C163" s="212" t="s">
        <v>236</v>
      </c>
      <c r="D163" s="212" t="s">
        <v>179</v>
      </c>
      <c r="E163" s="213" t="s">
        <v>732</v>
      </c>
      <c r="F163" s="214" t="s">
        <v>733</v>
      </c>
      <c r="G163" s="215" t="s">
        <v>223</v>
      </c>
      <c r="H163" s="216">
        <v>58.914000000000001</v>
      </c>
      <c r="I163" s="217"/>
      <c r="J163" s="218">
        <f>ROUND(I163*H163,2)</f>
        <v>0</v>
      </c>
      <c r="K163" s="219"/>
      <c r="L163" s="39"/>
      <c r="M163" s="220" t="s">
        <v>1</v>
      </c>
      <c r="N163" s="221" t="s">
        <v>46</v>
      </c>
      <c r="O163" s="73"/>
      <c r="P163" s="222">
        <f>O163*H163</f>
        <v>0</v>
      </c>
      <c r="Q163" s="222">
        <v>0</v>
      </c>
      <c r="R163" s="222">
        <f>Q163*H163</f>
        <v>0</v>
      </c>
      <c r="S163" s="222">
        <v>0</v>
      </c>
      <c r="T163" s="223">
        <f>S163*H163</f>
        <v>0</v>
      </c>
      <c r="U163" s="36"/>
      <c r="V163" s="36"/>
      <c r="W163" s="36"/>
      <c r="X163" s="36"/>
      <c r="Y163" s="36"/>
      <c r="Z163" s="36"/>
      <c r="AA163" s="36"/>
      <c r="AB163" s="36"/>
      <c r="AC163" s="36"/>
      <c r="AD163" s="36"/>
      <c r="AE163" s="36"/>
      <c r="AR163" s="224" t="s">
        <v>183</v>
      </c>
      <c r="AT163" s="224" t="s">
        <v>179</v>
      </c>
      <c r="AU163" s="224" t="s">
        <v>91</v>
      </c>
      <c r="AY163" s="18" t="s">
        <v>177</v>
      </c>
      <c r="BE163" s="116">
        <f>IF(N163="základní",J163,0)</f>
        <v>0</v>
      </c>
      <c r="BF163" s="116">
        <f>IF(N163="snížená",J163,0)</f>
        <v>0</v>
      </c>
      <c r="BG163" s="116">
        <f>IF(N163="zákl. přenesená",J163,0)</f>
        <v>0</v>
      </c>
      <c r="BH163" s="116">
        <f>IF(N163="sníž. přenesená",J163,0)</f>
        <v>0</v>
      </c>
      <c r="BI163" s="116">
        <f>IF(N163="nulová",J163,0)</f>
        <v>0</v>
      </c>
      <c r="BJ163" s="18" t="s">
        <v>89</v>
      </c>
      <c r="BK163" s="116">
        <f>ROUND(I163*H163,2)</f>
        <v>0</v>
      </c>
      <c r="BL163" s="18" t="s">
        <v>183</v>
      </c>
      <c r="BM163" s="224" t="s">
        <v>734</v>
      </c>
    </row>
    <row r="164" spans="1:65" s="13" customFormat="1">
      <c r="B164" s="225"/>
      <c r="C164" s="226"/>
      <c r="D164" s="227" t="s">
        <v>185</v>
      </c>
      <c r="E164" s="228" t="s">
        <v>1</v>
      </c>
      <c r="F164" s="229" t="s">
        <v>735</v>
      </c>
      <c r="G164" s="226"/>
      <c r="H164" s="228" t="s">
        <v>1</v>
      </c>
      <c r="I164" s="230"/>
      <c r="J164" s="226"/>
      <c r="K164" s="226"/>
      <c r="L164" s="231"/>
      <c r="M164" s="232"/>
      <c r="N164" s="233"/>
      <c r="O164" s="233"/>
      <c r="P164" s="233"/>
      <c r="Q164" s="233"/>
      <c r="R164" s="233"/>
      <c r="S164" s="233"/>
      <c r="T164" s="234"/>
      <c r="AT164" s="235" t="s">
        <v>185</v>
      </c>
      <c r="AU164" s="235" t="s">
        <v>91</v>
      </c>
      <c r="AV164" s="13" t="s">
        <v>89</v>
      </c>
      <c r="AW164" s="13" t="s">
        <v>34</v>
      </c>
      <c r="AX164" s="13" t="s">
        <v>81</v>
      </c>
      <c r="AY164" s="235" t="s">
        <v>177</v>
      </c>
    </row>
    <row r="165" spans="1:65" s="14" customFormat="1">
      <c r="B165" s="236"/>
      <c r="C165" s="237"/>
      <c r="D165" s="227" t="s">
        <v>185</v>
      </c>
      <c r="E165" s="238" t="s">
        <v>1</v>
      </c>
      <c r="F165" s="239" t="s">
        <v>736</v>
      </c>
      <c r="G165" s="237"/>
      <c r="H165" s="240">
        <v>15.263999999999999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AT165" s="246" t="s">
        <v>185</v>
      </c>
      <c r="AU165" s="246" t="s">
        <v>91</v>
      </c>
      <c r="AV165" s="14" t="s">
        <v>91</v>
      </c>
      <c r="AW165" s="14" t="s">
        <v>34</v>
      </c>
      <c r="AX165" s="14" t="s">
        <v>81</v>
      </c>
      <c r="AY165" s="246" t="s">
        <v>177</v>
      </c>
    </row>
    <row r="166" spans="1:65" s="14" customFormat="1">
      <c r="B166" s="236"/>
      <c r="C166" s="237"/>
      <c r="D166" s="227" t="s">
        <v>185</v>
      </c>
      <c r="E166" s="238" t="s">
        <v>1</v>
      </c>
      <c r="F166" s="239" t="s">
        <v>737</v>
      </c>
      <c r="G166" s="237"/>
      <c r="H166" s="240">
        <v>7.5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AT166" s="246" t="s">
        <v>185</v>
      </c>
      <c r="AU166" s="246" t="s">
        <v>91</v>
      </c>
      <c r="AV166" s="14" t="s">
        <v>91</v>
      </c>
      <c r="AW166" s="14" t="s">
        <v>34</v>
      </c>
      <c r="AX166" s="14" t="s">
        <v>81</v>
      </c>
      <c r="AY166" s="246" t="s">
        <v>177</v>
      </c>
    </row>
    <row r="167" spans="1:65" s="14" customFormat="1">
      <c r="B167" s="236"/>
      <c r="C167" s="237"/>
      <c r="D167" s="227" t="s">
        <v>185</v>
      </c>
      <c r="E167" s="238" t="s">
        <v>1</v>
      </c>
      <c r="F167" s="239" t="s">
        <v>738</v>
      </c>
      <c r="G167" s="237"/>
      <c r="H167" s="240">
        <v>58.65</v>
      </c>
      <c r="I167" s="241"/>
      <c r="J167" s="237"/>
      <c r="K167" s="237"/>
      <c r="L167" s="242"/>
      <c r="M167" s="243"/>
      <c r="N167" s="244"/>
      <c r="O167" s="244"/>
      <c r="P167" s="244"/>
      <c r="Q167" s="244"/>
      <c r="R167" s="244"/>
      <c r="S167" s="244"/>
      <c r="T167" s="245"/>
      <c r="AT167" s="246" t="s">
        <v>185</v>
      </c>
      <c r="AU167" s="246" t="s">
        <v>91</v>
      </c>
      <c r="AV167" s="14" t="s">
        <v>91</v>
      </c>
      <c r="AW167" s="14" t="s">
        <v>34</v>
      </c>
      <c r="AX167" s="14" t="s">
        <v>81</v>
      </c>
      <c r="AY167" s="246" t="s">
        <v>177</v>
      </c>
    </row>
    <row r="168" spans="1:65" s="14" customFormat="1">
      <c r="B168" s="236"/>
      <c r="C168" s="237"/>
      <c r="D168" s="227" t="s">
        <v>185</v>
      </c>
      <c r="E168" s="238" t="s">
        <v>1</v>
      </c>
      <c r="F168" s="239" t="s">
        <v>739</v>
      </c>
      <c r="G168" s="237"/>
      <c r="H168" s="240">
        <v>-22.5</v>
      </c>
      <c r="I168" s="241"/>
      <c r="J168" s="237"/>
      <c r="K168" s="237"/>
      <c r="L168" s="242"/>
      <c r="M168" s="243"/>
      <c r="N168" s="244"/>
      <c r="O168" s="244"/>
      <c r="P168" s="244"/>
      <c r="Q168" s="244"/>
      <c r="R168" s="244"/>
      <c r="S168" s="244"/>
      <c r="T168" s="245"/>
      <c r="AT168" s="246" t="s">
        <v>185</v>
      </c>
      <c r="AU168" s="246" t="s">
        <v>91</v>
      </c>
      <c r="AV168" s="14" t="s">
        <v>91</v>
      </c>
      <c r="AW168" s="14" t="s">
        <v>34</v>
      </c>
      <c r="AX168" s="14" t="s">
        <v>81</v>
      </c>
      <c r="AY168" s="246" t="s">
        <v>177</v>
      </c>
    </row>
    <row r="169" spans="1:65" s="16" customFormat="1">
      <c r="B169" s="258"/>
      <c r="C169" s="259"/>
      <c r="D169" s="227" t="s">
        <v>185</v>
      </c>
      <c r="E169" s="260" t="s">
        <v>671</v>
      </c>
      <c r="F169" s="261" t="s">
        <v>210</v>
      </c>
      <c r="G169" s="259"/>
      <c r="H169" s="262">
        <v>58.914000000000001</v>
      </c>
      <c r="I169" s="263"/>
      <c r="J169" s="259"/>
      <c r="K169" s="259"/>
      <c r="L169" s="264"/>
      <c r="M169" s="265"/>
      <c r="N169" s="266"/>
      <c r="O169" s="266"/>
      <c r="P169" s="266"/>
      <c r="Q169" s="266"/>
      <c r="R169" s="266"/>
      <c r="S169" s="266"/>
      <c r="T169" s="267"/>
      <c r="AT169" s="268" t="s">
        <v>185</v>
      </c>
      <c r="AU169" s="268" t="s">
        <v>91</v>
      </c>
      <c r="AV169" s="16" t="s">
        <v>183</v>
      </c>
      <c r="AW169" s="16" t="s">
        <v>34</v>
      </c>
      <c r="AX169" s="16" t="s">
        <v>89</v>
      </c>
      <c r="AY169" s="268" t="s">
        <v>177</v>
      </c>
    </row>
    <row r="170" spans="1:65" s="2" customFormat="1" ht="24.2" customHeight="1">
      <c r="A170" s="36"/>
      <c r="B170" s="37"/>
      <c r="C170" s="212" t="s">
        <v>215</v>
      </c>
      <c r="D170" s="212" t="s">
        <v>179</v>
      </c>
      <c r="E170" s="213" t="s">
        <v>740</v>
      </c>
      <c r="F170" s="214" t="s">
        <v>741</v>
      </c>
      <c r="G170" s="215" t="s">
        <v>223</v>
      </c>
      <c r="H170" s="216">
        <v>772.74199999999996</v>
      </c>
      <c r="I170" s="217"/>
      <c r="J170" s="218">
        <f>ROUND(I170*H170,2)</f>
        <v>0</v>
      </c>
      <c r="K170" s="219"/>
      <c r="L170" s="39"/>
      <c r="M170" s="220" t="s">
        <v>1</v>
      </c>
      <c r="N170" s="221" t="s">
        <v>46</v>
      </c>
      <c r="O170" s="73"/>
      <c r="P170" s="222">
        <f>O170*H170</f>
        <v>0</v>
      </c>
      <c r="Q170" s="222">
        <v>0</v>
      </c>
      <c r="R170" s="222">
        <f>Q170*H170</f>
        <v>0</v>
      </c>
      <c r="S170" s="222">
        <v>0</v>
      </c>
      <c r="T170" s="223">
        <f>S170*H170</f>
        <v>0</v>
      </c>
      <c r="U170" s="36"/>
      <c r="V170" s="36"/>
      <c r="W170" s="36"/>
      <c r="X170" s="36"/>
      <c r="Y170" s="36"/>
      <c r="Z170" s="36"/>
      <c r="AA170" s="36"/>
      <c r="AB170" s="36"/>
      <c r="AC170" s="36"/>
      <c r="AD170" s="36"/>
      <c r="AE170" s="36"/>
      <c r="AR170" s="224" t="s">
        <v>183</v>
      </c>
      <c r="AT170" s="224" t="s">
        <v>179</v>
      </c>
      <c r="AU170" s="224" t="s">
        <v>91</v>
      </c>
      <c r="AY170" s="18" t="s">
        <v>177</v>
      </c>
      <c r="BE170" s="116">
        <f>IF(N170="základní",J170,0)</f>
        <v>0</v>
      </c>
      <c r="BF170" s="116">
        <f>IF(N170="snížená",J170,0)</f>
        <v>0</v>
      </c>
      <c r="BG170" s="116">
        <f>IF(N170="zákl. přenesená",J170,0)</f>
        <v>0</v>
      </c>
      <c r="BH170" s="116">
        <f>IF(N170="sníž. přenesená",J170,0)</f>
        <v>0</v>
      </c>
      <c r="BI170" s="116">
        <f>IF(N170="nulová",J170,0)</f>
        <v>0</v>
      </c>
      <c r="BJ170" s="18" t="s">
        <v>89</v>
      </c>
      <c r="BK170" s="116">
        <f>ROUND(I170*H170,2)</f>
        <v>0</v>
      </c>
      <c r="BL170" s="18" t="s">
        <v>183</v>
      </c>
      <c r="BM170" s="224" t="s">
        <v>742</v>
      </c>
    </row>
    <row r="171" spans="1:65" s="13" customFormat="1">
      <c r="B171" s="225"/>
      <c r="C171" s="226"/>
      <c r="D171" s="227" t="s">
        <v>185</v>
      </c>
      <c r="E171" s="228" t="s">
        <v>1</v>
      </c>
      <c r="F171" s="229" t="s">
        <v>743</v>
      </c>
      <c r="G171" s="226"/>
      <c r="H171" s="228" t="s">
        <v>1</v>
      </c>
      <c r="I171" s="230"/>
      <c r="J171" s="226"/>
      <c r="K171" s="226"/>
      <c r="L171" s="231"/>
      <c r="M171" s="232"/>
      <c r="N171" s="233"/>
      <c r="O171" s="233"/>
      <c r="P171" s="233"/>
      <c r="Q171" s="233"/>
      <c r="R171" s="233"/>
      <c r="S171" s="233"/>
      <c r="T171" s="234"/>
      <c r="AT171" s="235" t="s">
        <v>185</v>
      </c>
      <c r="AU171" s="235" t="s">
        <v>91</v>
      </c>
      <c r="AV171" s="13" t="s">
        <v>89</v>
      </c>
      <c r="AW171" s="13" t="s">
        <v>34</v>
      </c>
      <c r="AX171" s="13" t="s">
        <v>81</v>
      </c>
      <c r="AY171" s="235" t="s">
        <v>177</v>
      </c>
    </row>
    <row r="172" spans="1:65" s="14" customFormat="1">
      <c r="B172" s="236"/>
      <c r="C172" s="237"/>
      <c r="D172" s="227" t="s">
        <v>185</v>
      </c>
      <c r="E172" s="238" t="s">
        <v>1</v>
      </c>
      <c r="F172" s="239" t="s">
        <v>744</v>
      </c>
      <c r="G172" s="237"/>
      <c r="H172" s="240">
        <v>244.70099999999999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AT172" s="246" t="s">
        <v>185</v>
      </c>
      <c r="AU172" s="246" t="s">
        <v>91</v>
      </c>
      <c r="AV172" s="14" t="s">
        <v>91</v>
      </c>
      <c r="AW172" s="14" t="s">
        <v>34</v>
      </c>
      <c r="AX172" s="14" t="s">
        <v>81</v>
      </c>
      <c r="AY172" s="246" t="s">
        <v>177</v>
      </c>
    </row>
    <row r="173" spans="1:65" s="13" customFormat="1">
      <c r="B173" s="225"/>
      <c r="C173" s="226"/>
      <c r="D173" s="227" t="s">
        <v>185</v>
      </c>
      <c r="E173" s="228" t="s">
        <v>1</v>
      </c>
      <c r="F173" s="229" t="s">
        <v>745</v>
      </c>
      <c r="G173" s="226"/>
      <c r="H173" s="228" t="s">
        <v>1</v>
      </c>
      <c r="I173" s="230"/>
      <c r="J173" s="226"/>
      <c r="K173" s="226"/>
      <c r="L173" s="231"/>
      <c r="M173" s="232"/>
      <c r="N173" s="233"/>
      <c r="O173" s="233"/>
      <c r="P173" s="233"/>
      <c r="Q173" s="233"/>
      <c r="R173" s="233"/>
      <c r="S173" s="233"/>
      <c r="T173" s="234"/>
      <c r="AT173" s="235" t="s">
        <v>185</v>
      </c>
      <c r="AU173" s="235" t="s">
        <v>91</v>
      </c>
      <c r="AV173" s="13" t="s">
        <v>89</v>
      </c>
      <c r="AW173" s="13" t="s">
        <v>34</v>
      </c>
      <c r="AX173" s="13" t="s">
        <v>81</v>
      </c>
      <c r="AY173" s="235" t="s">
        <v>177</v>
      </c>
    </row>
    <row r="174" spans="1:65" s="14" customFormat="1">
      <c r="B174" s="236"/>
      <c r="C174" s="237"/>
      <c r="D174" s="227" t="s">
        <v>185</v>
      </c>
      <c r="E174" s="238" t="s">
        <v>1</v>
      </c>
      <c r="F174" s="239" t="s">
        <v>746</v>
      </c>
      <c r="G174" s="237"/>
      <c r="H174" s="240">
        <v>519.24</v>
      </c>
      <c r="I174" s="241"/>
      <c r="J174" s="237"/>
      <c r="K174" s="237"/>
      <c r="L174" s="242"/>
      <c r="M174" s="243"/>
      <c r="N174" s="244"/>
      <c r="O174" s="244"/>
      <c r="P174" s="244"/>
      <c r="Q174" s="244"/>
      <c r="R174" s="244"/>
      <c r="S174" s="244"/>
      <c r="T174" s="245"/>
      <c r="AT174" s="246" t="s">
        <v>185</v>
      </c>
      <c r="AU174" s="246" t="s">
        <v>91</v>
      </c>
      <c r="AV174" s="14" t="s">
        <v>91</v>
      </c>
      <c r="AW174" s="14" t="s">
        <v>34</v>
      </c>
      <c r="AX174" s="14" t="s">
        <v>81</v>
      </c>
      <c r="AY174" s="246" t="s">
        <v>177</v>
      </c>
    </row>
    <row r="175" spans="1:65" s="13" customFormat="1">
      <c r="B175" s="225"/>
      <c r="C175" s="226"/>
      <c r="D175" s="227" t="s">
        <v>185</v>
      </c>
      <c r="E175" s="228" t="s">
        <v>1</v>
      </c>
      <c r="F175" s="229" t="s">
        <v>747</v>
      </c>
      <c r="G175" s="226"/>
      <c r="H175" s="228" t="s">
        <v>1</v>
      </c>
      <c r="I175" s="230"/>
      <c r="J175" s="226"/>
      <c r="K175" s="226"/>
      <c r="L175" s="231"/>
      <c r="M175" s="232"/>
      <c r="N175" s="233"/>
      <c r="O175" s="233"/>
      <c r="P175" s="233"/>
      <c r="Q175" s="233"/>
      <c r="R175" s="233"/>
      <c r="S175" s="233"/>
      <c r="T175" s="234"/>
      <c r="AT175" s="235" t="s">
        <v>185</v>
      </c>
      <c r="AU175" s="235" t="s">
        <v>91</v>
      </c>
      <c r="AV175" s="13" t="s">
        <v>89</v>
      </c>
      <c r="AW175" s="13" t="s">
        <v>34</v>
      </c>
      <c r="AX175" s="13" t="s">
        <v>81</v>
      </c>
      <c r="AY175" s="235" t="s">
        <v>177</v>
      </c>
    </row>
    <row r="176" spans="1:65" s="14" customFormat="1">
      <c r="B176" s="236"/>
      <c r="C176" s="237"/>
      <c r="D176" s="227" t="s">
        <v>185</v>
      </c>
      <c r="E176" s="238" t="s">
        <v>1</v>
      </c>
      <c r="F176" s="239" t="s">
        <v>748</v>
      </c>
      <c r="G176" s="237"/>
      <c r="H176" s="240">
        <v>8.8010000000000002</v>
      </c>
      <c r="I176" s="241"/>
      <c r="J176" s="237"/>
      <c r="K176" s="237"/>
      <c r="L176" s="242"/>
      <c r="M176" s="243"/>
      <c r="N176" s="244"/>
      <c r="O176" s="244"/>
      <c r="P176" s="244"/>
      <c r="Q176" s="244"/>
      <c r="R176" s="244"/>
      <c r="S176" s="244"/>
      <c r="T176" s="245"/>
      <c r="AT176" s="246" t="s">
        <v>185</v>
      </c>
      <c r="AU176" s="246" t="s">
        <v>91</v>
      </c>
      <c r="AV176" s="14" t="s">
        <v>91</v>
      </c>
      <c r="AW176" s="14" t="s">
        <v>34</v>
      </c>
      <c r="AX176" s="14" t="s">
        <v>81</v>
      </c>
      <c r="AY176" s="246" t="s">
        <v>177</v>
      </c>
    </row>
    <row r="177" spans="1:65" s="16" customFormat="1">
      <c r="B177" s="258"/>
      <c r="C177" s="259"/>
      <c r="D177" s="227" t="s">
        <v>185</v>
      </c>
      <c r="E177" s="260" t="s">
        <v>665</v>
      </c>
      <c r="F177" s="261" t="s">
        <v>210</v>
      </c>
      <c r="G177" s="259"/>
      <c r="H177" s="262">
        <v>772.74199999999996</v>
      </c>
      <c r="I177" s="263"/>
      <c r="J177" s="259"/>
      <c r="K177" s="259"/>
      <c r="L177" s="264"/>
      <c r="M177" s="265"/>
      <c r="N177" s="266"/>
      <c r="O177" s="266"/>
      <c r="P177" s="266"/>
      <c r="Q177" s="266"/>
      <c r="R177" s="266"/>
      <c r="S177" s="266"/>
      <c r="T177" s="267"/>
      <c r="AT177" s="268" t="s">
        <v>185</v>
      </c>
      <c r="AU177" s="268" t="s">
        <v>91</v>
      </c>
      <c r="AV177" s="16" t="s">
        <v>183</v>
      </c>
      <c r="AW177" s="16" t="s">
        <v>34</v>
      </c>
      <c r="AX177" s="16" t="s">
        <v>89</v>
      </c>
      <c r="AY177" s="268" t="s">
        <v>177</v>
      </c>
    </row>
    <row r="178" spans="1:65" s="2" customFormat="1" ht="24.2" customHeight="1">
      <c r="A178" s="36"/>
      <c r="B178" s="37"/>
      <c r="C178" s="212" t="s">
        <v>234</v>
      </c>
      <c r="D178" s="212" t="s">
        <v>179</v>
      </c>
      <c r="E178" s="213" t="s">
        <v>749</v>
      </c>
      <c r="F178" s="214" t="s">
        <v>750</v>
      </c>
      <c r="G178" s="215" t="s">
        <v>223</v>
      </c>
      <c r="H178" s="216">
        <v>772.74199999999996</v>
      </c>
      <c r="I178" s="217"/>
      <c r="J178" s="218">
        <f>ROUND(I178*H178,2)</f>
        <v>0</v>
      </c>
      <c r="K178" s="219"/>
      <c r="L178" s="39"/>
      <c r="M178" s="220" t="s">
        <v>1</v>
      </c>
      <c r="N178" s="221" t="s">
        <v>46</v>
      </c>
      <c r="O178" s="73"/>
      <c r="P178" s="222">
        <f>O178*H178</f>
        <v>0</v>
      </c>
      <c r="Q178" s="222">
        <v>0</v>
      </c>
      <c r="R178" s="222">
        <f>Q178*H178</f>
        <v>0</v>
      </c>
      <c r="S178" s="222">
        <v>0</v>
      </c>
      <c r="T178" s="223">
        <f>S178*H178</f>
        <v>0</v>
      </c>
      <c r="U178" s="36"/>
      <c r="V178" s="36"/>
      <c r="W178" s="36"/>
      <c r="X178" s="36"/>
      <c r="Y178" s="36"/>
      <c r="Z178" s="36"/>
      <c r="AA178" s="36"/>
      <c r="AB178" s="36"/>
      <c r="AC178" s="36"/>
      <c r="AD178" s="36"/>
      <c r="AE178" s="36"/>
      <c r="AR178" s="224" t="s">
        <v>183</v>
      </c>
      <c r="AT178" s="224" t="s">
        <v>179</v>
      </c>
      <c r="AU178" s="224" t="s">
        <v>91</v>
      </c>
      <c r="AY178" s="18" t="s">
        <v>177</v>
      </c>
      <c r="BE178" s="116">
        <f>IF(N178="základní",J178,0)</f>
        <v>0</v>
      </c>
      <c r="BF178" s="116">
        <f>IF(N178="snížená",J178,0)</f>
        <v>0</v>
      </c>
      <c r="BG178" s="116">
        <f>IF(N178="zákl. přenesená",J178,0)</f>
        <v>0</v>
      </c>
      <c r="BH178" s="116">
        <f>IF(N178="sníž. přenesená",J178,0)</f>
        <v>0</v>
      </c>
      <c r="BI178" s="116">
        <f>IF(N178="nulová",J178,0)</f>
        <v>0</v>
      </c>
      <c r="BJ178" s="18" t="s">
        <v>89</v>
      </c>
      <c r="BK178" s="116">
        <f>ROUND(I178*H178,2)</f>
        <v>0</v>
      </c>
      <c r="BL178" s="18" t="s">
        <v>183</v>
      </c>
      <c r="BM178" s="224" t="s">
        <v>751</v>
      </c>
    </row>
    <row r="179" spans="1:65" s="14" customFormat="1">
      <c r="B179" s="236"/>
      <c r="C179" s="237"/>
      <c r="D179" s="227" t="s">
        <v>185</v>
      </c>
      <c r="E179" s="238" t="s">
        <v>1</v>
      </c>
      <c r="F179" s="239" t="s">
        <v>665</v>
      </c>
      <c r="G179" s="237"/>
      <c r="H179" s="240">
        <v>772.74199999999996</v>
      </c>
      <c r="I179" s="241"/>
      <c r="J179" s="237"/>
      <c r="K179" s="237"/>
      <c r="L179" s="242"/>
      <c r="M179" s="243"/>
      <c r="N179" s="244"/>
      <c r="O179" s="244"/>
      <c r="P179" s="244"/>
      <c r="Q179" s="244"/>
      <c r="R179" s="244"/>
      <c r="S179" s="244"/>
      <c r="T179" s="245"/>
      <c r="AT179" s="246" t="s">
        <v>185</v>
      </c>
      <c r="AU179" s="246" t="s">
        <v>91</v>
      </c>
      <c r="AV179" s="14" t="s">
        <v>91</v>
      </c>
      <c r="AW179" s="14" t="s">
        <v>34</v>
      </c>
      <c r="AX179" s="14" t="s">
        <v>89</v>
      </c>
      <c r="AY179" s="246" t="s">
        <v>177</v>
      </c>
    </row>
    <row r="180" spans="1:65" s="2" customFormat="1" ht="24.2" customHeight="1">
      <c r="A180" s="36"/>
      <c r="B180" s="37"/>
      <c r="C180" s="212" t="s">
        <v>250</v>
      </c>
      <c r="D180" s="212" t="s">
        <v>179</v>
      </c>
      <c r="E180" s="213" t="s">
        <v>752</v>
      </c>
      <c r="F180" s="214" t="s">
        <v>753</v>
      </c>
      <c r="G180" s="215" t="s">
        <v>223</v>
      </c>
      <c r="H180" s="216">
        <v>74.400000000000006</v>
      </c>
      <c r="I180" s="217"/>
      <c r="J180" s="218">
        <f>ROUND(I180*H180,2)</f>
        <v>0</v>
      </c>
      <c r="K180" s="219"/>
      <c r="L180" s="39"/>
      <c r="M180" s="220" t="s">
        <v>1</v>
      </c>
      <c r="N180" s="221" t="s">
        <v>46</v>
      </c>
      <c r="O180" s="73"/>
      <c r="P180" s="222">
        <f>O180*H180</f>
        <v>0</v>
      </c>
      <c r="Q180" s="222">
        <v>0</v>
      </c>
      <c r="R180" s="222">
        <f>Q180*H180</f>
        <v>0</v>
      </c>
      <c r="S180" s="222">
        <v>0</v>
      </c>
      <c r="T180" s="223">
        <f>S180*H180</f>
        <v>0</v>
      </c>
      <c r="U180" s="36"/>
      <c r="V180" s="36"/>
      <c r="W180" s="36"/>
      <c r="X180" s="36"/>
      <c r="Y180" s="36"/>
      <c r="Z180" s="36"/>
      <c r="AA180" s="36"/>
      <c r="AB180" s="36"/>
      <c r="AC180" s="36"/>
      <c r="AD180" s="36"/>
      <c r="AE180" s="36"/>
      <c r="AR180" s="224" t="s">
        <v>183</v>
      </c>
      <c r="AT180" s="224" t="s">
        <v>179</v>
      </c>
      <c r="AU180" s="224" t="s">
        <v>91</v>
      </c>
      <c r="AY180" s="18" t="s">
        <v>177</v>
      </c>
      <c r="BE180" s="116">
        <f>IF(N180="základní",J180,0)</f>
        <v>0</v>
      </c>
      <c r="BF180" s="116">
        <f>IF(N180="snížená",J180,0)</f>
        <v>0</v>
      </c>
      <c r="BG180" s="116">
        <f>IF(N180="zákl. přenesená",J180,0)</f>
        <v>0</v>
      </c>
      <c r="BH180" s="116">
        <f>IF(N180="sníž. přenesená",J180,0)</f>
        <v>0</v>
      </c>
      <c r="BI180" s="116">
        <f>IF(N180="nulová",J180,0)</f>
        <v>0</v>
      </c>
      <c r="BJ180" s="18" t="s">
        <v>89</v>
      </c>
      <c r="BK180" s="116">
        <f>ROUND(I180*H180,2)</f>
        <v>0</v>
      </c>
      <c r="BL180" s="18" t="s">
        <v>183</v>
      </c>
      <c r="BM180" s="224" t="s">
        <v>754</v>
      </c>
    </row>
    <row r="181" spans="1:65" s="14" customFormat="1">
      <c r="B181" s="236"/>
      <c r="C181" s="237"/>
      <c r="D181" s="227" t="s">
        <v>185</v>
      </c>
      <c r="E181" s="238" t="s">
        <v>1</v>
      </c>
      <c r="F181" s="239" t="s">
        <v>755</v>
      </c>
      <c r="G181" s="237"/>
      <c r="H181" s="240">
        <v>50.4</v>
      </c>
      <c r="I181" s="241"/>
      <c r="J181" s="237"/>
      <c r="K181" s="237"/>
      <c r="L181" s="242"/>
      <c r="M181" s="243"/>
      <c r="N181" s="244"/>
      <c r="O181" s="244"/>
      <c r="P181" s="244"/>
      <c r="Q181" s="244"/>
      <c r="R181" s="244"/>
      <c r="S181" s="244"/>
      <c r="T181" s="245"/>
      <c r="AT181" s="246" t="s">
        <v>185</v>
      </c>
      <c r="AU181" s="246" t="s">
        <v>91</v>
      </c>
      <c r="AV181" s="14" t="s">
        <v>91</v>
      </c>
      <c r="AW181" s="14" t="s">
        <v>34</v>
      </c>
      <c r="AX181" s="14" t="s">
        <v>81</v>
      </c>
      <c r="AY181" s="246" t="s">
        <v>177</v>
      </c>
    </row>
    <row r="182" spans="1:65" s="14" customFormat="1">
      <c r="B182" s="236"/>
      <c r="C182" s="237"/>
      <c r="D182" s="227" t="s">
        <v>185</v>
      </c>
      <c r="E182" s="238" t="s">
        <v>1</v>
      </c>
      <c r="F182" s="239" t="s">
        <v>756</v>
      </c>
      <c r="G182" s="237"/>
      <c r="H182" s="240">
        <v>24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AT182" s="246" t="s">
        <v>185</v>
      </c>
      <c r="AU182" s="246" t="s">
        <v>91</v>
      </c>
      <c r="AV182" s="14" t="s">
        <v>91</v>
      </c>
      <c r="AW182" s="14" t="s">
        <v>34</v>
      </c>
      <c r="AX182" s="14" t="s">
        <v>81</v>
      </c>
      <c r="AY182" s="246" t="s">
        <v>177</v>
      </c>
    </row>
    <row r="183" spans="1:65" s="16" customFormat="1">
      <c r="B183" s="258"/>
      <c r="C183" s="259"/>
      <c r="D183" s="227" t="s">
        <v>185</v>
      </c>
      <c r="E183" s="260" t="s">
        <v>685</v>
      </c>
      <c r="F183" s="261" t="s">
        <v>210</v>
      </c>
      <c r="G183" s="259"/>
      <c r="H183" s="262">
        <v>74.400000000000006</v>
      </c>
      <c r="I183" s="263"/>
      <c r="J183" s="259"/>
      <c r="K183" s="259"/>
      <c r="L183" s="264"/>
      <c r="M183" s="265"/>
      <c r="N183" s="266"/>
      <c r="O183" s="266"/>
      <c r="P183" s="266"/>
      <c r="Q183" s="266"/>
      <c r="R183" s="266"/>
      <c r="S183" s="266"/>
      <c r="T183" s="267"/>
      <c r="AT183" s="268" t="s">
        <v>185</v>
      </c>
      <c r="AU183" s="268" t="s">
        <v>91</v>
      </c>
      <c r="AV183" s="16" t="s">
        <v>183</v>
      </c>
      <c r="AW183" s="16" t="s">
        <v>34</v>
      </c>
      <c r="AX183" s="16" t="s">
        <v>89</v>
      </c>
      <c r="AY183" s="268" t="s">
        <v>177</v>
      </c>
    </row>
    <row r="184" spans="1:65" s="2" customFormat="1" ht="24.2" customHeight="1">
      <c r="A184" s="36"/>
      <c r="B184" s="37"/>
      <c r="C184" s="212" t="s">
        <v>257</v>
      </c>
      <c r="D184" s="212" t="s">
        <v>179</v>
      </c>
      <c r="E184" s="213" t="s">
        <v>757</v>
      </c>
      <c r="F184" s="214" t="s">
        <v>758</v>
      </c>
      <c r="G184" s="215" t="s">
        <v>223</v>
      </c>
      <c r="H184" s="216">
        <v>74.400000000000006</v>
      </c>
      <c r="I184" s="217"/>
      <c r="J184" s="218">
        <f>ROUND(I184*H184,2)</f>
        <v>0</v>
      </c>
      <c r="K184" s="219"/>
      <c r="L184" s="39"/>
      <c r="M184" s="220" t="s">
        <v>1</v>
      </c>
      <c r="N184" s="221" t="s">
        <v>46</v>
      </c>
      <c r="O184" s="73"/>
      <c r="P184" s="222">
        <f>O184*H184</f>
        <v>0</v>
      </c>
      <c r="Q184" s="222">
        <v>0</v>
      </c>
      <c r="R184" s="222">
        <f>Q184*H184</f>
        <v>0</v>
      </c>
      <c r="S184" s="222">
        <v>0</v>
      </c>
      <c r="T184" s="223">
        <f>S184*H184</f>
        <v>0</v>
      </c>
      <c r="U184" s="36"/>
      <c r="V184" s="36"/>
      <c r="W184" s="36"/>
      <c r="X184" s="36"/>
      <c r="Y184" s="36"/>
      <c r="Z184" s="36"/>
      <c r="AA184" s="36"/>
      <c r="AB184" s="36"/>
      <c r="AC184" s="36"/>
      <c r="AD184" s="36"/>
      <c r="AE184" s="36"/>
      <c r="AR184" s="224" t="s">
        <v>183</v>
      </c>
      <c r="AT184" s="224" t="s">
        <v>179</v>
      </c>
      <c r="AU184" s="224" t="s">
        <v>91</v>
      </c>
      <c r="AY184" s="18" t="s">
        <v>177</v>
      </c>
      <c r="BE184" s="116">
        <f>IF(N184="základní",J184,0)</f>
        <v>0</v>
      </c>
      <c r="BF184" s="116">
        <f>IF(N184="snížená",J184,0)</f>
        <v>0</v>
      </c>
      <c r="BG184" s="116">
        <f>IF(N184="zákl. přenesená",J184,0)</f>
        <v>0</v>
      </c>
      <c r="BH184" s="116">
        <f>IF(N184="sníž. přenesená",J184,0)</f>
        <v>0</v>
      </c>
      <c r="BI184" s="116">
        <f>IF(N184="nulová",J184,0)</f>
        <v>0</v>
      </c>
      <c r="BJ184" s="18" t="s">
        <v>89</v>
      </c>
      <c r="BK184" s="116">
        <f>ROUND(I184*H184,2)</f>
        <v>0</v>
      </c>
      <c r="BL184" s="18" t="s">
        <v>183</v>
      </c>
      <c r="BM184" s="224" t="s">
        <v>759</v>
      </c>
    </row>
    <row r="185" spans="1:65" s="14" customFormat="1">
      <c r="B185" s="236"/>
      <c r="C185" s="237"/>
      <c r="D185" s="227" t="s">
        <v>185</v>
      </c>
      <c r="E185" s="238" t="s">
        <v>1</v>
      </c>
      <c r="F185" s="239" t="s">
        <v>685</v>
      </c>
      <c r="G185" s="237"/>
      <c r="H185" s="240">
        <v>74.400000000000006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AT185" s="246" t="s">
        <v>185</v>
      </c>
      <c r="AU185" s="246" t="s">
        <v>91</v>
      </c>
      <c r="AV185" s="14" t="s">
        <v>91</v>
      </c>
      <c r="AW185" s="14" t="s">
        <v>34</v>
      </c>
      <c r="AX185" s="14" t="s">
        <v>89</v>
      </c>
      <c r="AY185" s="246" t="s">
        <v>177</v>
      </c>
    </row>
    <row r="186" spans="1:65" s="2" customFormat="1" ht="14.45" customHeight="1">
      <c r="A186" s="36"/>
      <c r="B186" s="37"/>
      <c r="C186" s="212" t="s">
        <v>262</v>
      </c>
      <c r="D186" s="212" t="s">
        <v>179</v>
      </c>
      <c r="E186" s="213" t="s">
        <v>760</v>
      </c>
      <c r="F186" s="214" t="s">
        <v>761</v>
      </c>
      <c r="G186" s="215" t="s">
        <v>106</v>
      </c>
      <c r="H186" s="216">
        <v>100</v>
      </c>
      <c r="I186" s="217"/>
      <c r="J186" s="218">
        <f>ROUND(I186*H186,2)</f>
        <v>0</v>
      </c>
      <c r="K186" s="219"/>
      <c r="L186" s="39"/>
      <c r="M186" s="220" t="s">
        <v>1</v>
      </c>
      <c r="N186" s="221" t="s">
        <v>46</v>
      </c>
      <c r="O186" s="73"/>
      <c r="P186" s="222">
        <f>O186*H186</f>
        <v>0</v>
      </c>
      <c r="Q186" s="222">
        <v>6.4000000000000005E-4</v>
      </c>
      <c r="R186" s="222">
        <f>Q186*H186</f>
        <v>6.4000000000000001E-2</v>
      </c>
      <c r="S186" s="222">
        <v>0</v>
      </c>
      <c r="T186" s="223">
        <f>S186*H186</f>
        <v>0</v>
      </c>
      <c r="U186" s="36"/>
      <c r="V186" s="36"/>
      <c r="W186" s="36"/>
      <c r="X186" s="36"/>
      <c r="Y186" s="36"/>
      <c r="Z186" s="36"/>
      <c r="AA186" s="36"/>
      <c r="AB186" s="36"/>
      <c r="AC186" s="36"/>
      <c r="AD186" s="36"/>
      <c r="AE186" s="36"/>
      <c r="AR186" s="224" t="s">
        <v>183</v>
      </c>
      <c r="AT186" s="224" t="s">
        <v>179</v>
      </c>
      <c r="AU186" s="224" t="s">
        <v>91</v>
      </c>
      <c r="AY186" s="18" t="s">
        <v>177</v>
      </c>
      <c r="BE186" s="116">
        <f>IF(N186="základní",J186,0)</f>
        <v>0</v>
      </c>
      <c r="BF186" s="116">
        <f>IF(N186="snížená",J186,0)</f>
        <v>0</v>
      </c>
      <c r="BG186" s="116">
        <f>IF(N186="zákl. přenesená",J186,0)</f>
        <v>0</v>
      </c>
      <c r="BH186" s="116">
        <f>IF(N186="sníž. přenesená",J186,0)</f>
        <v>0</v>
      </c>
      <c r="BI186" s="116">
        <f>IF(N186="nulová",J186,0)</f>
        <v>0</v>
      </c>
      <c r="BJ186" s="18" t="s">
        <v>89</v>
      </c>
      <c r="BK186" s="116">
        <f>ROUND(I186*H186,2)</f>
        <v>0</v>
      </c>
      <c r="BL186" s="18" t="s">
        <v>183</v>
      </c>
      <c r="BM186" s="224" t="s">
        <v>762</v>
      </c>
    </row>
    <row r="187" spans="1:65" s="13" customFormat="1">
      <c r="B187" s="225"/>
      <c r="C187" s="226"/>
      <c r="D187" s="227" t="s">
        <v>185</v>
      </c>
      <c r="E187" s="228" t="s">
        <v>1</v>
      </c>
      <c r="F187" s="229" t="s">
        <v>763</v>
      </c>
      <c r="G187" s="226"/>
      <c r="H187" s="228" t="s">
        <v>1</v>
      </c>
      <c r="I187" s="230"/>
      <c r="J187" s="226"/>
      <c r="K187" s="226"/>
      <c r="L187" s="231"/>
      <c r="M187" s="232"/>
      <c r="N187" s="233"/>
      <c r="O187" s="233"/>
      <c r="P187" s="233"/>
      <c r="Q187" s="233"/>
      <c r="R187" s="233"/>
      <c r="S187" s="233"/>
      <c r="T187" s="234"/>
      <c r="AT187" s="235" t="s">
        <v>185</v>
      </c>
      <c r="AU187" s="235" t="s">
        <v>91</v>
      </c>
      <c r="AV187" s="13" t="s">
        <v>89</v>
      </c>
      <c r="AW187" s="13" t="s">
        <v>34</v>
      </c>
      <c r="AX187" s="13" t="s">
        <v>81</v>
      </c>
      <c r="AY187" s="235" t="s">
        <v>177</v>
      </c>
    </row>
    <row r="188" spans="1:65" s="14" customFormat="1">
      <c r="B188" s="236"/>
      <c r="C188" s="237"/>
      <c r="D188" s="227" t="s">
        <v>185</v>
      </c>
      <c r="E188" s="238" t="s">
        <v>1</v>
      </c>
      <c r="F188" s="239" t="s">
        <v>764</v>
      </c>
      <c r="G188" s="237"/>
      <c r="H188" s="240">
        <v>100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AT188" s="246" t="s">
        <v>185</v>
      </c>
      <c r="AU188" s="246" t="s">
        <v>91</v>
      </c>
      <c r="AV188" s="14" t="s">
        <v>91</v>
      </c>
      <c r="AW188" s="14" t="s">
        <v>34</v>
      </c>
      <c r="AX188" s="14" t="s">
        <v>81</v>
      </c>
      <c r="AY188" s="246" t="s">
        <v>177</v>
      </c>
    </row>
    <row r="189" spans="1:65" s="16" customFormat="1">
      <c r="B189" s="258"/>
      <c r="C189" s="259"/>
      <c r="D189" s="227" t="s">
        <v>185</v>
      </c>
      <c r="E189" s="260" t="s">
        <v>678</v>
      </c>
      <c r="F189" s="261" t="s">
        <v>210</v>
      </c>
      <c r="G189" s="259"/>
      <c r="H189" s="262">
        <v>100</v>
      </c>
      <c r="I189" s="263"/>
      <c r="J189" s="259"/>
      <c r="K189" s="259"/>
      <c r="L189" s="264"/>
      <c r="M189" s="265"/>
      <c r="N189" s="266"/>
      <c r="O189" s="266"/>
      <c r="P189" s="266"/>
      <c r="Q189" s="266"/>
      <c r="R189" s="266"/>
      <c r="S189" s="266"/>
      <c r="T189" s="267"/>
      <c r="AT189" s="268" t="s">
        <v>185</v>
      </c>
      <c r="AU189" s="268" t="s">
        <v>91</v>
      </c>
      <c r="AV189" s="16" t="s">
        <v>183</v>
      </c>
      <c r="AW189" s="16" t="s">
        <v>34</v>
      </c>
      <c r="AX189" s="16" t="s">
        <v>89</v>
      </c>
      <c r="AY189" s="268" t="s">
        <v>177</v>
      </c>
    </row>
    <row r="190" spans="1:65" s="2" customFormat="1" ht="14.45" customHeight="1">
      <c r="A190" s="36"/>
      <c r="B190" s="37"/>
      <c r="C190" s="212" t="s">
        <v>266</v>
      </c>
      <c r="D190" s="212" t="s">
        <v>179</v>
      </c>
      <c r="E190" s="213" t="s">
        <v>765</v>
      </c>
      <c r="F190" s="214" t="s">
        <v>766</v>
      </c>
      <c r="G190" s="215" t="s">
        <v>106</v>
      </c>
      <c r="H190" s="216">
        <v>100</v>
      </c>
      <c r="I190" s="217"/>
      <c r="J190" s="218">
        <f>ROUND(I190*H190,2)</f>
        <v>0</v>
      </c>
      <c r="K190" s="219"/>
      <c r="L190" s="39"/>
      <c r="M190" s="220" t="s">
        <v>1</v>
      </c>
      <c r="N190" s="221" t="s">
        <v>46</v>
      </c>
      <c r="O190" s="73"/>
      <c r="P190" s="222">
        <f>O190*H190</f>
        <v>0</v>
      </c>
      <c r="Q190" s="222">
        <v>0</v>
      </c>
      <c r="R190" s="222">
        <f>Q190*H190</f>
        <v>0</v>
      </c>
      <c r="S190" s="222">
        <v>0</v>
      </c>
      <c r="T190" s="223">
        <f>S190*H190</f>
        <v>0</v>
      </c>
      <c r="U190" s="36"/>
      <c r="V190" s="36"/>
      <c r="W190" s="36"/>
      <c r="X190" s="36"/>
      <c r="Y190" s="36"/>
      <c r="Z190" s="36"/>
      <c r="AA190" s="36"/>
      <c r="AB190" s="36"/>
      <c r="AC190" s="36"/>
      <c r="AD190" s="36"/>
      <c r="AE190" s="36"/>
      <c r="AR190" s="224" t="s">
        <v>183</v>
      </c>
      <c r="AT190" s="224" t="s">
        <v>179</v>
      </c>
      <c r="AU190" s="224" t="s">
        <v>91</v>
      </c>
      <c r="AY190" s="18" t="s">
        <v>177</v>
      </c>
      <c r="BE190" s="116">
        <f>IF(N190="základní",J190,0)</f>
        <v>0</v>
      </c>
      <c r="BF190" s="116">
        <f>IF(N190="snížená",J190,0)</f>
        <v>0</v>
      </c>
      <c r="BG190" s="116">
        <f>IF(N190="zákl. přenesená",J190,0)</f>
        <v>0</v>
      </c>
      <c r="BH190" s="116">
        <f>IF(N190="sníž. přenesená",J190,0)</f>
        <v>0</v>
      </c>
      <c r="BI190" s="116">
        <f>IF(N190="nulová",J190,0)</f>
        <v>0</v>
      </c>
      <c r="BJ190" s="18" t="s">
        <v>89</v>
      </c>
      <c r="BK190" s="116">
        <f>ROUND(I190*H190,2)</f>
        <v>0</v>
      </c>
      <c r="BL190" s="18" t="s">
        <v>183</v>
      </c>
      <c r="BM190" s="224" t="s">
        <v>767</v>
      </c>
    </row>
    <row r="191" spans="1:65" s="14" customFormat="1">
      <c r="B191" s="236"/>
      <c r="C191" s="237"/>
      <c r="D191" s="227" t="s">
        <v>185</v>
      </c>
      <c r="E191" s="238" t="s">
        <v>1</v>
      </c>
      <c r="F191" s="239" t="s">
        <v>678</v>
      </c>
      <c r="G191" s="237"/>
      <c r="H191" s="240">
        <v>100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AT191" s="246" t="s">
        <v>185</v>
      </c>
      <c r="AU191" s="246" t="s">
        <v>91</v>
      </c>
      <c r="AV191" s="14" t="s">
        <v>91</v>
      </c>
      <c r="AW191" s="14" t="s">
        <v>34</v>
      </c>
      <c r="AX191" s="14" t="s">
        <v>89</v>
      </c>
      <c r="AY191" s="246" t="s">
        <v>177</v>
      </c>
    </row>
    <row r="192" spans="1:65" s="2" customFormat="1" ht="24.2" customHeight="1">
      <c r="A192" s="36"/>
      <c r="B192" s="37"/>
      <c r="C192" s="212" t="s">
        <v>271</v>
      </c>
      <c r="D192" s="212" t="s">
        <v>179</v>
      </c>
      <c r="E192" s="213" t="s">
        <v>768</v>
      </c>
      <c r="F192" s="214" t="s">
        <v>769</v>
      </c>
      <c r="G192" s="215" t="s">
        <v>106</v>
      </c>
      <c r="H192" s="216">
        <v>1000</v>
      </c>
      <c r="I192" s="217"/>
      <c r="J192" s="218">
        <f>ROUND(I192*H192,2)</f>
        <v>0</v>
      </c>
      <c r="K192" s="219"/>
      <c r="L192" s="39"/>
      <c r="M192" s="220" t="s">
        <v>1</v>
      </c>
      <c r="N192" s="221" t="s">
        <v>46</v>
      </c>
      <c r="O192" s="73"/>
      <c r="P192" s="222">
        <f>O192*H192</f>
        <v>0</v>
      </c>
      <c r="Q192" s="222">
        <v>0</v>
      </c>
      <c r="R192" s="222">
        <f>Q192*H192</f>
        <v>0</v>
      </c>
      <c r="S192" s="222">
        <v>0</v>
      </c>
      <c r="T192" s="223">
        <f>S192*H192</f>
        <v>0</v>
      </c>
      <c r="U192" s="36"/>
      <c r="V192" s="36"/>
      <c r="W192" s="36"/>
      <c r="X192" s="36"/>
      <c r="Y192" s="36"/>
      <c r="Z192" s="36"/>
      <c r="AA192" s="36"/>
      <c r="AB192" s="36"/>
      <c r="AC192" s="36"/>
      <c r="AD192" s="36"/>
      <c r="AE192" s="36"/>
      <c r="AR192" s="224" t="s">
        <v>183</v>
      </c>
      <c r="AT192" s="224" t="s">
        <v>179</v>
      </c>
      <c r="AU192" s="224" t="s">
        <v>91</v>
      </c>
      <c r="AY192" s="18" t="s">
        <v>177</v>
      </c>
      <c r="BE192" s="116">
        <f>IF(N192="základní",J192,0)</f>
        <v>0</v>
      </c>
      <c r="BF192" s="116">
        <f>IF(N192="snížená",J192,0)</f>
        <v>0</v>
      </c>
      <c r="BG192" s="116">
        <f>IF(N192="zákl. přenesená",J192,0)</f>
        <v>0</v>
      </c>
      <c r="BH192" s="116">
        <f>IF(N192="sníž. přenesená",J192,0)</f>
        <v>0</v>
      </c>
      <c r="BI192" s="116">
        <f>IF(N192="nulová",J192,0)</f>
        <v>0</v>
      </c>
      <c r="BJ192" s="18" t="s">
        <v>89</v>
      </c>
      <c r="BK192" s="116">
        <f>ROUND(I192*H192,2)</f>
        <v>0</v>
      </c>
      <c r="BL192" s="18" t="s">
        <v>183</v>
      </c>
      <c r="BM192" s="224" t="s">
        <v>770</v>
      </c>
    </row>
    <row r="193" spans="1:65" s="14" customFormat="1">
      <c r="B193" s="236"/>
      <c r="C193" s="237"/>
      <c r="D193" s="227" t="s">
        <v>185</v>
      </c>
      <c r="E193" s="238" t="s">
        <v>1</v>
      </c>
      <c r="F193" s="239" t="s">
        <v>771</v>
      </c>
      <c r="G193" s="237"/>
      <c r="H193" s="240">
        <v>1000</v>
      </c>
      <c r="I193" s="241"/>
      <c r="J193" s="237"/>
      <c r="K193" s="237"/>
      <c r="L193" s="242"/>
      <c r="M193" s="243"/>
      <c r="N193" s="244"/>
      <c r="O193" s="244"/>
      <c r="P193" s="244"/>
      <c r="Q193" s="244"/>
      <c r="R193" s="244"/>
      <c r="S193" s="244"/>
      <c r="T193" s="245"/>
      <c r="AT193" s="246" t="s">
        <v>185</v>
      </c>
      <c r="AU193" s="246" t="s">
        <v>91</v>
      </c>
      <c r="AV193" s="14" t="s">
        <v>91</v>
      </c>
      <c r="AW193" s="14" t="s">
        <v>34</v>
      </c>
      <c r="AX193" s="14" t="s">
        <v>89</v>
      </c>
      <c r="AY193" s="246" t="s">
        <v>177</v>
      </c>
    </row>
    <row r="194" spans="1:65" s="2" customFormat="1" ht="24.2" customHeight="1">
      <c r="A194" s="36"/>
      <c r="B194" s="37"/>
      <c r="C194" s="212" t="s">
        <v>8</v>
      </c>
      <c r="D194" s="212" t="s">
        <v>179</v>
      </c>
      <c r="E194" s="213" t="s">
        <v>772</v>
      </c>
      <c r="F194" s="214" t="s">
        <v>773</v>
      </c>
      <c r="G194" s="215" t="s">
        <v>223</v>
      </c>
      <c r="H194" s="216">
        <v>1075.462</v>
      </c>
      <c r="I194" s="217"/>
      <c r="J194" s="218">
        <f>ROUND(I194*H194,2)</f>
        <v>0</v>
      </c>
      <c r="K194" s="219"/>
      <c r="L194" s="39"/>
      <c r="M194" s="220" t="s">
        <v>1</v>
      </c>
      <c r="N194" s="221" t="s">
        <v>46</v>
      </c>
      <c r="O194" s="73"/>
      <c r="P194" s="222">
        <f>O194*H194</f>
        <v>0</v>
      </c>
      <c r="Q194" s="222">
        <v>0</v>
      </c>
      <c r="R194" s="222">
        <f>Q194*H194</f>
        <v>0</v>
      </c>
      <c r="S194" s="222">
        <v>0</v>
      </c>
      <c r="T194" s="223">
        <f>S194*H194</f>
        <v>0</v>
      </c>
      <c r="U194" s="36"/>
      <c r="V194" s="36"/>
      <c r="W194" s="36"/>
      <c r="X194" s="36"/>
      <c r="Y194" s="36"/>
      <c r="Z194" s="36"/>
      <c r="AA194" s="36"/>
      <c r="AB194" s="36"/>
      <c r="AC194" s="36"/>
      <c r="AD194" s="36"/>
      <c r="AE194" s="36"/>
      <c r="AR194" s="224" t="s">
        <v>183</v>
      </c>
      <c r="AT194" s="224" t="s">
        <v>179</v>
      </c>
      <c r="AU194" s="224" t="s">
        <v>91</v>
      </c>
      <c r="AY194" s="18" t="s">
        <v>177</v>
      </c>
      <c r="BE194" s="116">
        <f>IF(N194="základní",J194,0)</f>
        <v>0</v>
      </c>
      <c r="BF194" s="116">
        <f>IF(N194="snížená",J194,0)</f>
        <v>0</v>
      </c>
      <c r="BG194" s="116">
        <f>IF(N194="zákl. přenesená",J194,0)</f>
        <v>0</v>
      </c>
      <c r="BH194" s="116">
        <f>IF(N194="sníž. přenesená",J194,0)</f>
        <v>0</v>
      </c>
      <c r="BI194" s="116">
        <f>IF(N194="nulová",J194,0)</f>
        <v>0</v>
      </c>
      <c r="BJ194" s="18" t="s">
        <v>89</v>
      </c>
      <c r="BK194" s="116">
        <f>ROUND(I194*H194,2)</f>
        <v>0</v>
      </c>
      <c r="BL194" s="18" t="s">
        <v>183</v>
      </c>
      <c r="BM194" s="224" t="s">
        <v>774</v>
      </c>
    </row>
    <row r="195" spans="1:65" s="14" customFormat="1">
      <c r="B195" s="236"/>
      <c r="C195" s="237"/>
      <c r="D195" s="227" t="s">
        <v>185</v>
      </c>
      <c r="E195" s="238" t="s">
        <v>694</v>
      </c>
      <c r="F195" s="239" t="s">
        <v>775</v>
      </c>
      <c r="G195" s="237"/>
      <c r="H195" s="240">
        <v>1075.462</v>
      </c>
      <c r="I195" s="241"/>
      <c r="J195" s="237"/>
      <c r="K195" s="237"/>
      <c r="L195" s="242"/>
      <c r="M195" s="243"/>
      <c r="N195" s="244"/>
      <c r="O195" s="244"/>
      <c r="P195" s="244"/>
      <c r="Q195" s="244"/>
      <c r="R195" s="244"/>
      <c r="S195" s="244"/>
      <c r="T195" s="245"/>
      <c r="AT195" s="246" t="s">
        <v>185</v>
      </c>
      <c r="AU195" s="246" t="s">
        <v>91</v>
      </c>
      <c r="AV195" s="14" t="s">
        <v>91</v>
      </c>
      <c r="AW195" s="14" t="s">
        <v>34</v>
      </c>
      <c r="AX195" s="14" t="s">
        <v>89</v>
      </c>
      <c r="AY195" s="246" t="s">
        <v>177</v>
      </c>
    </row>
    <row r="196" spans="1:65" s="2" customFormat="1" ht="24.2" customHeight="1">
      <c r="A196" s="36"/>
      <c r="B196" s="37"/>
      <c r="C196" s="212" t="s">
        <v>279</v>
      </c>
      <c r="D196" s="212" t="s">
        <v>179</v>
      </c>
      <c r="E196" s="213" t="s">
        <v>776</v>
      </c>
      <c r="F196" s="214" t="s">
        <v>777</v>
      </c>
      <c r="G196" s="215" t="s">
        <v>223</v>
      </c>
      <c r="H196" s="216">
        <v>1075.462</v>
      </c>
      <c r="I196" s="217"/>
      <c r="J196" s="218">
        <f>ROUND(I196*H196,2)</f>
        <v>0</v>
      </c>
      <c r="K196" s="219"/>
      <c r="L196" s="39"/>
      <c r="M196" s="220" t="s">
        <v>1</v>
      </c>
      <c r="N196" s="221" t="s">
        <v>46</v>
      </c>
      <c r="O196" s="73"/>
      <c r="P196" s="222">
        <f>O196*H196</f>
        <v>0</v>
      </c>
      <c r="Q196" s="222">
        <v>0</v>
      </c>
      <c r="R196" s="222">
        <f>Q196*H196</f>
        <v>0</v>
      </c>
      <c r="S196" s="222">
        <v>0</v>
      </c>
      <c r="T196" s="223">
        <f>S196*H196</f>
        <v>0</v>
      </c>
      <c r="U196" s="36"/>
      <c r="V196" s="36"/>
      <c r="W196" s="36"/>
      <c r="X196" s="36"/>
      <c r="Y196" s="36"/>
      <c r="Z196" s="36"/>
      <c r="AA196" s="36"/>
      <c r="AB196" s="36"/>
      <c r="AC196" s="36"/>
      <c r="AD196" s="36"/>
      <c r="AE196" s="36"/>
      <c r="AR196" s="224" t="s">
        <v>183</v>
      </c>
      <c r="AT196" s="224" t="s">
        <v>179</v>
      </c>
      <c r="AU196" s="224" t="s">
        <v>91</v>
      </c>
      <c r="AY196" s="18" t="s">
        <v>177</v>
      </c>
      <c r="BE196" s="116">
        <f>IF(N196="základní",J196,0)</f>
        <v>0</v>
      </c>
      <c r="BF196" s="116">
        <f>IF(N196="snížená",J196,0)</f>
        <v>0</v>
      </c>
      <c r="BG196" s="116">
        <f>IF(N196="zákl. přenesená",J196,0)</f>
        <v>0</v>
      </c>
      <c r="BH196" s="116">
        <f>IF(N196="sníž. přenesená",J196,0)</f>
        <v>0</v>
      </c>
      <c r="BI196" s="116">
        <f>IF(N196="nulová",J196,0)</f>
        <v>0</v>
      </c>
      <c r="BJ196" s="18" t="s">
        <v>89</v>
      </c>
      <c r="BK196" s="116">
        <f>ROUND(I196*H196,2)</f>
        <v>0</v>
      </c>
      <c r="BL196" s="18" t="s">
        <v>183</v>
      </c>
      <c r="BM196" s="224" t="s">
        <v>778</v>
      </c>
    </row>
    <row r="197" spans="1:65" s="14" customFormat="1">
      <c r="B197" s="236"/>
      <c r="C197" s="237"/>
      <c r="D197" s="227" t="s">
        <v>185</v>
      </c>
      <c r="E197" s="238" t="s">
        <v>1</v>
      </c>
      <c r="F197" s="239" t="s">
        <v>694</v>
      </c>
      <c r="G197" s="237"/>
      <c r="H197" s="240">
        <v>1075.462</v>
      </c>
      <c r="I197" s="241"/>
      <c r="J197" s="237"/>
      <c r="K197" s="237"/>
      <c r="L197" s="242"/>
      <c r="M197" s="243"/>
      <c r="N197" s="244"/>
      <c r="O197" s="244"/>
      <c r="P197" s="244"/>
      <c r="Q197" s="244"/>
      <c r="R197" s="244"/>
      <c r="S197" s="244"/>
      <c r="T197" s="245"/>
      <c r="AT197" s="246" t="s">
        <v>185</v>
      </c>
      <c r="AU197" s="246" t="s">
        <v>91</v>
      </c>
      <c r="AV197" s="14" t="s">
        <v>91</v>
      </c>
      <c r="AW197" s="14" t="s">
        <v>34</v>
      </c>
      <c r="AX197" s="14" t="s">
        <v>81</v>
      </c>
      <c r="AY197" s="246" t="s">
        <v>177</v>
      </c>
    </row>
    <row r="198" spans="1:65" s="16" customFormat="1">
      <c r="B198" s="258"/>
      <c r="C198" s="259"/>
      <c r="D198" s="227" t="s">
        <v>185</v>
      </c>
      <c r="E198" s="260" t="s">
        <v>1</v>
      </c>
      <c r="F198" s="261" t="s">
        <v>210</v>
      </c>
      <c r="G198" s="259"/>
      <c r="H198" s="262">
        <v>1075.462</v>
      </c>
      <c r="I198" s="263"/>
      <c r="J198" s="259"/>
      <c r="K198" s="259"/>
      <c r="L198" s="264"/>
      <c r="M198" s="265"/>
      <c r="N198" s="266"/>
      <c r="O198" s="266"/>
      <c r="P198" s="266"/>
      <c r="Q198" s="266"/>
      <c r="R198" s="266"/>
      <c r="S198" s="266"/>
      <c r="T198" s="267"/>
      <c r="AT198" s="268" t="s">
        <v>185</v>
      </c>
      <c r="AU198" s="268" t="s">
        <v>91</v>
      </c>
      <c r="AV198" s="16" t="s">
        <v>183</v>
      </c>
      <c r="AW198" s="16" t="s">
        <v>34</v>
      </c>
      <c r="AX198" s="16" t="s">
        <v>89</v>
      </c>
      <c r="AY198" s="268" t="s">
        <v>177</v>
      </c>
    </row>
    <row r="199" spans="1:65" s="2" customFormat="1" ht="14.45" customHeight="1">
      <c r="A199" s="36"/>
      <c r="B199" s="37"/>
      <c r="C199" s="212" t="s">
        <v>284</v>
      </c>
      <c r="D199" s="212" t="s">
        <v>179</v>
      </c>
      <c r="E199" s="213" t="s">
        <v>779</v>
      </c>
      <c r="F199" s="214" t="s">
        <v>780</v>
      </c>
      <c r="G199" s="215" t="s">
        <v>223</v>
      </c>
      <c r="H199" s="216">
        <v>578.79</v>
      </c>
      <c r="I199" s="217"/>
      <c r="J199" s="218">
        <f>ROUND(I199*H199,2)</f>
        <v>0</v>
      </c>
      <c r="K199" s="219"/>
      <c r="L199" s="39"/>
      <c r="M199" s="220" t="s">
        <v>1</v>
      </c>
      <c r="N199" s="221" t="s">
        <v>46</v>
      </c>
      <c r="O199" s="73"/>
      <c r="P199" s="222">
        <f>O199*H199</f>
        <v>0</v>
      </c>
      <c r="Q199" s="222">
        <v>0</v>
      </c>
      <c r="R199" s="222">
        <f>Q199*H199</f>
        <v>0</v>
      </c>
      <c r="S199" s="222">
        <v>0</v>
      </c>
      <c r="T199" s="223">
        <f>S199*H199</f>
        <v>0</v>
      </c>
      <c r="U199" s="36"/>
      <c r="V199" s="36"/>
      <c r="W199" s="36"/>
      <c r="X199" s="36"/>
      <c r="Y199" s="36"/>
      <c r="Z199" s="36"/>
      <c r="AA199" s="36"/>
      <c r="AB199" s="36"/>
      <c r="AC199" s="36"/>
      <c r="AD199" s="36"/>
      <c r="AE199" s="36"/>
      <c r="AR199" s="224" t="s">
        <v>183</v>
      </c>
      <c r="AT199" s="224" t="s">
        <v>179</v>
      </c>
      <c r="AU199" s="224" t="s">
        <v>91</v>
      </c>
      <c r="AY199" s="18" t="s">
        <v>177</v>
      </c>
      <c r="BE199" s="116">
        <f>IF(N199="základní",J199,0)</f>
        <v>0</v>
      </c>
      <c r="BF199" s="116">
        <f>IF(N199="snížená",J199,0)</f>
        <v>0</v>
      </c>
      <c r="BG199" s="116">
        <f>IF(N199="zákl. přenesená",J199,0)</f>
        <v>0</v>
      </c>
      <c r="BH199" s="116">
        <f>IF(N199="sníž. přenesená",J199,0)</f>
        <v>0</v>
      </c>
      <c r="BI199" s="116">
        <f>IF(N199="nulová",J199,0)</f>
        <v>0</v>
      </c>
      <c r="BJ199" s="18" t="s">
        <v>89</v>
      </c>
      <c r="BK199" s="116">
        <f>ROUND(I199*H199,2)</f>
        <v>0</v>
      </c>
      <c r="BL199" s="18" t="s">
        <v>183</v>
      </c>
      <c r="BM199" s="224" t="s">
        <v>781</v>
      </c>
    </row>
    <row r="200" spans="1:65" s="13" customFormat="1">
      <c r="B200" s="225"/>
      <c r="C200" s="226"/>
      <c r="D200" s="227" t="s">
        <v>185</v>
      </c>
      <c r="E200" s="228" t="s">
        <v>1</v>
      </c>
      <c r="F200" s="229" t="s">
        <v>782</v>
      </c>
      <c r="G200" s="226"/>
      <c r="H200" s="228" t="s">
        <v>1</v>
      </c>
      <c r="I200" s="230"/>
      <c r="J200" s="226"/>
      <c r="K200" s="226"/>
      <c r="L200" s="231"/>
      <c r="M200" s="232"/>
      <c r="N200" s="233"/>
      <c r="O200" s="233"/>
      <c r="P200" s="233"/>
      <c r="Q200" s="233"/>
      <c r="R200" s="233"/>
      <c r="S200" s="233"/>
      <c r="T200" s="234"/>
      <c r="AT200" s="235" t="s">
        <v>185</v>
      </c>
      <c r="AU200" s="235" t="s">
        <v>91</v>
      </c>
      <c r="AV200" s="13" t="s">
        <v>89</v>
      </c>
      <c r="AW200" s="13" t="s">
        <v>34</v>
      </c>
      <c r="AX200" s="13" t="s">
        <v>81</v>
      </c>
      <c r="AY200" s="235" t="s">
        <v>177</v>
      </c>
    </row>
    <row r="201" spans="1:65" s="14" customFormat="1">
      <c r="B201" s="236"/>
      <c r="C201" s="237"/>
      <c r="D201" s="227" t="s">
        <v>185</v>
      </c>
      <c r="E201" s="238" t="s">
        <v>697</v>
      </c>
      <c r="F201" s="239" t="s">
        <v>700</v>
      </c>
      <c r="G201" s="237"/>
      <c r="H201" s="240">
        <v>578.79</v>
      </c>
      <c r="I201" s="241"/>
      <c r="J201" s="237"/>
      <c r="K201" s="237"/>
      <c r="L201" s="242"/>
      <c r="M201" s="243"/>
      <c r="N201" s="244"/>
      <c r="O201" s="244"/>
      <c r="P201" s="244"/>
      <c r="Q201" s="244"/>
      <c r="R201" s="244"/>
      <c r="S201" s="244"/>
      <c r="T201" s="245"/>
      <c r="AT201" s="246" t="s">
        <v>185</v>
      </c>
      <c r="AU201" s="246" t="s">
        <v>91</v>
      </c>
      <c r="AV201" s="14" t="s">
        <v>91</v>
      </c>
      <c r="AW201" s="14" t="s">
        <v>34</v>
      </c>
      <c r="AX201" s="14" t="s">
        <v>89</v>
      </c>
      <c r="AY201" s="246" t="s">
        <v>177</v>
      </c>
    </row>
    <row r="202" spans="1:65" s="2" customFormat="1" ht="24.2" customHeight="1">
      <c r="A202" s="36"/>
      <c r="B202" s="37"/>
      <c r="C202" s="212" t="s">
        <v>291</v>
      </c>
      <c r="D202" s="212" t="s">
        <v>179</v>
      </c>
      <c r="E202" s="213" t="s">
        <v>783</v>
      </c>
      <c r="F202" s="214" t="s">
        <v>784</v>
      </c>
      <c r="G202" s="215" t="s">
        <v>260</v>
      </c>
      <c r="H202" s="216">
        <v>1041.8219999999999</v>
      </c>
      <c r="I202" s="217"/>
      <c r="J202" s="218">
        <f>ROUND(I202*H202,2)</f>
        <v>0</v>
      </c>
      <c r="K202" s="219"/>
      <c r="L202" s="39"/>
      <c r="M202" s="220" t="s">
        <v>1</v>
      </c>
      <c r="N202" s="221" t="s">
        <v>46</v>
      </c>
      <c r="O202" s="73"/>
      <c r="P202" s="222">
        <f>O202*H202</f>
        <v>0</v>
      </c>
      <c r="Q202" s="222">
        <v>0</v>
      </c>
      <c r="R202" s="222">
        <f>Q202*H202</f>
        <v>0</v>
      </c>
      <c r="S202" s="222">
        <v>0</v>
      </c>
      <c r="T202" s="223">
        <f>S202*H202</f>
        <v>0</v>
      </c>
      <c r="U202" s="36"/>
      <c r="V202" s="36"/>
      <c r="W202" s="36"/>
      <c r="X202" s="36"/>
      <c r="Y202" s="36"/>
      <c r="Z202" s="36"/>
      <c r="AA202" s="36"/>
      <c r="AB202" s="36"/>
      <c r="AC202" s="36"/>
      <c r="AD202" s="36"/>
      <c r="AE202" s="36"/>
      <c r="AR202" s="224" t="s">
        <v>183</v>
      </c>
      <c r="AT202" s="224" t="s">
        <v>179</v>
      </c>
      <c r="AU202" s="224" t="s">
        <v>91</v>
      </c>
      <c r="AY202" s="18" t="s">
        <v>177</v>
      </c>
      <c r="BE202" s="116">
        <f>IF(N202="základní",J202,0)</f>
        <v>0</v>
      </c>
      <c r="BF202" s="116">
        <f>IF(N202="snížená",J202,0)</f>
        <v>0</v>
      </c>
      <c r="BG202" s="116">
        <f>IF(N202="zákl. přenesená",J202,0)</f>
        <v>0</v>
      </c>
      <c r="BH202" s="116">
        <f>IF(N202="sníž. přenesená",J202,0)</f>
        <v>0</v>
      </c>
      <c r="BI202" s="116">
        <f>IF(N202="nulová",J202,0)</f>
        <v>0</v>
      </c>
      <c r="BJ202" s="18" t="s">
        <v>89</v>
      </c>
      <c r="BK202" s="116">
        <f>ROUND(I202*H202,2)</f>
        <v>0</v>
      </c>
      <c r="BL202" s="18" t="s">
        <v>183</v>
      </c>
      <c r="BM202" s="224" t="s">
        <v>785</v>
      </c>
    </row>
    <row r="203" spans="1:65" s="14" customFormat="1">
      <c r="B203" s="236"/>
      <c r="C203" s="237"/>
      <c r="D203" s="227" t="s">
        <v>185</v>
      </c>
      <c r="E203" s="238" t="s">
        <v>1</v>
      </c>
      <c r="F203" s="239" t="s">
        <v>786</v>
      </c>
      <c r="G203" s="237"/>
      <c r="H203" s="240">
        <v>1041.8219999999999</v>
      </c>
      <c r="I203" s="241"/>
      <c r="J203" s="237"/>
      <c r="K203" s="237"/>
      <c r="L203" s="242"/>
      <c r="M203" s="243"/>
      <c r="N203" s="244"/>
      <c r="O203" s="244"/>
      <c r="P203" s="244"/>
      <c r="Q203" s="244"/>
      <c r="R203" s="244"/>
      <c r="S203" s="244"/>
      <c r="T203" s="245"/>
      <c r="AT203" s="246" t="s">
        <v>185</v>
      </c>
      <c r="AU203" s="246" t="s">
        <v>91</v>
      </c>
      <c r="AV203" s="14" t="s">
        <v>91</v>
      </c>
      <c r="AW203" s="14" t="s">
        <v>34</v>
      </c>
      <c r="AX203" s="14" t="s">
        <v>89</v>
      </c>
      <c r="AY203" s="246" t="s">
        <v>177</v>
      </c>
    </row>
    <row r="204" spans="1:65" s="2" customFormat="1" ht="24.2" customHeight="1">
      <c r="A204" s="36"/>
      <c r="B204" s="37"/>
      <c r="C204" s="212" t="s">
        <v>299</v>
      </c>
      <c r="D204" s="212" t="s">
        <v>179</v>
      </c>
      <c r="E204" s="213" t="s">
        <v>787</v>
      </c>
      <c r="F204" s="214" t="s">
        <v>788</v>
      </c>
      <c r="G204" s="215" t="s">
        <v>223</v>
      </c>
      <c r="H204" s="216">
        <v>594.99</v>
      </c>
      <c r="I204" s="217"/>
      <c r="J204" s="218">
        <f>ROUND(I204*H204,2)</f>
        <v>0</v>
      </c>
      <c r="K204" s="219"/>
      <c r="L204" s="39"/>
      <c r="M204" s="220" t="s">
        <v>1</v>
      </c>
      <c r="N204" s="221" t="s">
        <v>46</v>
      </c>
      <c r="O204" s="73"/>
      <c r="P204" s="222">
        <f>O204*H204</f>
        <v>0</v>
      </c>
      <c r="Q204" s="222">
        <v>0</v>
      </c>
      <c r="R204" s="222">
        <f>Q204*H204</f>
        <v>0</v>
      </c>
      <c r="S204" s="222">
        <v>0</v>
      </c>
      <c r="T204" s="223">
        <f>S204*H204</f>
        <v>0</v>
      </c>
      <c r="U204" s="36"/>
      <c r="V204" s="36"/>
      <c r="W204" s="36"/>
      <c r="X204" s="36"/>
      <c r="Y204" s="36"/>
      <c r="Z204" s="36"/>
      <c r="AA204" s="36"/>
      <c r="AB204" s="36"/>
      <c r="AC204" s="36"/>
      <c r="AD204" s="36"/>
      <c r="AE204" s="36"/>
      <c r="AR204" s="224" t="s">
        <v>183</v>
      </c>
      <c r="AT204" s="224" t="s">
        <v>179</v>
      </c>
      <c r="AU204" s="224" t="s">
        <v>91</v>
      </c>
      <c r="AY204" s="18" t="s">
        <v>177</v>
      </c>
      <c r="BE204" s="116">
        <f>IF(N204="základní",J204,0)</f>
        <v>0</v>
      </c>
      <c r="BF204" s="116">
        <f>IF(N204="snížená",J204,0)</f>
        <v>0</v>
      </c>
      <c r="BG204" s="116">
        <f>IF(N204="zákl. přenesená",J204,0)</f>
        <v>0</v>
      </c>
      <c r="BH204" s="116">
        <f>IF(N204="sníž. přenesená",J204,0)</f>
        <v>0</v>
      </c>
      <c r="BI204" s="116">
        <f>IF(N204="nulová",J204,0)</f>
        <v>0</v>
      </c>
      <c r="BJ204" s="18" t="s">
        <v>89</v>
      </c>
      <c r="BK204" s="116">
        <f>ROUND(I204*H204,2)</f>
        <v>0</v>
      </c>
      <c r="BL204" s="18" t="s">
        <v>183</v>
      </c>
      <c r="BM204" s="224" t="s">
        <v>789</v>
      </c>
    </row>
    <row r="205" spans="1:65" s="13" customFormat="1">
      <c r="B205" s="225"/>
      <c r="C205" s="226"/>
      <c r="D205" s="227" t="s">
        <v>185</v>
      </c>
      <c r="E205" s="228" t="s">
        <v>1</v>
      </c>
      <c r="F205" s="229" t="s">
        <v>790</v>
      </c>
      <c r="G205" s="226"/>
      <c r="H205" s="228" t="s">
        <v>1</v>
      </c>
      <c r="I205" s="230"/>
      <c r="J205" s="226"/>
      <c r="K205" s="226"/>
      <c r="L205" s="231"/>
      <c r="M205" s="232"/>
      <c r="N205" s="233"/>
      <c r="O205" s="233"/>
      <c r="P205" s="233"/>
      <c r="Q205" s="233"/>
      <c r="R205" s="233"/>
      <c r="S205" s="233"/>
      <c r="T205" s="234"/>
      <c r="AT205" s="235" t="s">
        <v>185</v>
      </c>
      <c r="AU205" s="235" t="s">
        <v>91</v>
      </c>
      <c r="AV205" s="13" t="s">
        <v>89</v>
      </c>
      <c r="AW205" s="13" t="s">
        <v>34</v>
      </c>
      <c r="AX205" s="13" t="s">
        <v>81</v>
      </c>
      <c r="AY205" s="235" t="s">
        <v>177</v>
      </c>
    </row>
    <row r="206" spans="1:65" s="14" customFormat="1">
      <c r="B206" s="236"/>
      <c r="C206" s="237"/>
      <c r="D206" s="227" t="s">
        <v>185</v>
      </c>
      <c r="E206" s="238" t="s">
        <v>700</v>
      </c>
      <c r="F206" s="239" t="s">
        <v>791</v>
      </c>
      <c r="G206" s="237"/>
      <c r="H206" s="240">
        <v>578.79</v>
      </c>
      <c r="I206" s="241"/>
      <c r="J206" s="237"/>
      <c r="K206" s="237"/>
      <c r="L206" s="242"/>
      <c r="M206" s="243"/>
      <c r="N206" s="244"/>
      <c r="O206" s="244"/>
      <c r="P206" s="244"/>
      <c r="Q206" s="244"/>
      <c r="R206" s="244"/>
      <c r="S206" s="244"/>
      <c r="T206" s="245"/>
      <c r="AT206" s="246" t="s">
        <v>185</v>
      </c>
      <c r="AU206" s="246" t="s">
        <v>91</v>
      </c>
      <c r="AV206" s="14" t="s">
        <v>91</v>
      </c>
      <c r="AW206" s="14" t="s">
        <v>34</v>
      </c>
      <c r="AX206" s="14" t="s">
        <v>81</v>
      </c>
      <c r="AY206" s="246" t="s">
        <v>177</v>
      </c>
    </row>
    <row r="207" spans="1:65" s="14" customFormat="1">
      <c r="B207" s="236"/>
      <c r="C207" s="237"/>
      <c r="D207" s="227" t="s">
        <v>185</v>
      </c>
      <c r="E207" s="238" t="s">
        <v>1</v>
      </c>
      <c r="F207" s="239" t="s">
        <v>668</v>
      </c>
      <c r="G207" s="237"/>
      <c r="H207" s="240">
        <v>16.2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AT207" s="246" t="s">
        <v>185</v>
      </c>
      <c r="AU207" s="246" t="s">
        <v>91</v>
      </c>
      <c r="AV207" s="14" t="s">
        <v>91</v>
      </c>
      <c r="AW207" s="14" t="s">
        <v>34</v>
      </c>
      <c r="AX207" s="14" t="s">
        <v>81</v>
      </c>
      <c r="AY207" s="246" t="s">
        <v>177</v>
      </c>
    </row>
    <row r="208" spans="1:65" s="16" customFormat="1">
      <c r="B208" s="258"/>
      <c r="C208" s="259"/>
      <c r="D208" s="227" t="s">
        <v>185</v>
      </c>
      <c r="E208" s="260" t="s">
        <v>1</v>
      </c>
      <c r="F208" s="261" t="s">
        <v>210</v>
      </c>
      <c r="G208" s="259"/>
      <c r="H208" s="262">
        <v>594.99</v>
      </c>
      <c r="I208" s="263"/>
      <c r="J208" s="259"/>
      <c r="K208" s="259"/>
      <c r="L208" s="264"/>
      <c r="M208" s="265"/>
      <c r="N208" s="266"/>
      <c r="O208" s="266"/>
      <c r="P208" s="266"/>
      <c r="Q208" s="266"/>
      <c r="R208" s="266"/>
      <c r="S208" s="266"/>
      <c r="T208" s="267"/>
      <c r="AT208" s="268" t="s">
        <v>185</v>
      </c>
      <c r="AU208" s="268" t="s">
        <v>91</v>
      </c>
      <c r="AV208" s="16" t="s">
        <v>183</v>
      </c>
      <c r="AW208" s="16" t="s">
        <v>34</v>
      </c>
      <c r="AX208" s="16" t="s">
        <v>89</v>
      </c>
      <c r="AY208" s="268" t="s">
        <v>177</v>
      </c>
    </row>
    <row r="209" spans="1:65" s="2" customFormat="1" ht="24.2" customHeight="1">
      <c r="A209" s="36"/>
      <c r="B209" s="37"/>
      <c r="C209" s="269" t="s">
        <v>304</v>
      </c>
      <c r="D209" s="269" t="s">
        <v>212</v>
      </c>
      <c r="E209" s="270" t="s">
        <v>792</v>
      </c>
      <c r="F209" s="271" t="s">
        <v>793</v>
      </c>
      <c r="G209" s="272" t="s">
        <v>260</v>
      </c>
      <c r="H209" s="273">
        <v>24.3</v>
      </c>
      <c r="I209" s="274"/>
      <c r="J209" s="275">
        <f>ROUND(I209*H209,2)</f>
        <v>0</v>
      </c>
      <c r="K209" s="276"/>
      <c r="L209" s="277"/>
      <c r="M209" s="278" t="s">
        <v>1</v>
      </c>
      <c r="N209" s="279" t="s">
        <v>46</v>
      </c>
      <c r="O209" s="73"/>
      <c r="P209" s="222">
        <f>O209*H209</f>
        <v>0</v>
      </c>
      <c r="Q209" s="222">
        <v>1.5</v>
      </c>
      <c r="R209" s="222">
        <f>Q209*H209</f>
        <v>36.450000000000003</v>
      </c>
      <c r="S209" s="222">
        <v>0</v>
      </c>
      <c r="T209" s="223">
        <f>S209*H209</f>
        <v>0</v>
      </c>
      <c r="U209" s="36"/>
      <c r="V209" s="36"/>
      <c r="W209" s="36"/>
      <c r="X209" s="36"/>
      <c r="Y209" s="36"/>
      <c r="Z209" s="36"/>
      <c r="AA209" s="36"/>
      <c r="AB209" s="36"/>
      <c r="AC209" s="36"/>
      <c r="AD209" s="36"/>
      <c r="AE209" s="36"/>
      <c r="AR209" s="224" t="s">
        <v>215</v>
      </c>
      <c r="AT209" s="224" t="s">
        <v>212</v>
      </c>
      <c r="AU209" s="224" t="s">
        <v>91</v>
      </c>
      <c r="AY209" s="18" t="s">
        <v>177</v>
      </c>
      <c r="BE209" s="116">
        <f>IF(N209="základní",J209,0)</f>
        <v>0</v>
      </c>
      <c r="BF209" s="116">
        <f>IF(N209="snížená",J209,0)</f>
        <v>0</v>
      </c>
      <c r="BG209" s="116">
        <f>IF(N209="zákl. přenesená",J209,0)</f>
        <v>0</v>
      </c>
      <c r="BH209" s="116">
        <f>IF(N209="sníž. přenesená",J209,0)</f>
        <v>0</v>
      </c>
      <c r="BI209" s="116">
        <f>IF(N209="nulová",J209,0)</f>
        <v>0</v>
      </c>
      <c r="BJ209" s="18" t="s">
        <v>89</v>
      </c>
      <c r="BK209" s="116">
        <f>ROUND(I209*H209,2)</f>
        <v>0</v>
      </c>
      <c r="BL209" s="18" t="s">
        <v>183</v>
      </c>
      <c r="BM209" s="224" t="s">
        <v>794</v>
      </c>
    </row>
    <row r="210" spans="1:65" s="14" customFormat="1">
      <c r="B210" s="236"/>
      <c r="C210" s="237"/>
      <c r="D210" s="227" t="s">
        <v>185</v>
      </c>
      <c r="E210" s="238" t="s">
        <v>1</v>
      </c>
      <c r="F210" s="239" t="s">
        <v>795</v>
      </c>
      <c r="G210" s="237"/>
      <c r="H210" s="240">
        <v>24.3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AT210" s="246" t="s">
        <v>185</v>
      </c>
      <c r="AU210" s="246" t="s">
        <v>91</v>
      </c>
      <c r="AV210" s="14" t="s">
        <v>91</v>
      </c>
      <c r="AW210" s="14" t="s">
        <v>34</v>
      </c>
      <c r="AX210" s="14" t="s">
        <v>89</v>
      </c>
      <c r="AY210" s="246" t="s">
        <v>177</v>
      </c>
    </row>
    <row r="211" spans="1:65" s="2" customFormat="1" ht="24.2" customHeight="1">
      <c r="A211" s="36"/>
      <c r="B211" s="37"/>
      <c r="C211" s="212" t="s">
        <v>7</v>
      </c>
      <c r="D211" s="212" t="s">
        <v>179</v>
      </c>
      <c r="E211" s="213" t="s">
        <v>796</v>
      </c>
      <c r="F211" s="214" t="s">
        <v>797</v>
      </c>
      <c r="G211" s="215" t="s">
        <v>106</v>
      </c>
      <c r="H211" s="216">
        <v>392.76</v>
      </c>
      <c r="I211" s="217"/>
      <c r="J211" s="218">
        <f>ROUND(I211*H211,2)</f>
        <v>0</v>
      </c>
      <c r="K211" s="219"/>
      <c r="L211" s="39"/>
      <c r="M211" s="220" t="s">
        <v>1</v>
      </c>
      <c r="N211" s="221" t="s">
        <v>46</v>
      </c>
      <c r="O211" s="73"/>
      <c r="P211" s="222">
        <f>O211*H211</f>
        <v>0</v>
      </c>
      <c r="Q211" s="222">
        <v>0</v>
      </c>
      <c r="R211" s="222">
        <f>Q211*H211</f>
        <v>0</v>
      </c>
      <c r="S211" s="222">
        <v>0</v>
      </c>
      <c r="T211" s="223">
        <f>S211*H211</f>
        <v>0</v>
      </c>
      <c r="U211" s="36"/>
      <c r="V211" s="36"/>
      <c r="W211" s="36"/>
      <c r="X211" s="36"/>
      <c r="Y211" s="36"/>
      <c r="Z211" s="36"/>
      <c r="AA211" s="36"/>
      <c r="AB211" s="36"/>
      <c r="AC211" s="36"/>
      <c r="AD211" s="36"/>
      <c r="AE211" s="36"/>
      <c r="AR211" s="224" t="s">
        <v>183</v>
      </c>
      <c r="AT211" s="224" t="s">
        <v>179</v>
      </c>
      <c r="AU211" s="224" t="s">
        <v>91</v>
      </c>
      <c r="AY211" s="18" t="s">
        <v>177</v>
      </c>
      <c r="BE211" s="116">
        <f>IF(N211="základní",J211,0)</f>
        <v>0</v>
      </c>
      <c r="BF211" s="116">
        <f>IF(N211="snížená",J211,0)</f>
        <v>0</v>
      </c>
      <c r="BG211" s="116">
        <f>IF(N211="zákl. přenesená",J211,0)</f>
        <v>0</v>
      </c>
      <c r="BH211" s="116">
        <f>IF(N211="sníž. přenesená",J211,0)</f>
        <v>0</v>
      </c>
      <c r="BI211" s="116">
        <f>IF(N211="nulová",J211,0)</f>
        <v>0</v>
      </c>
      <c r="BJ211" s="18" t="s">
        <v>89</v>
      </c>
      <c r="BK211" s="116">
        <f>ROUND(I211*H211,2)</f>
        <v>0</v>
      </c>
      <c r="BL211" s="18" t="s">
        <v>183</v>
      </c>
      <c r="BM211" s="224" t="s">
        <v>798</v>
      </c>
    </row>
    <row r="212" spans="1:65" s="14" customFormat="1">
      <c r="B212" s="236"/>
      <c r="C212" s="237"/>
      <c r="D212" s="227" t="s">
        <v>185</v>
      </c>
      <c r="E212" s="238" t="s">
        <v>1</v>
      </c>
      <c r="F212" s="239" t="s">
        <v>688</v>
      </c>
      <c r="G212" s="237"/>
      <c r="H212" s="240">
        <v>392.76</v>
      </c>
      <c r="I212" s="241"/>
      <c r="J212" s="237"/>
      <c r="K212" s="237"/>
      <c r="L212" s="242"/>
      <c r="M212" s="243"/>
      <c r="N212" s="244"/>
      <c r="O212" s="244"/>
      <c r="P212" s="244"/>
      <c r="Q212" s="244"/>
      <c r="R212" s="244"/>
      <c r="S212" s="244"/>
      <c r="T212" s="245"/>
      <c r="AT212" s="246" t="s">
        <v>185</v>
      </c>
      <c r="AU212" s="246" t="s">
        <v>91</v>
      </c>
      <c r="AV212" s="14" t="s">
        <v>91</v>
      </c>
      <c r="AW212" s="14" t="s">
        <v>34</v>
      </c>
      <c r="AX212" s="14" t="s">
        <v>89</v>
      </c>
      <c r="AY212" s="246" t="s">
        <v>177</v>
      </c>
    </row>
    <row r="213" spans="1:65" s="2" customFormat="1" ht="24.2" customHeight="1">
      <c r="A213" s="36"/>
      <c r="B213" s="37"/>
      <c r="C213" s="212" t="s">
        <v>313</v>
      </c>
      <c r="D213" s="212" t="s">
        <v>179</v>
      </c>
      <c r="E213" s="213" t="s">
        <v>799</v>
      </c>
      <c r="F213" s="214" t="s">
        <v>800</v>
      </c>
      <c r="G213" s="215" t="s">
        <v>106</v>
      </c>
      <c r="H213" s="216">
        <v>392.76</v>
      </c>
      <c r="I213" s="217"/>
      <c r="J213" s="218">
        <f>ROUND(I213*H213,2)</f>
        <v>0</v>
      </c>
      <c r="K213" s="219"/>
      <c r="L213" s="39"/>
      <c r="M213" s="220" t="s">
        <v>1</v>
      </c>
      <c r="N213" s="221" t="s">
        <v>46</v>
      </c>
      <c r="O213" s="73"/>
      <c r="P213" s="222">
        <f>O213*H213</f>
        <v>0</v>
      </c>
      <c r="Q213" s="222">
        <v>0</v>
      </c>
      <c r="R213" s="222">
        <f>Q213*H213</f>
        <v>0</v>
      </c>
      <c r="S213" s="222">
        <v>0</v>
      </c>
      <c r="T213" s="223">
        <f>S213*H213</f>
        <v>0</v>
      </c>
      <c r="U213" s="36"/>
      <c r="V213" s="36"/>
      <c r="W213" s="36"/>
      <c r="X213" s="36"/>
      <c r="Y213" s="36"/>
      <c r="Z213" s="36"/>
      <c r="AA213" s="36"/>
      <c r="AB213" s="36"/>
      <c r="AC213" s="36"/>
      <c r="AD213" s="36"/>
      <c r="AE213" s="36"/>
      <c r="AR213" s="224" t="s">
        <v>183</v>
      </c>
      <c r="AT213" s="224" t="s">
        <v>179</v>
      </c>
      <c r="AU213" s="224" t="s">
        <v>91</v>
      </c>
      <c r="AY213" s="18" t="s">
        <v>177</v>
      </c>
      <c r="BE213" s="116">
        <f>IF(N213="základní",J213,0)</f>
        <v>0</v>
      </c>
      <c r="BF213" s="116">
        <f>IF(N213="snížená",J213,0)</f>
        <v>0</v>
      </c>
      <c r="BG213" s="116">
        <f>IF(N213="zákl. přenesená",J213,0)</f>
        <v>0</v>
      </c>
      <c r="BH213" s="116">
        <f>IF(N213="sníž. přenesená",J213,0)</f>
        <v>0</v>
      </c>
      <c r="BI213" s="116">
        <f>IF(N213="nulová",J213,0)</f>
        <v>0</v>
      </c>
      <c r="BJ213" s="18" t="s">
        <v>89</v>
      </c>
      <c r="BK213" s="116">
        <f>ROUND(I213*H213,2)</f>
        <v>0</v>
      </c>
      <c r="BL213" s="18" t="s">
        <v>183</v>
      </c>
      <c r="BM213" s="224" t="s">
        <v>801</v>
      </c>
    </row>
    <row r="214" spans="1:65" s="14" customFormat="1">
      <c r="B214" s="236"/>
      <c r="C214" s="237"/>
      <c r="D214" s="227" t="s">
        <v>185</v>
      </c>
      <c r="E214" s="238" t="s">
        <v>1</v>
      </c>
      <c r="F214" s="239" t="s">
        <v>802</v>
      </c>
      <c r="G214" s="237"/>
      <c r="H214" s="240">
        <v>392.76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AT214" s="246" t="s">
        <v>185</v>
      </c>
      <c r="AU214" s="246" t="s">
        <v>91</v>
      </c>
      <c r="AV214" s="14" t="s">
        <v>91</v>
      </c>
      <c r="AW214" s="14" t="s">
        <v>34</v>
      </c>
      <c r="AX214" s="14" t="s">
        <v>89</v>
      </c>
      <c r="AY214" s="246" t="s">
        <v>177</v>
      </c>
    </row>
    <row r="215" spans="1:65" s="2" customFormat="1" ht="24.2" customHeight="1">
      <c r="A215" s="36"/>
      <c r="B215" s="37"/>
      <c r="C215" s="212" t="s">
        <v>318</v>
      </c>
      <c r="D215" s="212" t="s">
        <v>179</v>
      </c>
      <c r="E215" s="213" t="s">
        <v>803</v>
      </c>
      <c r="F215" s="214" t="s">
        <v>804</v>
      </c>
      <c r="G215" s="215" t="s">
        <v>106</v>
      </c>
      <c r="H215" s="216">
        <v>392.76</v>
      </c>
      <c r="I215" s="217"/>
      <c r="J215" s="218">
        <f>ROUND(I215*H215,2)</f>
        <v>0</v>
      </c>
      <c r="K215" s="219"/>
      <c r="L215" s="39"/>
      <c r="M215" s="220" t="s">
        <v>1</v>
      </c>
      <c r="N215" s="221" t="s">
        <v>46</v>
      </c>
      <c r="O215" s="73"/>
      <c r="P215" s="222">
        <f>O215*H215</f>
        <v>0</v>
      </c>
      <c r="Q215" s="222">
        <v>0</v>
      </c>
      <c r="R215" s="222">
        <f>Q215*H215</f>
        <v>0</v>
      </c>
      <c r="S215" s="222">
        <v>0</v>
      </c>
      <c r="T215" s="223">
        <f>S215*H215</f>
        <v>0</v>
      </c>
      <c r="U215" s="36"/>
      <c r="V215" s="36"/>
      <c r="W215" s="36"/>
      <c r="X215" s="36"/>
      <c r="Y215" s="36"/>
      <c r="Z215" s="36"/>
      <c r="AA215" s="36"/>
      <c r="AB215" s="36"/>
      <c r="AC215" s="36"/>
      <c r="AD215" s="36"/>
      <c r="AE215" s="36"/>
      <c r="AR215" s="224" t="s">
        <v>183</v>
      </c>
      <c r="AT215" s="224" t="s">
        <v>179</v>
      </c>
      <c r="AU215" s="224" t="s">
        <v>91</v>
      </c>
      <c r="AY215" s="18" t="s">
        <v>177</v>
      </c>
      <c r="BE215" s="116">
        <f>IF(N215="základní",J215,0)</f>
        <v>0</v>
      </c>
      <c r="BF215" s="116">
        <f>IF(N215="snížená",J215,0)</f>
        <v>0</v>
      </c>
      <c r="BG215" s="116">
        <f>IF(N215="zákl. přenesená",J215,0)</f>
        <v>0</v>
      </c>
      <c r="BH215" s="116">
        <f>IF(N215="sníž. přenesená",J215,0)</f>
        <v>0</v>
      </c>
      <c r="BI215" s="116">
        <f>IF(N215="nulová",J215,0)</f>
        <v>0</v>
      </c>
      <c r="BJ215" s="18" t="s">
        <v>89</v>
      </c>
      <c r="BK215" s="116">
        <f>ROUND(I215*H215,2)</f>
        <v>0</v>
      </c>
      <c r="BL215" s="18" t="s">
        <v>183</v>
      </c>
      <c r="BM215" s="224" t="s">
        <v>805</v>
      </c>
    </row>
    <row r="216" spans="1:65" s="14" customFormat="1">
      <c r="B216" s="236"/>
      <c r="C216" s="237"/>
      <c r="D216" s="227" t="s">
        <v>185</v>
      </c>
      <c r="E216" s="238" t="s">
        <v>688</v>
      </c>
      <c r="F216" s="239" t="s">
        <v>802</v>
      </c>
      <c r="G216" s="237"/>
      <c r="H216" s="240">
        <v>392.76</v>
      </c>
      <c r="I216" s="241"/>
      <c r="J216" s="237"/>
      <c r="K216" s="237"/>
      <c r="L216" s="242"/>
      <c r="M216" s="243"/>
      <c r="N216" s="244"/>
      <c r="O216" s="244"/>
      <c r="P216" s="244"/>
      <c r="Q216" s="244"/>
      <c r="R216" s="244"/>
      <c r="S216" s="244"/>
      <c r="T216" s="245"/>
      <c r="AT216" s="246" t="s">
        <v>185</v>
      </c>
      <c r="AU216" s="246" t="s">
        <v>91</v>
      </c>
      <c r="AV216" s="14" t="s">
        <v>91</v>
      </c>
      <c r="AW216" s="14" t="s">
        <v>34</v>
      </c>
      <c r="AX216" s="14" t="s">
        <v>89</v>
      </c>
      <c r="AY216" s="246" t="s">
        <v>177</v>
      </c>
    </row>
    <row r="217" spans="1:65" s="2" customFormat="1" ht="14.45" customHeight="1">
      <c r="A217" s="36"/>
      <c r="B217" s="37"/>
      <c r="C217" s="269" t="s">
        <v>325</v>
      </c>
      <c r="D217" s="269" t="s">
        <v>212</v>
      </c>
      <c r="E217" s="270" t="s">
        <v>806</v>
      </c>
      <c r="F217" s="271" t="s">
        <v>807</v>
      </c>
      <c r="G217" s="272" t="s">
        <v>602</v>
      </c>
      <c r="H217" s="273">
        <v>5.891</v>
      </c>
      <c r="I217" s="274"/>
      <c r="J217" s="275">
        <f>ROUND(I217*H217,2)</f>
        <v>0</v>
      </c>
      <c r="K217" s="276"/>
      <c r="L217" s="277"/>
      <c r="M217" s="278" t="s">
        <v>1</v>
      </c>
      <c r="N217" s="279" t="s">
        <v>46</v>
      </c>
      <c r="O217" s="73"/>
      <c r="P217" s="222">
        <f>O217*H217</f>
        <v>0</v>
      </c>
      <c r="Q217" s="222">
        <v>1E-3</v>
      </c>
      <c r="R217" s="222">
        <f>Q217*H217</f>
        <v>5.8910000000000004E-3</v>
      </c>
      <c r="S217" s="222">
        <v>0</v>
      </c>
      <c r="T217" s="223">
        <f>S217*H217</f>
        <v>0</v>
      </c>
      <c r="U217" s="36"/>
      <c r="V217" s="36"/>
      <c r="W217" s="36"/>
      <c r="X217" s="36"/>
      <c r="Y217" s="36"/>
      <c r="Z217" s="36"/>
      <c r="AA217" s="36"/>
      <c r="AB217" s="36"/>
      <c r="AC217" s="36"/>
      <c r="AD217" s="36"/>
      <c r="AE217" s="36"/>
      <c r="AR217" s="224" t="s">
        <v>215</v>
      </c>
      <c r="AT217" s="224" t="s">
        <v>212</v>
      </c>
      <c r="AU217" s="224" t="s">
        <v>91</v>
      </c>
      <c r="AY217" s="18" t="s">
        <v>177</v>
      </c>
      <c r="BE217" s="116">
        <f>IF(N217="základní",J217,0)</f>
        <v>0</v>
      </c>
      <c r="BF217" s="116">
        <f>IF(N217="snížená",J217,0)</f>
        <v>0</v>
      </c>
      <c r="BG217" s="116">
        <f>IF(N217="zákl. přenesená",J217,0)</f>
        <v>0</v>
      </c>
      <c r="BH217" s="116">
        <f>IF(N217="sníž. přenesená",J217,0)</f>
        <v>0</v>
      </c>
      <c r="BI217" s="116">
        <f>IF(N217="nulová",J217,0)</f>
        <v>0</v>
      </c>
      <c r="BJ217" s="18" t="s">
        <v>89</v>
      </c>
      <c r="BK217" s="116">
        <f>ROUND(I217*H217,2)</f>
        <v>0</v>
      </c>
      <c r="BL217" s="18" t="s">
        <v>183</v>
      </c>
      <c r="BM217" s="224" t="s">
        <v>808</v>
      </c>
    </row>
    <row r="218" spans="1:65" s="14" customFormat="1">
      <c r="B218" s="236"/>
      <c r="C218" s="237"/>
      <c r="D218" s="227" t="s">
        <v>185</v>
      </c>
      <c r="E218" s="238" t="s">
        <v>1</v>
      </c>
      <c r="F218" s="239" t="s">
        <v>809</v>
      </c>
      <c r="G218" s="237"/>
      <c r="H218" s="240">
        <v>5.891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AT218" s="246" t="s">
        <v>185</v>
      </c>
      <c r="AU218" s="246" t="s">
        <v>91</v>
      </c>
      <c r="AV218" s="14" t="s">
        <v>91</v>
      </c>
      <c r="AW218" s="14" t="s">
        <v>34</v>
      </c>
      <c r="AX218" s="14" t="s">
        <v>89</v>
      </c>
      <c r="AY218" s="246" t="s">
        <v>177</v>
      </c>
    </row>
    <row r="219" spans="1:65" s="12" customFormat="1" ht="22.9" customHeight="1">
      <c r="B219" s="196"/>
      <c r="C219" s="197"/>
      <c r="D219" s="198" t="s">
        <v>80</v>
      </c>
      <c r="E219" s="210" t="s">
        <v>91</v>
      </c>
      <c r="F219" s="210" t="s">
        <v>193</v>
      </c>
      <c r="G219" s="197"/>
      <c r="H219" s="197"/>
      <c r="I219" s="200"/>
      <c r="J219" s="211">
        <f>BK219</f>
        <v>0</v>
      </c>
      <c r="K219" s="197"/>
      <c r="L219" s="202"/>
      <c r="M219" s="203"/>
      <c r="N219" s="204"/>
      <c r="O219" s="204"/>
      <c r="P219" s="205">
        <f>SUM(P220:P231)</f>
        <v>0</v>
      </c>
      <c r="Q219" s="204"/>
      <c r="R219" s="205">
        <f>SUM(R220:R231)</f>
        <v>247.07238320000002</v>
      </c>
      <c r="S219" s="204"/>
      <c r="T219" s="206">
        <f>SUM(T220:T231)</f>
        <v>0</v>
      </c>
      <c r="AR219" s="207" t="s">
        <v>89</v>
      </c>
      <c r="AT219" s="208" t="s">
        <v>80</v>
      </c>
      <c r="AU219" s="208" t="s">
        <v>89</v>
      </c>
      <c r="AY219" s="207" t="s">
        <v>177</v>
      </c>
      <c r="BK219" s="209">
        <f>SUM(BK220:BK231)</f>
        <v>0</v>
      </c>
    </row>
    <row r="220" spans="1:65" s="2" customFormat="1" ht="24.2" customHeight="1">
      <c r="A220" s="36"/>
      <c r="B220" s="37"/>
      <c r="C220" s="212" t="s">
        <v>328</v>
      </c>
      <c r="D220" s="212" t="s">
        <v>179</v>
      </c>
      <c r="E220" s="213" t="s">
        <v>810</v>
      </c>
      <c r="F220" s="214" t="s">
        <v>811</v>
      </c>
      <c r="G220" s="215" t="s">
        <v>223</v>
      </c>
      <c r="H220" s="216">
        <v>154.512</v>
      </c>
      <c r="I220" s="217"/>
      <c r="J220" s="218">
        <f>ROUND(I220*H220,2)</f>
        <v>0</v>
      </c>
      <c r="K220" s="219"/>
      <c r="L220" s="39"/>
      <c r="M220" s="220" t="s">
        <v>1</v>
      </c>
      <c r="N220" s="221" t="s">
        <v>46</v>
      </c>
      <c r="O220" s="73"/>
      <c r="P220" s="222">
        <f>O220*H220</f>
        <v>0</v>
      </c>
      <c r="Q220" s="222">
        <v>1.5948500000000001</v>
      </c>
      <c r="R220" s="222">
        <f>Q220*H220</f>
        <v>246.42346320000001</v>
      </c>
      <c r="S220" s="222">
        <v>0</v>
      </c>
      <c r="T220" s="223">
        <f>S220*H220</f>
        <v>0</v>
      </c>
      <c r="U220" s="36"/>
      <c r="V220" s="36"/>
      <c r="W220" s="36"/>
      <c r="X220" s="36"/>
      <c r="Y220" s="36"/>
      <c r="Z220" s="36"/>
      <c r="AA220" s="36"/>
      <c r="AB220" s="36"/>
      <c r="AC220" s="36"/>
      <c r="AD220" s="36"/>
      <c r="AE220" s="36"/>
      <c r="AR220" s="224" t="s">
        <v>183</v>
      </c>
      <c r="AT220" s="224" t="s">
        <v>179</v>
      </c>
      <c r="AU220" s="224" t="s">
        <v>91</v>
      </c>
      <c r="AY220" s="18" t="s">
        <v>177</v>
      </c>
      <c r="BE220" s="116">
        <f>IF(N220="základní",J220,0)</f>
        <v>0</v>
      </c>
      <c r="BF220" s="116">
        <f>IF(N220="snížená",J220,0)</f>
        <v>0</v>
      </c>
      <c r="BG220" s="116">
        <f>IF(N220="zákl. přenesená",J220,0)</f>
        <v>0</v>
      </c>
      <c r="BH220" s="116">
        <f>IF(N220="sníž. přenesená",J220,0)</f>
        <v>0</v>
      </c>
      <c r="BI220" s="116">
        <f>IF(N220="nulová",J220,0)</f>
        <v>0</v>
      </c>
      <c r="BJ220" s="18" t="s">
        <v>89</v>
      </c>
      <c r="BK220" s="116">
        <f>ROUND(I220*H220,2)</f>
        <v>0</v>
      </c>
      <c r="BL220" s="18" t="s">
        <v>183</v>
      </c>
      <c r="BM220" s="224" t="s">
        <v>812</v>
      </c>
    </row>
    <row r="221" spans="1:65" s="13" customFormat="1">
      <c r="B221" s="225"/>
      <c r="C221" s="226"/>
      <c r="D221" s="227" t="s">
        <v>185</v>
      </c>
      <c r="E221" s="228" t="s">
        <v>1</v>
      </c>
      <c r="F221" s="229" t="s">
        <v>813</v>
      </c>
      <c r="G221" s="226"/>
      <c r="H221" s="228" t="s">
        <v>1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AT221" s="235" t="s">
        <v>185</v>
      </c>
      <c r="AU221" s="235" t="s">
        <v>91</v>
      </c>
      <c r="AV221" s="13" t="s">
        <v>89</v>
      </c>
      <c r="AW221" s="13" t="s">
        <v>34</v>
      </c>
      <c r="AX221" s="13" t="s">
        <v>81</v>
      </c>
      <c r="AY221" s="235" t="s">
        <v>177</v>
      </c>
    </row>
    <row r="222" spans="1:65" s="14" customFormat="1">
      <c r="B222" s="236"/>
      <c r="C222" s="237"/>
      <c r="D222" s="227" t="s">
        <v>185</v>
      </c>
      <c r="E222" s="238" t="s">
        <v>1</v>
      </c>
      <c r="F222" s="239" t="s">
        <v>814</v>
      </c>
      <c r="G222" s="237"/>
      <c r="H222" s="240">
        <v>30.24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AT222" s="246" t="s">
        <v>185</v>
      </c>
      <c r="AU222" s="246" t="s">
        <v>91</v>
      </c>
      <c r="AV222" s="14" t="s">
        <v>91</v>
      </c>
      <c r="AW222" s="14" t="s">
        <v>34</v>
      </c>
      <c r="AX222" s="14" t="s">
        <v>81</v>
      </c>
      <c r="AY222" s="246" t="s">
        <v>177</v>
      </c>
    </row>
    <row r="223" spans="1:65" s="14" customFormat="1">
      <c r="B223" s="236"/>
      <c r="C223" s="237"/>
      <c r="D223" s="227" t="s">
        <v>185</v>
      </c>
      <c r="E223" s="238" t="s">
        <v>1</v>
      </c>
      <c r="F223" s="239" t="s">
        <v>815</v>
      </c>
      <c r="G223" s="237"/>
      <c r="H223" s="240">
        <v>124.27200000000001</v>
      </c>
      <c r="I223" s="241"/>
      <c r="J223" s="237"/>
      <c r="K223" s="237"/>
      <c r="L223" s="242"/>
      <c r="M223" s="243"/>
      <c r="N223" s="244"/>
      <c r="O223" s="244"/>
      <c r="P223" s="244"/>
      <c r="Q223" s="244"/>
      <c r="R223" s="244"/>
      <c r="S223" s="244"/>
      <c r="T223" s="245"/>
      <c r="AT223" s="246" t="s">
        <v>185</v>
      </c>
      <c r="AU223" s="246" t="s">
        <v>91</v>
      </c>
      <c r="AV223" s="14" t="s">
        <v>91</v>
      </c>
      <c r="AW223" s="14" t="s">
        <v>34</v>
      </c>
      <c r="AX223" s="14" t="s">
        <v>81</v>
      </c>
      <c r="AY223" s="246" t="s">
        <v>177</v>
      </c>
    </row>
    <row r="224" spans="1:65" s="16" customFormat="1">
      <c r="B224" s="258"/>
      <c r="C224" s="259"/>
      <c r="D224" s="227" t="s">
        <v>185</v>
      </c>
      <c r="E224" s="260" t="s">
        <v>1</v>
      </c>
      <c r="F224" s="261" t="s">
        <v>210</v>
      </c>
      <c r="G224" s="259"/>
      <c r="H224" s="262">
        <v>154.512</v>
      </c>
      <c r="I224" s="263"/>
      <c r="J224" s="259"/>
      <c r="K224" s="259"/>
      <c r="L224" s="264"/>
      <c r="M224" s="265"/>
      <c r="N224" s="266"/>
      <c r="O224" s="266"/>
      <c r="P224" s="266"/>
      <c r="Q224" s="266"/>
      <c r="R224" s="266"/>
      <c r="S224" s="266"/>
      <c r="T224" s="267"/>
      <c r="AT224" s="268" t="s">
        <v>185</v>
      </c>
      <c r="AU224" s="268" t="s">
        <v>91</v>
      </c>
      <c r="AV224" s="16" t="s">
        <v>183</v>
      </c>
      <c r="AW224" s="16" t="s">
        <v>34</v>
      </c>
      <c r="AX224" s="16" t="s">
        <v>89</v>
      </c>
      <c r="AY224" s="268" t="s">
        <v>177</v>
      </c>
    </row>
    <row r="225" spans="1:65" s="2" customFormat="1" ht="24.2" customHeight="1">
      <c r="A225" s="36"/>
      <c r="B225" s="37"/>
      <c r="C225" s="212" t="s">
        <v>332</v>
      </c>
      <c r="D225" s="212" t="s">
        <v>179</v>
      </c>
      <c r="E225" s="213" t="s">
        <v>816</v>
      </c>
      <c r="F225" s="214" t="s">
        <v>817</v>
      </c>
      <c r="G225" s="215" t="s">
        <v>106</v>
      </c>
      <c r="H225" s="216">
        <v>1297.8399999999999</v>
      </c>
      <c r="I225" s="217"/>
      <c r="J225" s="218">
        <f>ROUND(I225*H225,2)</f>
        <v>0</v>
      </c>
      <c r="K225" s="219"/>
      <c r="L225" s="39"/>
      <c r="M225" s="220" t="s">
        <v>1</v>
      </c>
      <c r="N225" s="221" t="s">
        <v>46</v>
      </c>
      <c r="O225" s="73"/>
      <c r="P225" s="222">
        <f>O225*H225</f>
        <v>0</v>
      </c>
      <c r="Q225" s="222">
        <v>2.2000000000000001E-4</v>
      </c>
      <c r="R225" s="222">
        <f>Q225*H225</f>
        <v>0.28552479999999997</v>
      </c>
      <c r="S225" s="222">
        <v>0</v>
      </c>
      <c r="T225" s="223">
        <f>S225*H225</f>
        <v>0</v>
      </c>
      <c r="U225" s="36"/>
      <c r="V225" s="36"/>
      <c r="W225" s="36"/>
      <c r="X225" s="36"/>
      <c r="Y225" s="36"/>
      <c r="Z225" s="36"/>
      <c r="AA225" s="36"/>
      <c r="AB225" s="36"/>
      <c r="AC225" s="36"/>
      <c r="AD225" s="36"/>
      <c r="AE225" s="36"/>
      <c r="AR225" s="224" t="s">
        <v>183</v>
      </c>
      <c r="AT225" s="224" t="s">
        <v>179</v>
      </c>
      <c r="AU225" s="224" t="s">
        <v>91</v>
      </c>
      <c r="AY225" s="18" t="s">
        <v>177</v>
      </c>
      <c r="BE225" s="116">
        <f>IF(N225="základní",J225,0)</f>
        <v>0</v>
      </c>
      <c r="BF225" s="116">
        <f>IF(N225="snížená",J225,0)</f>
        <v>0</v>
      </c>
      <c r="BG225" s="116">
        <f>IF(N225="zákl. přenesená",J225,0)</f>
        <v>0</v>
      </c>
      <c r="BH225" s="116">
        <f>IF(N225="sníž. přenesená",J225,0)</f>
        <v>0</v>
      </c>
      <c r="BI225" s="116">
        <f>IF(N225="nulová",J225,0)</f>
        <v>0</v>
      </c>
      <c r="BJ225" s="18" t="s">
        <v>89</v>
      </c>
      <c r="BK225" s="116">
        <f>ROUND(I225*H225,2)</f>
        <v>0</v>
      </c>
      <c r="BL225" s="18" t="s">
        <v>183</v>
      </c>
      <c r="BM225" s="224" t="s">
        <v>818</v>
      </c>
    </row>
    <row r="226" spans="1:65" s="14" customFormat="1">
      <c r="B226" s="236"/>
      <c r="C226" s="237"/>
      <c r="D226" s="227" t="s">
        <v>185</v>
      </c>
      <c r="E226" s="238" t="s">
        <v>1</v>
      </c>
      <c r="F226" s="239" t="s">
        <v>819</v>
      </c>
      <c r="G226" s="237"/>
      <c r="H226" s="240">
        <v>114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AT226" s="246" t="s">
        <v>185</v>
      </c>
      <c r="AU226" s="246" t="s">
        <v>91</v>
      </c>
      <c r="AV226" s="14" t="s">
        <v>91</v>
      </c>
      <c r="AW226" s="14" t="s">
        <v>34</v>
      </c>
      <c r="AX226" s="14" t="s">
        <v>81</v>
      </c>
      <c r="AY226" s="246" t="s">
        <v>177</v>
      </c>
    </row>
    <row r="227" spans="1:65" s="14" customFormat="1">
      <c r="B227" s="236"/>
      <c r="C227" s="237"/>
      <c r="D227" s="227" t="s">
        <v>185</v>
      </c>
      <c r="E227" s="238" t="s">
        <v>1</v>
      </c>
      <c r="F227" s="239" t="s">
        <v>820</v>
      </c>
      <c r="G227" s="237"/>
      <c r="H227" s="240">
        <v>93</v>
      </c>
      <c r="I227" s="241"/>
      <c r="J227" s="237"/>
      <c r="K227" s="237"/>
      <c r="L227" s="242"/>
      <c r="M227" s="243"/>
      <c r="N227" s="244"/>
      <c r="O227" s="244"/>
      <c r="P227" s="244"/>
      <c r="Q227" s="244"/>
      <c r="R227" s="244"/>
      <c r="S227" s="244"/>
      <c r="T227" s="245"/>
      <c r="AT227" s="246" t="s">
        <v>185</v>
      </c>
      <c r="AU227" s="246" t="s">
        <v>91</v>
      </c>
      <c r="AV227" s="14" t="s">
        <v>91</v>
      </c>
      <c r="AW227" s="14" t="s">
        <v>34</v>
      </c>
      <c r="AX227" s="14" t="s">
        <v>81</v>
      </c>
      <c r="AY227" s="246" t="s">
        <v>177</v>
      </c>
    </row>
    <row r="228" spans="1:65" s="14" customFormat="1">
      <c r="B228" s="236"/>
      <c r="C228" s="237"/>
      <c r="D228" s="227" t="s">
        <v>185</v>
      </c>
      <c r="E228" s="238" t="s">
        <v>1</v>
      </c>
      <c r="F228" s="239" t="s">
        <v>821</v>
      </c>
      <c r="G228" s="237"/>
      <c r="H228" s="240">
        <v>120.6</v>
      </c>
      <c r="I228" s="241"/>
      <c r="J228" s="237"/>
      <c r="K228" s="237"/>
      <c r="L228" s="242"/>
      <c r="M228" s="243"/>
      <c r="N228" s="244"/>
      <c r="O228" s="244"/>
      <c r="P228" s="244"/>
      <c r="Q228" s="244"/>
      <c r="R228" s="244"/>
      <c r="S228" s="244"/>
      <c r="T228" s="245"/>
      <c r="AT228" s="246" t="s">
        <v>185</v>
      </c>
      <c r="AU228" s="246" t="s">
        <v>91</v>
      </c>
      <c r="AV228" s="14" t="s">
        <v>91</v>
      </c>
      <c r="AW228" s="14" t="s">
        <v>34</v>
      </c>
      <c r="AX228" s="14" t="s">
        <v>81</v>
      </c>
      <c r="AY228" s="246" t="s">
        <v>177</v>
      </c>
    </row>
    <row r="229" spans="1:65" s="14" customFormat="1">
      <c r="B229" s="236"/>
      <c r="C229" s="237"/>
      <c r="D229" s="227" t="s">
        <v>185</v>
      </c>
      <c r="E229" s="238" t="s">
        <v>1</v>
      </c>
      <c r="F229" s="239" t="s">
        <v>822</v>
      </c>
      <c r="G229" s="237"/>
      <c r="H229" s="240">
        <v>970.24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AT229" s="246" t="s">
        <v>185</v>
      </c>
      <c r="AU229" s="246" t="s">
        <v>91</v>
      </c>
      <c r="AV229" s="14" t="s">
        <v>91</v>
      </c>
      <c r="AW229" s="14" t="s">
        <v>34</v>
      </c>
      <c r="AX229" s="14" t="s">
        <v>81</v>
      </c>
      <c r="AY229" s="246" t="s">
        <v>177</v>
      </c>
    </row>
    <row r="230" spans="1:65" s="16" customFormat="1">
      <c r="B230" s="258"/>
      <c r="C230" s="259"/>
      <c r="D230" s="227" t="s">
        <v>185</v>
      </c>
      <c r="E230" s="260" t="s">
        <v>823</v>
      </c>
      <c r="F230" s="261" t="s">
        <v>210</v>
      </c>
      <c r="G230" s="259"/>
      <c r="H230" s="262">
        <v>1297.8399999999999</v>
      </c>
      <c r="I230" s="263"/>
      <c r="J230" s="259"/>
      <c r="K230" s="259"/>
      <c r="L230" s="264"/>
      <c r="M230" s="265"/>
      <c r="N230" s="266"/>
      <c r="O230" s="266"/>
      <c r="P230" s="266"/>
      <c r="Q230" s="266"/>
      <c r="R230" s="266"/>
      <c r="S230" s="266"/>
      <c r="T230" s="267"/>
      <c r="AT230" s="268" t="s">
        <v>185</v>
      </c>
      <c r="AU230" s="268" t="s">
        <v>91</v>
      </c>
      <c r="AV230" s="16" t="s">
        <v>183</v>
      </c>
      <c r="AW230" s="16" t="s">
        <v>34</v>
      </c>
      <c r="AX230" s="16" t="s">
        <v>89</v>
      </c>
      <c r="AY230" s="268" t="s">
        <v>177</v>
      </c>
    </row>
    <row r="231" spans="1:65" s="2" customFormat="1" ht="24.2" customHeight="1">
      <c r="A231" s="36"/>
      <c r="B231" s="37"/>
      <c r="C231" s="269" t="s">
        <v>338</v>
      </c>
      <c r="D231" s="269" t="s">
        <v>212</v>
      </c>
      <c r="E231" s="270" t="s">
        <v>824</v>
      </c>
      <c r="F231" s="271" t="s">
        <v>825</v>
      </c>
      <c r="G231" s="272" t="s">
        <v>106</v>
      </c>
      <c r="H231" s="273">
        <v>1297.8399999999999</v>
      </c>
      <c r="I231" s="274"/>
      <c r="J231" s="275">
        <f>ROUND(I231*H231,2)</f>
        <v>0</v>
      </c>
      <c r="K231" s="276"/>
      <c r="L231" s="277"/>
      <c r="M231" s="278" t="s">
        <v>1</v>
      </c>
      <c r="N231" s="279" t="s">
        <v>46</v>
      </c>
      <c r="O231" s="73"/>
      <c r="P231" s="222">
        <f>O231*H231</f>
        <v>0</v>
      </c>
      <c r="Q231" s="222">
        <v>2.7999999999999998E-4</v>
      </c>
      <c r="R231" s="222">
        <f>Q231*H231</f>
        <v>0.36339519999999992</v>
      </c>
      <c r="S231" s="222">
        <v>0</v>
      </c>
      <c r="T231" s="223">
        <f>S231*H231</f>
        <v>0</v>
      </c>
      <c r="U231" s="36"/>
      <c r="V231" s="36"/>
      <c r="W231" s="36"/>
      <c r="X231" s="36"/>
      <c r="Y231" s="36"/>
      <c r="Z231" s="36"/>
      <c r="AA231" s="36"/>
      <c r="AB231" s="36"/>
      <c r="AC231" s="36"/>
      <c r="AD231" s="36"/>
      <c r="AE231" s="36"/>
      <c r="AR231" s="224" t="s">
        <v>215</v>
      </c>
      <c r="AT231" s="224" t="s">
        <v>212</v>
      </c>
      <c r="AU231" s="224" t="s">
        <v>91</v>
      </c>
      <c r="AY231" s="18" t="s">
        <v>177</v>
      </c>
      <c r="BE231" s="116">
        <f>IF(N231="základní",J231,0)</f>
        <v>0</v>
      </c>
      <c r="BF231" s="116">
        <f>IF(N231="snížená",J231,0)</f>
        <v>0</v>
      </c>
      <c r="BG231" s="116">
        <f>IF(N231="zákl. přenesená",J231,0)</f>
        <v>0</v>
      </c>
      <c r="BH231" s="116">
        <f>IF(N231="sníž. přenesená",J231,0)</f>
        <v>0</v>
      </c>
      <c r="BI231" s="116">
        <f>IF(N231="nulová",J231,0)</f>
        <v>0</v>
      </c>
      <c r="BJ231" s="18" t="s">
        <v>89</v>
      </c>
      <c r="BK231" s="116">
        <f>ROUND(I231*H231,2)</f>
        <v>0</v>
      </c>
      <c r="BL231" s="18" t="s">
        <v>183</v>
      </c>
      <c r="BM231" s="224" t="s">
        <v>826</v>
      </c>
    </row>
    <row r="232" spans="1:65" s="12" customFormat="1" ht="22.9" customHeight="1">
      <c r="B232" s="196"/>
      <c r="C232" s="197"/>
      <c r="D232" s="198" t="s">
        <v>80</v>
      </c>
      <c r="E232" s="210" t="s">
        <v>194</v>
      </c>
      <c r="F232" s="210" t="s">
        <v>827</v>
      </c>
      <c r="G232" s="197"/>
      <c r="H232" s="197"/>
      <c r="I232" s="200"/>
      <c r="J232" s="211">
        <f>BK232</f>
        <v>0</v>
      </c>
      <c r="K232" s="197"/>
      <c r="L232" s="202"/>
      <c r="M232" s="203"/>
      <c r="N232" s="204"/>
      <c r="O232" s="204"/>
      <c r="P232" s="205">
        <f>SUM(P233:P235)</f>
        <v>0</v>
      </c>
      <c r="Q232" s="204"/>
      <c r="R232" s="205">
        <f>SUM(R233:R235)</f>
        <v>97.69</v>
      </c>
      <c r="S232" s="204"/>
      <c r="T232" s="206">
        <f>SUM(T233:T235)</f>
        <v>0</v>
      </c>
      <c r="AR232" s="207" t="s">
        <v>89</v>
      </c>
      <c r="AT232" s="208" t="s">
        <v>80</v>
      </c>
      <c r="AU232" s="208" t="s">
        <v>89</v>
      </c>
      <c r="AY232" s="207" t="s">
        <v>177</v>
      </c>
      <c r="BK232" s="209">
        <f>SUM(BK233:BK235)</f>
        <v>0</v>
      </c>
    </row>
    <row r="233" spans="1:65" s="2" customFormat="1" ht="14.45" customHeight="1">
      <c r="A233" s="36"/>
      <c r="B233" s="37"/>
      <c r="C233" s="212" t="s">
        <v>342</v>
      </c>
      <c r="D233" s="212" t="s">
        <v>179</v>
      </c>
      <c r="E233" s="213" t="s">
        <v>828</v>
      </c>
      <c r="F233" s="214" t="s">
        <v>829</v>
      </c>
      <c r="G233" s="215" t="s">
        <v>248</v>
      </c>
      <c r="H233" s="216">
        <v>4</v>
      </c>
      <c r="I233" s="217"/>
      <c r="J233" s="218">
        <f>ROUND(I233*H233,2)</f>
        <v>0</v>
      </c>
      <c r="K233" s="219"/>
      <c r="L233" s="39"/>
      <c r="M233" s="220" t="s">
        <v>1</v>
      </c>
      <c r="N233" s="221" t="s">
        <v>46</v>
      </c>
      <c r="O233" s="73"/>
      <c r="P233" s="222">
        <f>O233*H233</f>
        <v>0</v>
      </c>
      <c r="Q233" s="222">
        <v>24.422499999999999</v>
      </c>
      <c r="R233" s="222">
        <f>Q233*H233</f>
        <v>97.69</v>
      </c>
      <c r="S233" s="222">
        <v>0</v>
      </c>
      <c r="T233" s="223">
        <f>S233*H233</f>
        <v>0</v>
      </c>
      <c r="U233" s="36"/>
      <c r="V233" s="36"/>
      <c r="W233" s="36"/>
      <c r="X233" s="36"/>
      <c r="Y233" s="36"/>
      <c r="Z233" s="36"/>
      <c r="AA233" s="36"/>
      <c r="AB233" s="36"/>
      <c r="AC233" s="36"/>
      <c r="AD233" s="36"/>
      <c r="AE233" s="36"/>
      <c r="AR233" s="224" t="s">
        <v>183</v>
      </c>
      <c r="AT233" s="224" t="s">
        <v>179</v>
      </c>
      <c r="AU233" s="224" t="s">
        <v>91</v>
      </c>
      <c r="AY233" s="18" t="s">
        <v>177</v>
      </c>
      <c r="BE233" s="116">
        <f>IF(N233="základní",J233,0)</f>
        <v>0</v>
      </c>
      <c r="BF233" s="116">
        <f>IF(N233="snížená",J233,0)</f>
        <v>0</v>
      </c>
      <c r="BG233" s="116">
        <f>IF(N233="zákl. přenesená",J233,0)</f>
        <v>0</v>
      </c>
      <c r="BH233" s="116">
        <f>IF(N233="sníž. přenesená",J233,0)</f>
        <v>0</v>
      </c>
      <c r="BI233" s="116">
        <f>IF(N233="nulová",J233,0)</f>
        <v>0</v>
      </c>
      <c r="BJ233" s="18" t="s">
        <v>89</v>
      </c>
      <c r="BK233" s="116">
        <f>ROUND(I233*H233,2)</f>
        <v>0</v>
      </c>
      <c r="BL233" s="18" t="s">
        <v>183</v>
      </c>
      <c r="BM233" s="224" t="s">
        <v>830</v>
      </c>
    </row>
    <row r="234" spans="1:65" s="13" customFormat="1">
      <c r="B234" s="225"/>
      <c r="C234" s="226"/>
      <c r="D234" s="227" t="s">
        <v>185</v>
      </c>
      <c r="E234" s="228" t="s">
        <v>1</v>
      </c>
      <c r="F234" s="229" t="s">
        <v>831</v>
      </c>
      <c r="G234" s="226"/>
      <c r="H234" s="228" t="s">
        <v>1</v>
      </c>
      <c r="I234" s="230"/>
      <c r="J234" s="226"/>
      <c r="K234" s="226"/>
      <c r="L234" s="231"/>
      <c r="M234" s="232"/>
      <c r="N234" s="233"/>
      <c r="O234" s="233"/>
      <c r="P234" s="233"/>
      <c r="Q234" s="233"/>
      <c r="R234" s="233"/>
      <c r="S234" s="233"/>
      <c r="T234" s="234"/>
      <c r="AT234" s="235" t="s">
        <v>185</v>
      </c>
      <c r="AU234" s="235" t="s">
        <v>91</v>
      </c>
      <c r="AV234" s="13" t="s">
        <v>89</v>
      </c>
      <c r="AW234" s="13" t="s">
        <v>34</v>
      </c>
      <c r="AX234" s="13" t="s">
        <v>81</v>
      </c>
      <c r="AY234" s="235" t="s">
        <v>177</v>
      </c>
    </row>
    <row r="235" spans="1:65" s="14" customFormat="1">
      <c r="B235" s="236"/>
      <c r="C235" s="237"/>
      <c r="D235" s="227" t="s">
        <v>185</v>
      </c>
      <c r="E235" s="238" t="s">
        <v>1</v>
      </c>
      <c r="F235" s="239" t="s">
        <v>183</v>
      </c>
      <c r="G235" s="237"/>
      <c r="H235" s="240">
        <v>4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AT235" s="246" t="s">
        <v>185</v>
      </c>
      <c r="AU235" s="246" t="s">
        <v>91</v>
      </c>
      <c r="AV235" s="14" t="s">
        <v>91</v>
      </c>
      <c r="AW235" s="14" t="s">
        <v>34</v>
      </c>
      <c r="AX235" s="14" t="s">
        <v>89</v>
      </c>
      <c r="AY235" s="246" t="s">
        <v>177</v>
      </c>
    </row>
    <row r="236" spans="1:65" s="12" customFormat="1" ht="22.9" customHeight="1">
      <c r="B236" s="196"/>
      <c r="C236" s="197"/>
      <c r="D236" s="198" t="s">
        <v>80</v>
      </c>
      <c r="E236" s="210" t="s">
        <v>183</v>
      </c>
      <c r="F236" s="210" t="s">
        <v>832</v>
      </c>
      <c r="G236" s="197"/>
      <c r="H236" s="197"/>
      <c r="I236" s="200"/>
      <c r="J236" s="211">
        <f>BK236</f>
        <v>0</v>
      </c>
      <c r="K236" s="197"/>
      <c r="L236" s="202"/>
      <c r="M236" s="203"/>
      <c r="N236" s="204"/>
      <c r="O236" s="204"/>
      <c r="P236" s="205">
        <f>SUM(P237:P253)</f>
        <v>0</v>
      </c>
      <c r="Q236" s="204"/>
      <c r="R236" s="205">
        <f>SUM(R237:R253)</f>
        <v>221.35013420000001</v>
      </c>
      <c r="S236" s="204"/>
      <c r="T236" s="206">
        <f>SUM(T237:T253)</f>
        <v>0</v>
      </c>
      <c r="AR236" s="207" t="s">
        <v>89</v>
      </c>
      <c r="AT236" s="208" t="s">
        <v>80</v>
      </c>
      <c r="AU236" s="208" t="s">
        <v>89</v>
      </c>
      <c r="AY236" s="207" t="s">
        <v>177</v>
      </c>
      <c r="BK236" s="209">
        <f>SUM(BK237:BK253)</f>
        <v>0</v>
      </c>
    </row>
    <row r="237" spans="1:65" s="2" customFormat="1" ht="24.2" customHeight="1">
      <c r="A237" s="36"/>
      <c r="B237" s="37"/>
      <c r="C237" s="212" t="s">
        <v>347</v>
      </c>
      <c r="D237" s="212" t="s">
        <v>179</v>
      </c>
      <c r="E237" s="213" t="s">
        <v>833</v>
      </c>
      <c r="F237" s="214" t="s">
        <v>834</v>
      </c>
      <c r="G237" s="215" t="s">
        <v>223</v>
      </c>
      <c r="H237" s="216">
        <v>74.52</v>
      </c>
      <c r="I237" s="217"/>
      <c r="J237" s="218">
        <f>ROUND(I237*H237,2)</f>
        <v>0</v>
      </c>
      <c r="K237" s="219"/>
      <c r="L237" s="39"/>
      <c r="M237" s="220" t="s">
        <v>1</v>
      </c>
      <c r="N237" s="221" t="s">
        <v>46</v>
      </c>
      <c r="O237" s="73"/>
      <c r="P237" s="222">
        <f>O237*H237</f>
        <v>0</v>
      </c>
      <c r="Q237" s="222">
        <v>1.8907700000000001</v>
      </c>
      <c r="R237" s="222">
        <f>Q237*H237</f>
        <v>140.90018040000001</v>
      </c>
      <c r="S237" s="222">
        <v>0</v>
      </c>
      <c r="T237" s="223">
        <f>S237*H237</f>
        <v>0</v>
      </c>
      <c r="U237" s="36"/>
      <c r="V237" s="36"/>
      <c r="W237" s="36"/>
      <c r="X237" s="36"/>
      <c r="Y237" s="36"/>
      <c r="Z237" s="36"/>
      <c r="AA237" s="36"/>
      <c r="AB237" s="36"/>
      <c r="AC237" s="36"/>
      <c r="AD237" s="36"/>
      <c r="AE237" s="36"/>
      <c r="AR237" s="224" t="s">
        <v>183</v>
      </c>
      <c r="AT237" s="224" t="s">
        <v>179</v>
      </c>
      <c r="AU237" s="224" t="s">
        <v>91</v>
      </c>
      <c r="AY237" s="18" t="s">
        <v>177</v>
      </c>
      <c r="BE237" s="116">
        <f>IF(N237="základní",J237,0)</f>
        <v>0</v>
      </c>
      <c r="BF237" s="116">
        <f>IF(N237="snížená",J237,0)</f>
        <v>0</v>
      </c>
      <c r="BG237" s="116">
        <f>IF(N237="zákl. přenesená",J237,0)</f>
        <v>0</v>
      </c>
      <c r="BH237" s="116">
        <f>IF(N237="sníž. přenesená",J237,0)</f>
        <v>0</v>
      </c>
      <c r="BI237" s="116">
        <f>IF(N237="nulová",J237,0)</f>
        <v>0</v>
      </c>
      <c r="BJ237" s="18" t="s">
        <v>89</v>
      </c>
      <c r="BK237" s="116">
        <f>ROUND(I237*H237,2)</f>
        <v>0</v>
      </c>
      <c r="BL237" s="18" t="s">
        <v>183</v>
      </c>
      <c r="BM237" s="224" t="s">
        <v>835</v>
      </c>
    </row>
    <row r="238" spans="1:65" s="13" customFormat="1">
      <c r="B238" s="225"/>
      <c r="C238" s="226"/>
      <c r="D238" s="227" t="s">
        <v>185</v>
      </c>
      <c r="E238" s="228" t="s">
        <v>1</v>
      </c>
      <c r="F238" s="229" t="s">
        <v>836</v>
      </c>
      <c r="G238" s="226"/>
      <c r="H238" s="228" t="s">
        <v>1</v>
      </c>
      <c r="I238" s="230"/>
      <c r="J238" s="226"/>
      <c r="K238" s="226"/>
      <c r="L238" s="231"/>
      <c r="M238" s="232"/>
      <c r="N238" s="233"/>
      <c r="O238" s="233"/>
      <c r="P238" s="233"/>
      <c r="Q238" s="233"/>
      <c r="R238" s="233"/>
      <c r="S238" s="233"/>
      <c r="T238" s="234"/>
      <c r="AT238" s="235" t="s">
        <v>185</v>
      </c>
      <c r="AU238" s="235" t="s">
        <v>91</v>
      </c>
      <c r="AV238" s="13" t="s">
        <v>89</v>
      </c>
      <c r="AW238" s="13" t="s">
        <v>34</v>
      </c>
      <c r="AX238" s="13" t="s">
        <v>81</v>
      </c>
      <c r="AY238" s="235" t="s">
        <v>177</v>
      </c>
    </row>
    <row r="239" spans="1:65" s="14" customFormat="1">
      <c r="B239" s="236"/>
      <c r="C239" s="237"/>
      <c r="D239" s="227" t="s">
        <v>185</v>
      </c>
      <c r="E239" s="238" t="s">
        <v>1</v>
      </c>
      <c r="F239" s="239" t="s">
        <v>837</v>
      </c>
      <c r="G239" s="237"/>
      <c r="H239" s="240">
        <v>48</v>
      </c>
      <c r="I239" s="241"/>
      <c r="J239" s="237"/>
      <c r="K239" s="237"/>
      <c r="L239" s="242"/>
      <c r="M239" s="243"/>
      <c r="N239" s="244"/>
      <c r="O239" s="244"/>
      <c r="P239" s="244"/>
      <c r="Q239" s="244"/>
      <c r="R239" s="244"/>
      <c r="S239" s="244"/>
      <c r="T239" s="245"/>
      <c r="AT239" s="246" t="s">
        <v>185</v>
      </c>
      <c r="AU239" s="246" t="s">
        <v>91</v>
      </c>
      <c r="AV239" s="14" t="s">
        <v>91</v>
      </c>
      <c r="AW239" s="14" t="s">
        <v>34</v>
      </c>
      <c r="AX239" s="14" t="s">
        <v>81</v>
      </c>
      <c r="AY239" s="246" t="s">
        <v>177</v>
      </c>
    </row>
    <row r="240" spans="1:65" s="14" customFormat="1">
      <c r="B240" s="236"/>
      <c r="C240" s="237"/>
      <c r="D240" s="227" t="s">
        <v>185</v>
      </c>
      <c r="E240" s="238" t="s">
        <v>1</v>
      </c>
      <c r="F240" s="239" t="s">
        <v>838</v>
      </c>
      <c r="G240" s="237"/>
      <c r="H240" s="240">
        <v>18</v>
      </c>
      <c r="I240" s="241"/>
      <c r="J240" s="237"/>
      <c r="K240" s="237"/>
      <c r="L240" s="242"/>
      <c r="M240" s="243"/>
      <c r="N240" s="244"/>
      <c r="O240" s="244"/>
      <c r="P240" s="244"/>
      <c r="Q240" s="244"/>
      <c r="R240" s="244"/>
      <c r="S240" s="244"/>
      <c r="T240" s="245"/>
      <c r="AT240" s="246" t="s">
        <v>185</v>
      </c>
      <c r="AU240" s="246" t="s">
        <v>91</v>
      </c>
      <c r="AV240" s="14" t="s">
        <v>91</v>
      </c>
      <c r="AW240" s="14" t="s">
        <v>34</v>
      </c>
      <c r="AX240" s="14" t="s">
        <v>81</v>
      </c>
      <c r="AY240" s="246" t="s">
        <v>177</v>
      </c>
    </row>
    <row r="241" spans="1:65" s="14" customFormat="1">
      <c r="B241" s="236"/>
      <c r="C241" s="237"/>
      <c r="D241" s="227" t="s">
        <v>185</v>
      </c>
      <c r="E241" s="238" t="s">
        <v>1</v>
      </c>
      <c r="F241" s="239" t="s">
        <v>839</v>
      </c>
      <c r="G241" s="237"/>
      <c r="H241" s="240">
        <v>8.52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AT241" s="246" t="s">
        <v>185</v>
      </c>
      <c r="AU241" s="246" t="s">
        <v>91</v>
      </c>
      <c r="AV241" s="14" t="s">
        <v>91</v>
      </c>
      <c r="AW241" s="14" t="s">
        <v>34</v>
      </c>
      <c r="AX241" s="14" t="s">
        <v>81</v>
      </c>
      <c r="AY241" s="246" t="s">
        <v>177</v>
      </c>
    </row>
    <row r="242" spans="1:65" s="16" customFormat="1">
      <c r="B242" s="258"/>
      <c r="C242" s="259"/>
      <c r="D242" s="227" t="s">
        <v>185</v>
      </c>
      <c r="E242" s="260" t="s">
        <v>840</v>
      </c>
      <c r="F242" s="261" t="s">
        <v>210</v>
      </c>
      <c r="G242" s="259"/>
      <c r="H242" s="262">
        <v>74.52</v>
      </c>
      <c r="I242" s="263"/>
      <c r="J242" s="259"/>
      <c r="K242" s="259"/>
      <c r="L242" s="264"/>
      <c r="M242" s="265"/>
      <c r="N242" s="266"/>
      <c r="O242" s="266"/>
      <c r="P242" s="266"/>
      <c r="Q242" s="266"/>
      <c r="R242" s="266"/>
      <c r="S242" s="266"/>
      <c r="T242" s="267"/>
      <c r="AT242" s="268" t="s">
        <v>185</v>
      </c>
      <c r="AU242" s="268" t="s">
        <v>91</v>
      </c>
      <c r="AV242" s="16" t="s">
        <v>183</v>
      </c>
      <c r="AW242" s="16" t="s">
        <v>34</v>
      </c>
      <c r="AX242" s="16" t="s">
        <v>89</v>
      </c>
      <c r="AY242" s="268" t="s">
        <v>177</v>
      </c>
    </row>
    <row r="243" spans="1:65" s="2" customFormat="1" ht="14.45" customHeight="1">
      <c r="A243" s="36"/>
      <c r="B243" s="37"/>
      <c r="C243" s="212" t="s">
        <v>352</v>
      </c>
      <c r="D243" s="212" t="s">
        <v>179</v>
      </c>
      <c r="E243" s="213" t="s">
        <v>841</v>
      </c>
      <c r="F243" s="214" t="s">
        <v>842</v>
      </c>
      <c r="G243" s="215" t="s">
        <v>223</v>
      </c>
      <c r="H243" s="216">
        <v>18.239999999999998</v>
      </c>
      <c r="I243" s="217"/>
      <c r="J243" s="218">
        <f>ROUND(I243*H243,2)</f>
        <v>0</v>
      </c>
      <c r="K243" s="219"/>
      <c r="L243" s="39"/>
      <c r="M243" s="220" t="s">
        <v>1</v>
      </c>
      <c r="N243" s="221" t="s">
        <v>46</v>
      </c>
      <c r="O243" s="73"/>
      <c r="P243" s="222">
        <f>O243*H243</f>
        <v>0</v>
      </c>
      <c r="Q243" s="222">
        <v>1.8907700000000001</v>
      </c>
      <c r="R243" s="222">
        <f>Q243*H243</f>
        <v>34.487644799999998</v>
      </c>
      <c r="S243" s="222">
        <v>0</v>
      </c>
      <c r="T243" s="223">
        <f>S243*H243</f>
        <v>0</v>
      </c>
      <c r="U243" s="36"/>
      <c r="V243" s="36"/>
      <c r="W243" s="36"/>
      <c r="X243" s="36"/>
      <c r="Y243" s="36"/>
      <c r="Z243" s="36"/>
      <c r="AA243" s="36"/>
      <c r="AB243" s="36"/>
      <c r="AC243" s="36"/>
      <c r="AD243" s="36"/>
      <c r="AE243" s="36"/>
      <c r="AR243" s="224" t="s">
        <v>183</v>
      </c>
      <c r="AT243" s="224" t="s">
        <v>179</v>
      </c>
      <c r="AU243" s="224" t="s">
        <v>91</v>
      </c>
      <c r="AY243" s="18" t="s">
        <v>177</v>
      </c>
      <c r="BE243" s="116">
        <f>IF(N243="základní",J243,0)</f>
        <v>0</v>
      </c>
      <c r="BF243" s="116">
        <f>IF(N243="snížená",J243,0)</f>
        <v>0</v>
      </c>
      <c r="BG243" s="116">
        <f>IF(N243="zákl. přenesená",J243,0)</f>
        <v>0</v>
      </c>
      <c r="BH243" s="116">
        <f>IF(N243="sníž. přenesená",J243,0)</f>
        <v>0</v>
      </c>
      <c r="BI243" s="116">
        <f>IF(N243="nulová",J243,0)</f>
        <v>0</v>
      </c>
      <c r="BJ243" s="18" t="s">
        <v>89</v>
      </c>
      <c r="BK243" s="116">
        <f>ROUND(I243*H243,2)</f>
        <v>0</v>
      </c>
      <c r="BL243" s="18" t="s">
        <v>183</v>
      </c>
      <c r="BM243" s="224" t="s">
        <v>843</v>
      </c>
    </row>
    <row r="244" spans="1:65" s="14" customFormat="1">
      <c r="B244" s="236"/>
      <c r="C244" s="237"/>
      <c r="D244" s="227" t="s">
        <v>185</v>
      </c>
      <c r="E244" s="238" t="s">
        <v>1</v>
      </c>
      <c r="F244" s="239" t="s">
        <v>844</v>
      </c>
      <c r="G244" s="237"/>
      <c r="H244" s="240">
        <v>18.239999999999998</v>
      </c>
      <c r="I244" s="241"/>
      <c r="J244" s="237"/>
      <c r="K244" s="237"/>
      <c r="L244" s="242"/>
      <c r="M244" s="243"/>
      <c r="N244" s="244"/>
      <c r="O244" s="244"/>
      <c r="P244" s="244"/>
      <c r="Q244" s="244"/>
      <c r="R244" s="244"/>
      <c r="S244" s="244"/>
      <c r="T244" s="245"/>
      <c r="AT244" s="246" t="s">
        <v>185</v>
      </c>
      <c r="AU244" s="246" t="s">
        <v>91</v>
      </c>
      <c r="AV244" s="14" t="s">
        <v>91</v>
      </c>
      <c r="AW244" s="14" t="s">
        <v>34</v>
      </c>
      <c r="AX244" s="14" t="s">
        <v>81</v>
      </c>
      <c r="AY244" s="246" t="s">
        <v>177</v>
      </c>
    </row>
    <row r="245" spans="1:65" s="16" customFormat="1">
      <c r="B245" s="258"/>
      <c r="C245" s="259"/>
      <c r="D245" s="227" t="s">
        <v>185</v>
      </c>
      <c r="E245" s="260" t="s">
        <v>845</v>
      </c>
      <c r="F245" s="261" t="s">
        <v>210</v>
      </c>
      <c r="G245" s="259"/>
      <c r="H245" s="262">
        <v>18.239999999999998</v>
      </c>
      <c r="I245" s="263"/>
      <c r="J245" s="259"/>
      <c r="K245" s="259"/>
      <c r="L245" s="264"/>
      <c r="M245" s="265"/>
      <c r="N245" s="266"/>
      <c r="O245" s="266"/>
      <c r="P245" s="266"/>
      <c r="Q245" s="266"/>
      <c r="R245" s="266"/>
      <c r="S245" s="266"/>
      <c r="T245" s="267"/>
      <c r="AT245" s="268" t="s">
        <v>185</v>
      </c>
      <c r="AU245" s="268" t="s">
        <v>91</v>
      </c>
      <c r="AV245" s="16" t="s">
        <v>183</v>
      </c>
      <c r="AW245" s="16" t="s">
        <v>34</v>
      </c>
      <c r="AX245" s="16" t="s">
        <v>89</v>
      </c>
      <c r="AY245" s="268" t="s">
        <v>177</v>
      </c>
    </row>
    <row r="246" spans="1:65" s="2" customFormat="1" ht="24.2" customHeight="1">
      <c r="A246" s="36"/>
      <c r="B246" s="37"/>
      <c r="C246" s="212" t="s">
        <v>357</v>
      </c>
      <c r="D246" s="212" t="s">
        <v>179</v>
      </c>
      <c r="E246" s="213" t="s">
        <v>846</v>
      </c>
      <c r="F246" s="214" t="s">
        <v>847</v>
      </c>
      <c r="G246" s="215" t="s">
        <v>223</v>
      </c>
      <c r="H246" s="216">
        <v>20.350000000000001</v>
      </c>
      <c r="I246" s="217"/>
      <c r="J246" s="218">
        <f>ROUND(I246*H246,2)</f>
        <v>0</v>
      </c>
      <c r="K246" s="219"/>
      <c r="L246" s="39"/>
      <c r="M246" s="220" t="s">
        <v>1</v>
      </c>
      <c r="N246" s="221" t="s">
        <v>46</v>
      </c>
      <c r="O246" s="73"/>
      <c r="P246" s="222">
        <f>O246*H246</f>
        <v>0</v>
      </c>
      <c r="Q246" s="222">
        <v>2.234</v>
      </c>
      <c r="R246" s="222">
        <f>Q246*H246</f>
        <v>45.4619</v>
      </c>
      <c r="S246" s="222">
        <v>0</v>
      </c>
      <c r="T246" s="223">
        <f>S246*H246</f>
        <v>0</v>
      </c>
      <c r="U246" s="36"/>
      <c r="V246" s="36"/>
      <c r="W246" s="36"/>
      <c r="X246" s="36"/>
      <c r="Y246" s="36"/>
      <c r="Z246" s="36"/>
      <c r="AA246" s="36"/>
      <c r="AB246" s="36"/>
      <c r="AC246" s="36"/>
      <c r="AD246" s="36"/>
      <c r="AE246" s="36"/>
      <c r="AR246" s="224" t="s">
        <v>183</v>
      </c>
      <c r="AT246" s="224" t="s">
        <v>179</v>
      </c>
      <c r="AU246" s="224" t="s">
        <v>91</v>
      </c>
      <c r="AY246" s="18" t="s">
        <v>177</v>
      </c>
      <c r="BE246" s="116">
        <f>IF(N246="základní",J246,0)</f>
        <v>0</v>
      </c>
      <c r="BF246" s="116">
        <f>IF(N246="snížená",J246,0)</f>
        <v>0</v>
      </c>
      <c r="BG246" s="116">
        <f>IF(N246="zákl. přenesená",J246,0)</f>
        <v>0</v>
      </c>
      <c r="BH246" s="116">
        <f>IF(N246="sníž. přenesená",J246,0)</f>
        <v>0</v>
      </c>
      <c r="BI246" s="116">
        <f>IF(N246="nulová",J246,0)</f>
        <v>0</v>
      </c>
      <c r="BJ246" s="18" t="s">
        <v>89</v>
      </c>
      <c r="BK246" s="116">
        <f>ROUND(I246*H246,2)</f>
        <v>0</v>
      </c>
      <c r="BL246" s="18" t="s">
        <v>183</v>
      </c>
      <c r="BM246" s="224" t="s">
        <v>848</v>
      </c>
    </row>
    <row r="247" spans="1:65" s="13" customFormat="1">
      <c r="B247" s="225"/>
      <c r="C247" s="226"/>
      <c r="D247" s="227" t="s">
        <v>185</v>
      </c>
      <c r="E247" s="228" t="s">
        <v>1</v>
      </c>
      <c r="F247" s="229" t="s">
        <v>849</v>
      </c>
      <c r="G247" s="226"/>
      <c r="H247" s="228" t="s">
        <v>1</v>
      </c>
      <c r="I247" s="230"/>
      <c r="J247" s="226"/>
      <c r="K247" s="226"/>
      <c r="L247" s="231"/>
      <c r="M247" s="232"/>
      <c r="N247" s="233"/>
      <c r="O247" s="233"/>
      <c r="P247" s="233"/>
      <c r="Q247" s="233"/>
      <c r="R247" s="233"/>
      <c r="S247" s="233"/>
      <c r="T247" s="234"/>
      <c r="AT247" s="235" t="s">
        <v>185</v>
      </c>
      <c r="AU247" s="235" t="s">
        <v>91</v>
      </c>
      <c r="AV247" s="13" t="s">
        <v>89</v>
      </c>
      <c r="AW247" s="13" t="s">
        <v>34</v>
      </c>
      <c r="AX247" s="13" t="s">
        <v>81</v>
      </c>
      <c r="AY247" s="235" t="s">
        <v>177</v>
      </c>
    </row>
    <row r="248" spans="1:65" s="14" customFormat="1">
      <c r="B248" s="236"/>
      <c r="C248" s="237"/>
      <c r="D248" s="227" t="s">
        <v>185</v>
      </c>
      <c r="E248" s="238" t="s">
        <v>1</v>
      </c>
      <c r="F248" s="239" t="s">
        <v>850</v>
      </c>
      <c r="G248" s="237"/>
      <c r="H248" s="240">
        <v>17.2</v>
      </c>
      <c r="I248" s="241"/>
      <c r="J248" s="237"/>
      <c r="K248" s="237"/>
      <c r="L248" s="242"/>
      <c r="M248" s="243"/>
      <c r="N248" s="244"/>
      <c r="O248" s="244"/>
      <c r="P248" s="244"/>
      <c r="Q248" s="244"/>
      <c r="R248" s="244"/>
      <c r="S248" s="244"/>
      <c r="T248" s="245"/>
      <c r="AT248" s="246" t="s">
        <v>185</v>
      </c>
      <c r="AU248" s="246" t="s">
        <v>91</v>
      </c>
      <c r="AV248" s="14" t="s">
        <v>91</v>
      </c>
      <c r="AW248" s="14" t="s">
        <v>34</v>
      </c>
      <c r="AX248" s="14" t="s">
        <v>81</v>
      </c>
      <c r="AY248" s="246" t="s">
        <v>177</v>
      </c>
    </row>
    <row r="249" spans="1:65" s="13" customFormat="1">
      <c r="B249" s="225"/>
      <c r="C249" s="226"/>
      <c r="D249" s="227" t="s">
        <v>185</v>
      </c>
      <c r="E249" s="228" t="s">
        <v>1</v>
      </c>
      <c r="F249" s="229" t="s">
        <v>851</v>
      </c>
      <c r="G249" s="226"/>
      <c r="H249" s="228" t="s">
        <v>1</v>
      </c>
      <c r="I249" s="230"/>
      <c r="J249" s="226"/>
      <c r="K249" s="226"/>
      <c r="L249" s="231"/>
      <c r="M249" s="232"/>
      <c r="N249" s="233"/>
      <c r="O249" s="233"/>
      <c r="P249" s="233"/>
      <c r="Q249" s="233"/>
      <c r="R249" s="233"/>
      <c r="S249" s="233"/>
      <c r="T249" s="234"/>
      <c r="AT249" s="235" t="s">
        <v>185</v>
      </c>
      <c r="AU249" s="235" t="s">
        <v>91</v>
      </c>
      <c r="AV249" s="13" t="s">
        <v>89</v>
      </c>
      <c r="AW249" s="13" t="s">
        <v>34</v>
      </c>
      <c r="AX249" s="13" t="s">
        <v>81</v>
      </c>
      <c r="AY249" s="235" t="s">
        <v>177</v>
      </c>
    </row>
    <row r="250" spans="1:65" s="14" customFormat="1">
      <c r="B250" s="236"/>
      <c r="C250" s="237"/>
      <c r="D250" s="227" t="s">
        <v>185</v>
      </c>
      <c r="E250" s="238" t="s">
        <v>1</v>
      </c>
      <c r="F250" s="239" t="s">
        <v>852</v>
      </c>
      <c r="G250" s="237"/>
      <c r="H250" s="240">
        <v>3.15</v>
      </c>
      <c r="I250" s="241"/>
      <c r="J250" s="237"/>
      <c r="K250" s="237"/>
      <c r="L250" s="242"/>
      <c r="M250" s="243"/>
      <c r="N250" s="244"/>
      <c r="O250" s="244"/>
      <c r="P250" s="244"/>
      <c r="Q250" s="244"/>
      <c r="R250" s="244"/>
      <c r="S250" s="244"/>
      <c r="T250" s="245"/>
      <c r="AT250" s="246" t="s">
        <v>185</v>
      </c>
      <c r="AU250" s="246" t="s">
        <v>91</v>
      </c>
      <c r="AV250" s="14" t="s">
        <v>91</v>
      </c>
      <c r="AW250" s="14" t="s">
        <v>34</v>
      </c>
      <c r="AX250" s="14" t="s">
        <v>81</v>
      </c>
      <c r="AY250" s="246" t="s">
        <v>177</v>
      </c>
    </row>
    <row r="251" spans="1:65" s="16" customFormat="1">
      <c r="B251" s="258"/>
      <c r="C251" s="259"/>
      <c r="D251" s="227" t="s">
        <v>185</v>
      </c>
      <c r="E251" s="260" t="s">
        <v>1</v>
      </c>
      <c r="F251" s="261" t="s">
        <v>210</v>
      </c>
      <c r="G251" s="259"/>
      <c r="H251" s="262">
        <v>20.350000000000001</v>
      </c>
      <c r="I251" s="263"/>
      <c r="J251" s="259"/>
      <c r="K251" s="259"/>
      <c r="L251" s="264"/>
      <c r="M251" s="265"/>
      <c r="N251" s="266"/>
      <c r="O251" s="266"/>
      <c r="P251" s="266"/>
      <c r="Q251" s="266"/>
      <c r="R251" s="266"/>
      <c r="S251" s="266"/>
      <c r="T251" s="267"/>
      <c r="AT251" s="268" t="s">
        <v>185</v>
      </c>
      <c r="AU251" s="268" t="s">
        <v>91</v>
      </c>
      <c r="AV251" s="16" t="s">
        <v>183</v>
      </c>
      <c r="AW251" s="16" t="s">
        <v>34</v>
      </c>
      <c r="AX251" s="16" t="s">
        <v>89</v>
      </c>
      <c r="AY251" s="268" t="s">
        <v>177</v>
      </c>
    </row>
    <row r="252" spans="1:65" s="2" customFormat="1" ht="24.2" customHeight="1">
      <c r="A252" s="36"/>
      <c r="B252" s="37"/>
      <c r="C252" s="212" t="s">
        <v>307</v>
      </c>
      <c r="D252" s="212" t="s">
        <v>179</v>
      </c>
      <c r="E252" s="213" t="s">
        <v>853</v>
      </c>
      <c r="F252" s="214" t="s">
        <v>854</v>
      </c>
      <c r="G252" s="215" t="s">
        <v>260</v>
      </c>
      <c r="H252" s="216">
        <v>0.58499999999999996</v>
      </c>
      <c r="I252" s="217"/>
      <c r="J252" s="218">
        <f>ROUND(I252*H252,2)</f>
        <v>0</v>
      </c>
      <c r="K252" s="219"/>
      <c r="L252" s="39"/>
      <c r="M252" s="220" t="s">
        <v>1</v>
      </c>
      <c r="N252" s="221" t="s">
        <v>46</v>
      </c>
      <c r="O252" s="73"/>
      <c r="P252" s="222">
        <f>O252*H252</f>
        <v>0</v>
      </c>
      <c r="Q252" s="222">
        <v>0.85540000000000005</v>
      </c>
      <c r="R252" s="222">
        <f>Q252*H252</f>
        <v>0.50040899999999999</v>
      </c>
      <c r="S252" s="222">
        <v>0</v>
      </c>
      <c r="T252" s="223">
        <f>S252*H252</f>
        <v>0</v>
      </c>
      <c r="U252" s="36"/>
      <c r="V252" s="36"/>
      <c r="W252" s="36"/>
      <c r="X252" s="36"/>
      <c r="Y252" s="36"/>
      <c r="Z252" s="36"/>
      <c r="AA252" s="36"/>
      <c r="AB252" s="36"/>
      <c r="AC252" s="36"/>
      <c r="AD252" s="36"/>
      <c r="AE252" s="36"/>
      <c r="AR252" s="224" t="s">
        <v>183</v>
      </c>
      <c r="AT252" s="224" t="s">
        <v>179</v>
      </c>
      <c r="AU252" s="224" t="s">
        <v>91</v>
      </c>
      <c r="AY252" s="18" t="s">
        <v>177</v>
      </c>
      <c r="BE252" s="116">
        <f>IF(N252="základní",J252,0)</f>
        <v>0</v>
      </c>
      <c r="BF252" s="116">
        <f>IF(N252="snížená",J252,0)</f>
        <v>0</v>
      </c>
      <c r="BG252" s="116">
        <f>IF(N252="zákl. přenesená",J252,0)</f>
        <v>0</v>
      </c>
      <c r="BH252" s="116">
        <f>IF(N252="sníž. přenesená",J252,0)</f>
        <v>0</v>
      </c>
      <c r="BI252" s="116">
        <f>IF(N252="nulová",J252,0)</f>
        <v>0</v>
      </c>
      <c r="BJ252" s="18" t="s">
        <v>89</v>
      </c>
      <c r="BK252" s="116">
        <f>ROUND(I252*H252,2)</f>
        <v>0</v>
      </c>
      <c r="BL252" s="18" t="s">
        <v>183</v>
      </c>
      <c r="BM252" s="224" t="s">
        <v>855</v>
      </c>
    </row>
    <row r="253" spans="1:65" s="14" customFormat="1">
      <c r="B253" s="236"/>
      <c r="C253" s="237"/>
      <c r="D253" s="227" t="s">
        <v>185</v>
      </c>
      <c r="E253" s="238" t="s">
        <v>1</v>
      </c>
      <c r="F253" s="239" t="s">
        <v>856</v>
      </c>
      <c r="G253" s="237"/>
      <c r="H253" s="240">
        <v>0.58499999999999996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AT253" s="246" t="s">
        <v>185</v>
      </c>
      <c r="AU253" s="246" t="s">
        <v>91</v>
      </c>
      <c r="AV253" s="14" t="s">
        <v>91</v>
      </c>
      <c r="AW253" s="14" t="s">
        <v>34</v>
      </c>
      <c r="AX253" s="14" t="s">
        <v>89</v>
      </c>
      <c r="AY253" s="246" t="s">
        <v>177</v>
      </c>
    </row>
    <row r="254" spans="1:65" s="12" customFormat="1" ht="22.9" customHeight="1">
      <c r="B254" s="196"/>
      <c r="C254" s="197"/>
      <c r="D254" s="198" t="s">
        <v>80</v>
      </c>
      <c r="E254" s="210" t="s">
        <v>220</v>
      </c>
      <c r="F254" s="210" t="s">
        <v>857</v>
      </c>
      <c r="G254" s="197"/>
      <c r="H254" s="197"/>
      <c r="I254" s="200"/>
      <c r="J254" s="211">
        <f>BK254</f>
        <v>0</v>
      </c>
      <c r="K254" s="197"/>
      <c r="L254" s="202"/>
      <c r="M254" s="203"/>
      <c r="N254" s="204"/>
      <c r="O254" s="204"/>
      <c r="P254" s="205">
        <f>SUM(P255:P280)</f>
        <v>0</v>
      </c>
      <c r="Q254" s="204"/>
      <c r="R254" s="205">
        <f>SUM(R255:R280)</f>
        <v>1.8972</v>
      </c>
      <c r="S254" s="204"/>
      <c r="T254" s="206">
        <f>SUM(T255:T280)</f>
        <v>0</v>
      </c>
      <c r="AR254" s="207" t="s">
        <v>89</v>
      </c>
      <c r="AT254" s="208" t="s">
        <v>80</v>
      </c>
      <c r="AU254" s="208" t="s">
        <v>89</v>
      </c>
      <c r="AY254" s="207" t="s">
        <v>177</v>
      </c>
      <c r="BK254" s="209">
        <f>SUM(BK255:BK280)</f>
        <v>0</v>
      </c>
    </row>
    <row r="255" spans="1:65" s="2" customFormat="1" ht="14.45" customHeight="1">
      <c r="A255" s="36"/>
      <c r="B255" s="37"/>
      <c r="C255" s="212" t="s">
        <v>366</v>
      </c>
      <c r="D255" s="212" t="s">
        <v>179</v>
      </c>
      <c r="E255" s="213" t="s">
        <v>858</v>
      </c>
      <c r="F255" s="214" t="s">
        <v>859</v>
      </c>
      <c r="G255" s="215" t="s">
        <v>106</v>
      </c>
      <c r="H255" s="216">
        <v>31</v>
      </c>
      <c r="I255" s="217"/>
      <c r="J255" s="218">
        <f>ROUND(I255*H255,2)</f>
        <v>0</v>
      </c>
      <c r="K255" s="219"/>
      <c r="L255" s="39"/>
      <c r="M255" s="220" t="s">
        <v>1</v>
      </c>
      <c r="N255" s="221" t="s">
        <v>46</v>
      </c>
      <c r="O255" s="73"/>
      <c r="P255" s="222">
        <f>O255*H255</f>
        <v>0</v>
      </c>
      <c r="Q255" s="222">
        <v>0</v>
      </c>
      <c r="R255" s="222">
        <f>Q255*H255</f>
        <v>0</v>
      </c>
      <c r="S255" s="222">
        <v>0</v>
      </c>
      <c r="T255" s="223">
        <f>S255*H255</f>
        <v>0</v>
      </c>
      <c r="U255" s="36"/>
      <c r="V255" s="36"/>
      <c r="W255" s="36"/>
      <c r="X255" s="36"/>
      <c r="Y255" s="36"/>
      <c r="Z255" s="36"/>
      <c r="AA255" s="36"/>
      <c r="AB255" s="36"/>
      <c r="AC255" s="36"/>
      <c r="AD255" s="36"/>
      <c r="AE255" s="36"/>
      <c r="AR255" s="224" t="s">
        <v>183</v>
      </c>
      <c r="AT255" s="224" t="s">
        <v>179</v>
      </c>
      <c r="AU255" s="224" t="s">
        <v>91</v>
      </c>
      <c r="AY255" s="18" t="s">
        <v>177</v>
      </c>
      <c r="BE255" s="116">
        <f>IF(N255="základní",J255,0)</f>
        <v>0</v>
      </c>
      <c r="BF255" s="116">
        <f>IF(N255="snížená",J255,0)</f>
        <v>0</v>
      </c>
      <c r="BG255" s="116">
        <f>IF(N255="zákl. přenesená",J255,0)</f>
        <v>0</v>
      </c>
      <c r="BH255" s="116">
        <f>IF(N255="sníž. přenesená",J255,0)</f>
        <v>0</v>
      </c>
      <c r="BI255" s="116">
        <f>IF(N255="nulová",J255,0)</f>
        <v>0</v>
      </c>
      <c r="BJ255" s="18" t="s">
        <v>89</v>
      </c>
      <c r="BK255" s="116">
        <f>ROUND(I255*H255,2)</f>
        <v>0</v>
      </c>
      <c r="BL255" s="18" t="s">
        <v>183</v>
      </c>
      <c r="BM255" s="224" t="s">
        <v>860</v>
      </c>
    </row>
    <row r="256" spans="1:65" s="14" customFormat="1">
      <c r="B256" s="236"/>
      <c r="C256" s="237"/>
      <c r="D256" s="227" t="s">
        <v>185</v>
      </c>
      <c r="E256" s="238" t="s">
        <v>660</v>
      </c>
      <c r="F256" s="239" t="s">
        <v>658</v>
      </c>
      <c r="G256" s="237"/>
      <c r="H256" s="240">
        <v>31</v>
      </c>
      <c r="I256" s="241"/>
      <c r="J256" s="237"/>
      <c r="K256" s="237"/>
      <c r="L256" s="242"/>
      <c r="M256" s="243"/>
      <c r="N256" s="244"/>
      <c r="O256" s="244"/>
      <c r="P256" s="244"/>
      <c r="Q256" s="244"/>
      <c r="R256" s="244"/>
      <c r="S256" s="244"/>
      <c r="T256" s="245"/>
      <c r="AT256" s="246" t="s">
        <v>185</v>
      </c>
      <c r="AU256" s="246" t="s">
        <v>91</v>
      </c>
      <c r="AV256" s="14" t="s">
        <v>91</v>
      </c>
      <c r="AW256" s="14" t="s">
        <v>34</v>
      </c>
      <c r="AX256" s="14" t="s">
        <v>89</v>
      </c>
      <c r="AY256" s="246" t="s">
        <v>177</v>
      </c>
    </row>
    <row r="257" spans="1:65" s="2" customFormat="1" ht="14.45" customHeight="1">
      <c r="A257" s="36"/>
      <c r="B257" s="37"/>
      <c r="C257" s="212" t="s">
        <v>371</v>
      </c>
      <c r="D257" s="212" t="s">
        <v>179</v>
      </c>
      <c r="E257" s="213" t="s">
        <v>861</v>
      </c>
      <c r="F257" s="214" t="s">
        <v>862</v>
      </c>
      <c r="G257" s="215" t="s">
        <v>106</v>
      </c>
      <c r="H257" s="216">
        <v>31</v>
      </c>
      <c r="I257" s="217"/>
      <c r="J257" s="218">
        <f>ROUND(I257*H257,2)</f>
        <v>0</v>
      </c>
      <c r="K257" s="219"/>
      <c r="L257" s="39"/>
      <c r="M257" s="220" t="s">
        <v>1</v>
      </c>
      <c r="N257" s="221" t="s">
        <v>46</v>
      </c>
      <c r="O257" s="73"/>
      <c r="P257" s="222">
        <f>O257*H257</f>
        <v>0</v>
      </c>
      <c r="Q257" s="222">
        <v>0</v>
      </c>
      <c r="R257" s="222">
        <f>Q257*H257</f>
        <v>0</v>
      </c>
      <c r="S257" s="222">
        <v>0</v>
      </c>
      <c r="T257" s="223">
        <f>S257*H257</f>
        <v>0</v>
      </c>
      <c r="U257" s="36"/>
      <c r="V257" s="36"/>
      <c r="W257" s="36"/>
      <c r="X257" s="36"/>
      <c r="Y257" s="36"/>
      <c r="Z257" s="36"/>
      <c r="AA257" s="36"/>
      <c r="AB257" s="36"/>
      <c r="AC257" s="36"/>
      <c r="AD257" s="36"/>
      <c r="AE257" s="36"/>
      <c r="AR257" s="224" t="s">
        <v>183</v>
      </c>
      <c r="AT257" s="224" t="s">
        <v>179</v>
      </c>
      <c r="AU257" s="224" t="s">
        <v>91</v>
      </c>
      <c r="AY257" s="18" t="s">
        <v>177</v>
      </c>
      <c r="BE257" s="116">
        <f>IF(N257="základní",J257,0)</f>
        <v>0</v>
      </c>
      <c r="BF257" s="116">
        <f>IF(N257="snížená",J257,0)</f>
        <v>0</v>
      </c>
      <c r="BG257" s="116">
        <f>IF(N257="zákl. přenesená",J257,0)</f>
        <v>0</v>
      </c>
      <c r="BH257" s="116">
        <f>IF(N257="sníž. přenesená",J257,0)</f>
        <v>0</v>
      </c>
      <c r="BI257" s="116">
        <f>IF(N257="nulová",J257,0)</f>
        <v>0</v>
      </c>
      <c r="BJ257" s="18" t="s">
        <v>89</v>
      </c>
      <c r="BK257" s="116">
        <f>ROUND(I257*H257,2)</f>
        <v>0</v>
      </c>
      <c r="BL257" s="18" t="s">
        <v>183</v>
      </c>
      <c r="BM257" s="224" t="s">
        <v>863</v>
      </c>
    </row>
    <row r="258" spans="1:65" s="14" customFormat="1">
      <c r="B258" s="236"/>
      <c r="C258" s="237"/>
      <c r="D258" s="227" t="s">
        <v>185</v>
      </c>
      <c r="E258" s="238" t="s">
        <v>1</v>
      </c>
      <c r="F258" s="239" t="s">
        <v>660</v>
      </c>
      <c r="G258" s="237"/>
      <c r="H258" s="240">
        <v>31</v>
      </c>
      <c r="I258" s="241"/>
      <c r="J258" s="237"/>
      <c r="K258" s="237"/>
      <c r="L258" s="242"/>
      <c r="M258" s="243"/>
      <c r="N258" s="244"/>
      <c r="O258" s="244"/>
      <c r="P258" s="244"/>
      <c r="Q258" s="244"/>
      <c r="R258" s="244"/>
      <c r="S258" s="244"/>
      <c r="T258" s="245"/>
      <c r="AT258" s="246" t="s">
        <v>185</v>
      </c>
      <c r="AU258" s="246" t="s">
        <v>91</v>
      </c>
      <c r="AV258" s="14" t="s">
        <v>91</v>
      </c>
      <c r="AW258" s="14" t="s">
        <v>34</v>
      </c>
      <c r="AX258" s="14" t="s">
        <v>89</v>
      </c>
      <c r="AY258" s="246" t="s">
        <v>177</v>
      </c>
    </row>
    <row r="259" spans="1:65" s="2" customFormat="1" ht="24.2" customHeight="1">
      <c r="A259" s="36"/>
      <c r="B259" s="37"/>
      <c r="C259" s="212" t="s">
        <v>376</v>
      </c>
      <c r="D259" s="212" t="s">
        <v>179</v>
      </c>
      <c r="E259" s="213" t="s">
        <v>864</v>
      </c>
      <c r="F259" s="214" t="s">
        <v>865</v>
      </c>
      <c r="G259" s="215" t="s">
        <v>106</v>
      </c>
      <c r="H259" s="216">
        <v>31</v>
      </c>
      <c r="I259" s="217"/>
      <c r="J259" s="218">
        <f>ROUND(I259*H259,2)</f>
        <v>0</v>
      </c>
      <c r="K259" s="219"/>
      <c r="L259" s="39"/>
      <c r="M259" s="220" t="s">
        <v>1</v>
      </c>
      <c r="N259" s="221" t="s">
        <v>46</v>
      </c>
      <c r="O259" s="73"/>
      <c r="P259" s="222">
        <f>O259*H259</f>
        <v>0</v>
      </c>
      <c r="Q259" s="222">
        <v>0</v>
      </c>
      <c r="R259" s="222">
        <f>Q259*H259</f>
        <v>0</v>
      </c>
      <c r="S259" s="222">
        <v>0</v>
      </c>
      <c r="T259" s="223">
        <f>S259*H259</f>
        <v>0</v>
      </c>
      <c r="U259" s="36"/>
      <c r="V259" s="36"/>
      <c r="W259" s="36"/>
      <c r="X259" s="36"/>
      <c r="Y259" s="36"/>
      <c r="Z259" s="36"/>
      <c r="AA259" s="36"/>
      <c r="AB259" s="36"/>
      <c r="AC259" s="36"/>
      <c r="AD259" s="36"/>
      <c r="AE259" s="36"/>
      <c r="AR259" s="224" t="s">
        <v>183</v>
      </c>
      <c r="AT259" s="224" t="s">
        <v>179</v>
      </c>
      <c r="AU259" s="224" t="s">
        <v>91</v>
      </c>
      <c r="AY259" s="18" t="s">
        <v>177</v>
      </c>
      <c r="BE259" s="116">
        <f>IF(N259="základní",J259,0)</f>
        <v>0</v>
      </c>
      <c r="BF259" s="116">
        <f>IF(N259="snížená",J259,0)</f>
        <v>0</v>
      </c>
      <c r="BG259" s="116">
        <f>IF(N259="zákl. přenesená",J259,0)</f>
        <v>0</v>
      </c>
      <c r="BH259" s="116">
        <f>IF(N259="sníž. přenesená",J259,0)</f>
        <v>0</v>
      </c>
      <c r="BI259" s="116">
        <f>IF(N259="nulová",J259,0)</f>
        <v>0</v>
      </c>
      <c r="BJ259" s="18" t="s">
        <v>89</v>
      </c>
      <c r="BK259" s="116">
        <f>ROUND(I259*H259,2)</f>
        <v>0</v>
      </c>
      <c r="BL259" s="18" t="s">
        <v>183</v>
      </c>
      <c r="BM259" s="224" t="s">
        <v>866</v>
      </c>
    </row>
    <row r="260" spans="1:65" s="14" customFormat="1">
      <c r="B260" s="236"/>
      <c r="C260" s="237"/>
      <c r="D260" s="227" t="s">
        <v>185</v>
      </c>
      <c r="E260" s="238" t="s">
        <v>1</v>
      </c>
      <c r="F260" s="239" t="s">
        <v>660</v>
      </c>
      <c r="G260" s="237"/>
      <c r="H260" s="240">
        <v>31</v>
      </c>
      <c r="I260" s="241"/>
      <c r="J260" s="237"/>
      <c r="K260" s="237"/>
      <c r="L260" s="242"/>
      <c r="M260" s="243"/>
      <c r="N260" s="244"/>
      <c r="O260" s="244"/>
      <c r="P260" s="244"/>
      <c r="Q260" s="244"/>
      <c r="R260" s="244"/>
      <c r="S260" s="244"/>
      <c r="T260" s="245"/>
      <c r="AT260" s="246" t="s">
        <v>185</v>
      </c>
      <c r="AU260" s="246" t="s">
        <v>91</v>
      </c>
      <c r="AV260" s="14" t="s">
        <v>91</v>
      </c>
      <c r="AW260" s="14" t="s">
        <v>34</v>
      </c>
      <c r="AX260" s="14" t="s">
        <v>89</v>
      </c>
      <c r="AY260" s="246" t="s">
        <v>177</v>
      </c>
    </row>
    <row r="261" spans="1:65" s="2" customFormat="1" ht="14.45" customHeight="1">
      <c r="A261" s="36"/>
      <c r="B261" s="37"/>
      <c r="C261" s="212" t="s">
        <v>381</v>
      </c>
      <c r="D261" s="212" t="s">
        <v>179</v>
      </c>
      <c r="E261" s="213" t="s">
        <v>867</v>
      </c>
      <c r="F261" s="214" t="s">
        <v>868</v>
      </c>
      <c r="G261" s="215" t="s">
        <v>106</v>
      </c>
      <c r="H261" s="216">
        <v>31</v>
      </c>
      <c r="I261" s="217"/>
      <c r="J261" s="218">
        <f>ROUND(I261*H261,2)</f>
        <v>0</v>
      </c>
      <c r="K261" s="219"/>
      <c r="L261" s="39"/>
      <c r="M261" s="220" t="s">
        <v>1</v>
      </c>
      <c r="N261" s="221" t="s">
        <v>46</v>
      </c>
      <c r="O261" s="73"/>
      <c r="P261" s="222">
        <f>O261*H261</f>
        <v>0</v>
      </c>
      <c r="Q261" s="222">
        <v>0</v>
      </c>
      <c r="R261" s="222">
        <f>Q261*H261</f>
        <v>0</v>
      </c>
      <c r="S261" s="222">
        <v>0</v>
      </c>
      <c r="T261" s="223">
        <f>S261*H261</f>
        <v>0</v>
      </c>
      <c r="U261" s="36"/>
      <c r="V261" s="36"/>
      <c r="W261" s="36"/>
      <c r="X261" s="36"/>
      <c r="Y261" s="36"/>
      <c r="Z261" s="36"/>
      <c r="AA261" s="36"/>
      <c r="AB261" s="36"/>
      <c r="AC261" s="36"/>
      <c r="AD261" s="36"/>
      <c r="AE261" s="36"/>
      <c r="AR261" s="224" t="s">
        <v>183</v>
      </c>
      <c r="AT261" s="224" t="s">
        <v>179</v>
      </c>
      <c r="AU261" s="224" t="s">
        <v>91</v>
      </c>
      <c r="AY261" s="18" t="s">
        <v>177</v>
      </c>
      <c r="BE261" s="116">
        <f>IF(N261="základní",J261,0)</f>
        <v>0</v>
      </c>
      <c r="BF261" s="116">
        <f>IF(N261="snížená",J261,0)</f>
        <v>0</v>
      </c>
      <c r="BG261" s="116">
        <f>IF(N261="zákl. přenesená",J261,0)</f>
        <v>0</v>
      </c>
      <c r="BH261" s="116">
        <f>IF(N261="sníž. přenesená",J261,0)</f>
        <v>0</v>
      </c>
      <c r="BI261" s="116">
        <f>IF(N261="nulová",J261,0)</f>
        <v>0</v>
      </c>
      <c r="BJ261" s="18" t="s">
        <v>89</v>
      </c>
      <c r="BK261" s="116">
        <f>ROUND(I261*H261,2)</f>
        <v>0</v>
      </c>
      <c r="BL261" s="18" t="s">
        <v>183</v>
      </c>
      <c r="BM261" s="224" t="s">
        <v>869</v>
      </c>
    </row>
    <row r="262" spans="1:65" s="14" customFormat="1">
      <c r="B262" s="236"/>
      <c r="C262" s="237"/>
      <c r="D262" s="227" t="s">
        <v>185</v>
      </c>
      <c r="E262" s="238" t="s">
        <v>1</v>
      </c>
      <c r="F262" s="239" t="s">
        <v>660</v>
      </c>
      <c r="G262" s="237"/>
      <c r="H262" s="240">
        <v>31</v>
      </c>
      <c r="I262" s="241"/>
      <c r="J262" s="237"/>
      <c r="K262" s="237"/>
      <c r="L262" s="242"/>
      <c r="M262" s="243"/>
      <c r="N262" s="244"/>
      <c r="O262" s="244"/>
      <c r="P262" s="244"/>
      <c r="Q262" s="244"/>
      <c r="R262" s="244"/>
      <c r="S262" s="244"/>
      <c r="T262" s="245"/>
      <c r="AT262" s="246" t="s">
        <v>185</v>
      </c>
      <c r="AU262" s="246" t="s">
        <v>91</v>
      </c>
      <c r="AV262" s="14" t="s">
        <v>91</v>
      </c>
      <c r="AW262" s="14" t="s">
        <v>34</v>
      </c>
      <c r="AX262" s="14" t="s">
        <v>89</v>
      </c>
      <c r="AY262" s="246" t="s">
        <v>177</v>
      </c>
    </row>
    <row r="263" spans="1:65" s="2" customFormat="1" ht="24.2" customHeight="1">
      <c r="A263" s="36"/>
      <c r="B263" s="37"/>
      <c r="C263" s="212" t="s">
        <v>386</v>
      </c>
      <c r="D263" s="212" t="s">
        <v>179</v>
      </c>
      <c r="E263" s="213" t="s">
        <v>870</v>
      </c>
      <c r="F263" s="214" t="s">
        <v>871</v>
      </c>
      <c r="G263" s="215" t="s">
        <v>106</v>
      </c>
      <c r="H263" s="216">
        <v>31</v>
      </c>
      <c r="I263" s="217"/>
      <c r="J263" s="218">
        <f>ROUND(I263*H263,2)</f>
        <v>0</v>
      </c>
      <c r="K263" s="219"/>
      <c r="L263" s="39"/>
      <c r="M263" s="220" t="s">
        <v>1</v>
      </c>
      <c r="N263" s="221" t="s">
        <v>46</v>
      </c>
      <c r="O263" s="73"/>
      <c r="P263" s="222">
        <f>O263*H263</f>
        <v>0</v>
      </c>
      <c r="Q263" s="222">
        <v>0</v>
      </c>
      <c r="R263" s="222">
        <f>Q263*H263</f>
        <v>0</v>
      </c>
      <c r="S263" s="222">
        <v>0</v>
      </c>
      <c r="T263" s="223">
        <f>S263*H263</f>
        <v>0</v>
      </c>
      <c r="U263" s="36"/>
      <c r="V263" s="36"/>
      <c r="W263" s="36"/>
      <c r="X263" s="36"/>
      <c r="Y263" s="36"/>
      <c r="Z263" s="36"/>
      <c r="AA263" s="36"/>
      <c r="AB263" s="36"/>
      <c r="AC263" s="36"/>
      <c r="AD263" s="36"/>
      <c r="AE263" s="36"/>
      <c r="AR263" s="224" t="s">
        <v>183</v>
      </c>
      <c r="AT263" s="224" t="s">
        <v>179</v>
      </c>
      <c r="AU263" s="224" t="s">
        <v>91</v>
      </c>
      <c r="AY263" s="18" t="s">
        <v>177</v>
      </c>
      <c r="BE263" s="116">
        <f>IF(N263="základní",J263,0)</f>
        <v>0</v>
      </c>
      <c r="BF263" s="116">
        <f>IF(N263="snížená",J263,0)</f>
        <v>0</v>
      </c>
      <c r="BG263" s="116">
        <f>IF(N263="zákl. přenesená",J263,0)</f>
        <v>0</v>
      </c>
      <c r="BH263" s="116">
        <f>IF(N263="sníž. přenesená",J263,0)</f>
        <v>0</v>
      </c>
      <c r="BI263" s="116">
        <f>IF(N263="nulová",J263,0)</f>
        <v>0</v>
      </c>
      <c r="BJ263" s="18" t="s">
        <v>89</v>
      </c>
      <c r="BK263" s="116">
        <f>ROUND(I263*H263,2)</f>
        <v>0</v>
      </c>
      <c r="BL263" s="18" t="s">
        <v>183</v>
      </c>
      <c r="BM263" s="224" t="s">
        <v>872</v>
      </c>
    </row>
    <row r="264" spans="1:65" s="14" customFormat="1">
      <c r="B264" s="236"/>
      <c r="C264" s="237"/>
      <c r="D264" s="227" t="s">
        <v>185</v>
      </c>
      <c r="E264" s="238" t="s">
        <v>1</v>
      </c>
      <c r="F264" s="239" t="s">
        <v>660</v>
      </c>
      <c r="G264" s="237"/>
      <c r="H264" s="240">
        <v>31</v>
      </c>
      <c r="I264" s="241"/>
      <c r="J264" s="237"/>
      <c r="K264" s="237"/>
      <c r="L264" s="242"/>
      <c r="M264" s="243"/>
      <c r="N264" s="244"/>
      <c r="O264" s="244"/>
      <c r="P264" s="244"/>
      <c r="Q264" s="244"/>
      <c r="R264" s="244"/>
      <c r="S264" s="244"/>
      <c r="T264" s="245"/>
      <c r="AT264" s="246" t="s">
        <v>185</v>
      </c>
      <c r="AU264" s="246" t="s">
        <v>91</v>
      </c>
      <c r="AV264" s="14" t="s">
        <v>91</v>
      </c>
      <c r="AW264" s="14" t="s">
        <v>34</v>
      </c>
      <c r="AX264" s="14" t="s">
        <v>89</v>
      </c>
      <c r="AY264" s="246" t="s">
        <v>177</v>
      </c>
    </row>
    <row r="265" spans="1:65" s="2" customFormat="1" ht="24.2" customHeight="1">
      <c r="A265" s="36"/>
      <c r="B265" s="37"/>
      <c r="C265" s="212" t="s">
        <v>391</v>
      </c>
      <c r="D265" s="212" t="s">
        <v>179</v>
      </c>
      <c r="E265" s="213" t="s">
        <v>873</v>
      </c>
      <c r="F265" s="214" t="s">
        <v>874</v>
      </c>
      <c r="G265" s="215" t="s">
        <v>106</v>
      </c>
      <c r="H265" s="216">
        <v>31</v>
      </c>
      <c r="I265" s="217"/>
      <c r="J265" s="218">
        <f>ROUND(I265*H265,2)</f>
        <v>0</v>
      </c>
      <c r="K265" s="219"/>
      <c r="L265" s="39"/>
      <c r="M265" s="220" t="s">
        <v>1</v>
      </c>
      <c r="N265" s="221" t="s">
        <v>46</v>
      </c>
      <c r="O265" s="73"/>
      <c r="P265" s="222">
        <f>O265*H265</f>
        <v>0</v>
      </c>
      <c r="Q265" s="222">
        <v>0</v>
      </c>
      <c r="R265" s="222">
        <f>Q265*H265</f>
        <v>0</v>
      </c>
      <c r="S265" s="222">
        <v>0</v>
      </c>
      <c r="T265" s="223">
        <f>S265*H265</f>
        <v>0</v>
      </c>
      <c r="U265" s="36"/>
      <c r="V265" s="36"/>
      <c r="W265" s="36"/>
      <c r="X265" s="36"/>
      <c r="Y265" s="36"/>
      <c r="Z265" s="36"/>
      <c r="AA265" s="36"/>
      <c r="AB265" s="36"/>
      <c r="AC265" s="36"/>
      <c r="AD265" s="36"/>
      <c r="AE265" s="36"/>
      <c r="AR265" s="224" t="s">
        <v>183</v>
      </c>
      <c r="AT265" s="224" t="s">
        <v>179</v>
      </c>
      <c r="AU265" s="224" t="s">
        <v>91</v>
      </c>
      <c r="AY265" s="18" t="s">
        <v>177</v>
      </c>
      <c r="BE265" s="116">
        <f>IF(N265="základní",J265,0)</f>
        <v>0</v>
      </c>
      <c r="BF265" s="116">
        <f>IF(N265="snížená",J265,0)</f>
        <v>0</v>
      </c>
      <c r="BG265" s="116">
        <f>IF(N265="zákl. přenesená",J265,0)</f>
        <v>0</v>
      </c>
      <c r="BH265" s="116">
        <f>IF(N265="sníž. přenesená",J265,0)</f>
        <v>0</v>
      </c>
      <c r="BI265" s="116">
        <f>IF(N265="nulová",J265,0)</f>
        <v>0</v>
      </c>
      <c r="BJ265" s="18" t="s">
        <v>89</v>
      </c>
      <c r="BK265" s="116">
        <f>ROUND(I265*H265,2)</f>
        <v>0</v>
      </c>
      <c r="BL265" s="18" t="s">
        <v>183</v>
      </c>
      <c r="BM265" s="224" t="s">
        <v>875</v>
      </c>
    </row>
    <row r="266" spans="1:65" s="14" customFormat="1">
      <c r="B266" s="236"/>
      <c r="C266" s="237"/>
      <c r="D266" s="227" t="s">
        <v>185</v>
      </c>
      <c r="E266" s="238" t="s">
        <v>1</v>
      </c>
      <c r="F266" s="239" t="s">
        <v>660</v>
      </c>
      <c r="G266" s="237"/>
      <c r="H266" s="240">
        <v>31</v>
      </c>
      <c r="I266" s="241"/>
      <c r="J266" s="237"/>
      <c r="K266" s="237"/>
      <c r="L266" s="242"/>
      <c r="M266" s="243"/>
      <c r="N266" s="244"/>
      <c r="O266" s="244"/>
      <c r="P266" s="244"/>
      <c r="Q266" s="244"/>
      <c r="R266" s="244"/>
      <c r="S266" s="244"/>
      <c r="T266" s="245"/>
      <c r="AT266" s="246" t="s">
        <v>185</v>
      </c>
      <c r="AU266" s="246" t="s">
        <v>91</v>
      </c>
      <c r="AV266" s="14" t="s">
        <v>91</v>
      </c>
      <c r="AW266" s="14" t="s">
        <v>34</v>
      </c>
      <c r="AX266" s="14" t="s">
        <v>89</v>
      </c>
      <c r="AY266" s="246" t="s">
        <v>177</v>
      </c>
    </row>
    <row r="267" spans="1:65" s="2" customFormat="1" ht="24.2" customHeight="1">
      <c r="A267" s="36"/>
      <c r="B267" s="37"/>
      <c r="C267" s="212" t="s">
        <v>396</v>
      </c>
      <c r="D267" s="212" t="s">
        <v>179</v>
      </c>
      <c r="E267" s="213" t="s">
        <v>876</v>
      </c>
      <c r="F267" s="214" t="s">
        <v>877</v>
      </c>
      <c r="G267" s="215" t="s">
        <v>106</v>
      </c>
      <c r="H267" s="216">
        <v>31</v>
      </c>
      <c r="I267" s="217"/>
      <c r="J267" s="218">
        <f>ROUND(I267*H267,2)</f>
        <v>0</v>
      </c>
      <c r="K267" s="219"/>
      <c r="L267" s="39"/>
      <c r="M267" s="220" t="s">
        <v>1</v>
      </c>
      <c r="N267" s="221" t="s">
        <v>46</v>
      </c>
      <c r="O267" s="73"/>
      <c r="P267" s="222">
        <f>O267*H267</f>
        <v>0</v>
      </c>
      <c r="Q267" s="222">
        <v>6.1199999999999997E-2</v>
      </c>
      <c r="R267" s="222">
        <f>Q267*H267</f>
        <v>1.8972</v>
      </c>
      <c r="S267" s="222">
        <v>0</v>
      </c>
      <c r="T267" s="223">
        <f>S267*H267</f>
        <v>0</v>
      </c>
      <c r="U267" s="36"/>
      <c r="V267" s="36"/>
      <c r="W267" s="36"/>
      <c r="X267" s="36"/>
      <c r="Y267" s="36"/>
      <c r="Z267" s="36"/>
      <c r="AA267" s="36"/>
      <c r="AB267" s="36"/>
      <c r="AC267" s="36"/>
      <c r="AD267" s="36"/>
      <c r="AE267" s="36"/>
      <c r="AR267" s="224" t="s">
        <v>183</v>
      </c>
      <c r="AT267" s="224" t="s">
        <v>179</v>
      </c>
      <c r="AU267" s="224" t="s">
        <v>91</v>
      </c>
      <c r="AY267" s="18" t="s">
        <v>177</v>
      </c>
      <c r="BE267" s="116">
        <f>IF(N267="základní",J267,0)</f>
        <v>0</v>
      </c>
      <c r="BF267" s="116">
        <f>IF(N267="snížená",J267,0)</f>
        <v>0</v>
      </c>
      <c r="BG267" s="116">
        <f>IF(N267="zákl. přenesená",J267,0)</f>
        <v>0</v>
      </c>
      <c r="BH267" s="116">
        <f>IF(N267="sníž. přenesená",J267,0)</f>
        <v>0</v>
      </c>
      <c r="BI267" s="116">
        <f>IF(N267="nulová",J267,0)</f>
        <v>0</v>
      </c>
      <c r="BJ267" s="18" t="s">
        <v>89</v>
      </c>
      <c r="BK267" s="116">
        <f>ROUND(I267*H267,2)</f>
        <v>0</v>
      </c>
      <c r="BL267" s="18" t="s">
        <v>183</v>
      </c>
      <c r="BM267" s="224" t="s">
        <v>878</v>
      </c>
    </row>
    <row r="268" spans="1:65" s="14" customFormat="1">
      <c r="B268" s="236"/>
      <c r="C268" s="237"/>
      <c r="D268" s="227" t="s">
        <v>185</v>
      </c>
      <c r="E268" s="238" t="s">
        <v>1</v>
      </c>
      <c r="F268" s="239" t="s">
        <v>660</v>
      </c>
      <c r="G268" s="237"/>
      <c r="H268" s="240">
        <v>31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AT268" s="246" t="s">
        <v>185</v>
      </c>
      <c r="AU268" s="246" t="s">
        <v>91</v>
      </c>
      <c r="AV268" s="14" t="s">
        <v>91</v>
      </c>
      <c r="AW268" s="14" t="s">
        <v>34</v>
      </c>
      <c r="AX268" s="14" t="s">
        <v>89</v>
      </c>
      <c r="AY268" s="246" t="s">
        <v>177</v>
      </c>
    </row>
    <row r="269" spans="1:65" s="2" customFormat="1" ht="14.45" customHeight="1">
      <c r="A269" s="36"/>
      <c r="B269" s="37"/>
      <c r="C269" s="212" t="s">
        <v>401</v>
      </c>
      <c r="D269" s="212" t="s">
        <v>179</v>
      </c>
      <c r="E269" s="213" t="s">
        <v>879</v>
      </c>
      <c r="F269" s="214" t="s">
        <v>859</v>
      </c>
      <c r="G269" s="215" t="s">
        <v>106</v>
      </c>
      <c r="H269" s="216">
        <v>150</v>
      </c>
      <c r="I269" s="217"/>
      <c r="J269" s="218">
        <f>ROUND(I269*H269,2)</f>
        <v>0</v>
      </c>
      <c r="K269" s="219"/>
      <c r="L269" s="39"/>
      <c r="M269" s="220" t="s">
        <v>1</v>
      </c>
      <c r="N269" s="221" t="s">
        <v>46</v>
      </c>
      <c r="O269" s="73"/>
      <c r="P269" s="222">
        <f>O269*H269</f>
        <v>0</v>
      </c>
      <c r="Q269" s="222">
        <v>0</v>
      </c>
      <c r="R269" s="222">
        <f>Q269*H269</f>
        <v>0</v>
      </c>
      <c r="S269" s="222">
        <v>0</v>
      </c>
      <c r="T269" s="223">
        <f>S269*H269</f>
        <v>0</v>
      </c>
      <c r="U269" s="36"/>
      <c r="V269" s="36"/>
      <c r="W269" s="36"/>
      <c r="X269" s="36"/>
      <c r="Y269" s="36"/>
      <c r="Z269" s="36"/>
      <c r="AA269" s="36"/>
      <c r="AB269" s="36"/>
      <c r="AC269" s="36"/>
      <c r="AD269" s="36"/>
      <c r="AE269" s="36"/>
      <c r="AR269" s="224" t="s">
        <v>183</v>
      </c>
      <c r="AT269" s="224" t="s">
        <v>179</v>
      </c>
      <c r="AU269" s="224" t="s">
        <v>91</v>
      </c>
      <c r="AY269" s="18" t="s">
        <v>177</v>
      </c>
      <c r="BE269" s="116">
        <f>IF(N269="základní",J269,0)</f>
        <v>0</v>
      </c>
      <c r="BF269" s="116">
        <f>IF(N269="snížená",J269,0)</f>
        <v>0</v>
      </c>
      <c r="BG269" s="116">
        <f>IF(N269="zákl. přenesená",J269,0)</f>
        <v>0</v>
      </c>
      <c r="BH269" s="116">
        <f>IF(N269="sníž. přenesená",J269,0)</f>
        <v>0</v>
      </c>
      <c r="BI269" s="116">
        <f>IF(N269="nulová",J269,0)</f>
        <v>0</v>
      </c>
      <c r="BJ269" s="18" t="s">
        <v>89</v>
      </c>
      <c r="BK269" s="116">
        <f>ROUND(I269*H269,2)</f>
        <v>0</v>
      </c>
      <c r="BL269" s="18" t="s">
        <v>183</v>
      </c>
      <c r="BM269" s="224" t="s">
        <v>880</v>
      </c>
    </row>
    <row r="270" spans="1:65" s="13" customFormat="1">
      <c r="B270" s="225"/>
      <c r="C270" s="226"/>
      <c r="D270" s="227" t="s">
        <v>185</v>
      </c>
      <c r="E270" s="228" t="s">
        <v>1</v>
      </c>
      <c r="F270" s="229" t="s">
        <v>881</v>
      </c>
      <c r="G270" s="226"/>
      <c r="H270" s="228" t="s">
        <v>1</v>
      </c>
      <c r="I270" s="230"/>
      <c r="J270" s="226"/>
      <c r="K270" s="226"/>
      <c r="L270" s="231"/>
      <c r="M270" s="232"/>
      <c r="N270" s="233"/>
      <c r="O270" s="233"/>
      <c r="P270" s="233"/>
      <c r="Q270" s="233"/>
      <c r="R270" s="233"/>
      <c r="S270" s="233"/>
      <c r="T270" s="234"/>
      <c r="AT270" s="235" t="s">
        <v>185</v>
      </c>
      <c r="AU270" s="235" t="s">
        <v>91</v>
      </c>
      <c r="AV270" s="13" t="s">
        <v>89</v>
      </c>
      <c r="AW270" s="13" t="s">
        <v>34</v>
      </c>
      <c r="AX270" s="13" t="s">
        <v>81</v>
      </c>
      <c r="AY270" s="235" t="s">
        <v>177</v>
      </c>
    </row>
    <row r="271" spans="1:65" s="14" customFormat="1">
      <c r="B271" s="236"/>
      <c r="C271" s="237"/>
      <c r="D271" s="227" t="s">
        <v>185</v>
      </c>
      <c r="E271" s="238" t="s">
        <v>1</v>
      </c>
      <c r="F271" s="239" t="s">
        <v>664</v>
      </c>
      <c r="G271" s="237"/>
      <c r="H271" s="240">
        <v>150</v>
      </c>
      <c r="I271" s="241"/>
      <c r="J271" s="237"/>
      <c r="K271" s="237"/>
      <c r="L271" s="242"/>
      <c r="M271" s="243"/>
      <c r="N271" s="244"/>
      <c r="O271" s="244"/>
      <c r="P271" s="244"/>
      <c r="Q271" s="244"/>
      <c r="R271" s="244"/>
      <c r="S271" s="244"/>
      <c r="T271" s="245"/>
      <c r="AT271" s="246" t="s">
        <v>185</v>
      </c>
      <c r="AU271" s="246" t="s">
        <v>91</v>
      </c>
      <c r="AV271" s="14" t="s">
        <v>91</v>
      </c>
      <c r="AW271" s="14" t="s">
        <v>34</v>
      </c>
      <c r="AX271" s="14" t="s">
        <v>89</v>
      </c>
      <c r="AY271" s="246" t="s">
        <v>177</v>
      </c>
    </row>
    <row r="272" spans="1:65" s="2" customFormat="1" ht="24.2" customHeight="1">
      <c r="A272" s="36"/>
      <c r="B272" s="37"/>
      <c r="C272" s="212" t="s">
        <v>405</v>
      </c>
      <c r="D272" s="212" t="s">
        <v>179</v>
      </c>
      <c r="E272" s="213" t="s">
        <v>882</v>
      </c>
      <c r="F272" s="214" t="s">
        <v>883</v>
      </c>
      <c r="G272" s="215" t="s">
        <v>106</v>
      </c>
      <c r="H272" s="216">
        <v>150</v>
      </c>
      <c r="I272" s="217"/>
      <c r="J272" s="218">
        <f>ROUND(I272*H272,2)</f>
        <v>0</v>
      </c>
      <c r="K272" s="219"/>
      <c r="L272" s="39"/>
      <c r="M272" s="220" t="s">
        <v>1</v>
      </c>
      <c r="N272" s="221" t="s">
        <v>46</v>
      </c>
      <c r="O272" s="73"/>
      <c r="P272" s="222">
        <f>O272*H272</f>
        <v>0</v>
      </c>
      <c r="Q272" s="222">
        <v>0</v>
      </c>
      <c r="R272" s="222">
        <f>Q272*H272</f>
        <v>0</v>
      </c>
      <c r="S272" s="222">
        <v>0</v>
      </c>
      <c r="T272" s="223">
        <f>S272*H272</f>
        <v>0</v>
      </c>
      <c r="U272" s="36"/>
      <c r="V272" s="36"/>
      <c r="W272" s="36"/>
      <c r="X272" s="36"/>
      <c r="Y272" s="36"/>
      <c r="Z272" s="36"/>
      <c r="AA272" s="36"/>
      <c r="AB272" s="36"/>
      <c r="AC272" s="36"/>
      <c r="AD272" s="36"/>
      <c r="AE272" s="36"/>
      <c r="AR272" s="224" t="s">
        <v>183</v>
      </c>
      <c r="AT272" s="224" t="s">
        <v>179</v>
      </c>
      <c r="AU272" s="224" t="s">
        <v>91</v>
      </c>
      <c r="AY272" s="18" t="s">
        <v>177</v>
      </c>
      <c r="BE272" s="116">
        <f>IF(N272="základní",J272,0)</f>
        <v>0</v>
      </c>
      <c r="BF272" s="116">
        <f>IF(N272="snížená",J272,0)</f>
        <v>0</v>
      </c>
      <c r="BG272" s="116">
        <f>IF(N272="zákl. přenesená",J272,0)</f>
        <v>0</v>
      </c>
      <c r="BH272" s="116">
        <f>IF(N272="sníž. přenesená",J272,0)</f>
        <v>0</v>
      </c>
      <c r="BI272" s="116">
        <f>IF(N272="nulová",J272,0)</f>
        <v>0</v>
      </c>
      <c r="BJ272" s="18" t="s">
        <v>89</v>
      </c>
      <c r="BK272" s="116">
        <f>ROUND(I272*H272,2)</f>
        <v>0</v>
      </c>
      <c r="BL272" s="18" t="s">
        <v>183</v>
      </c>
      <c r="BM272" s="224" t="s">
        <v>884</v>
      </c>
    </row>
    <row r="273" spans="1:65" s="13" customFormat="1">
      <c r="B273" s="225"/>
      <c r="C273" s="226"/>
      <c r="D273" s="227" t="s">
        <v>185</v>
      </c>
      <c r="E273" s="228" t="s">
        <v>1</v>
      </c>
      <c r="F273" s="229" t="s">
        <v>881</v>
      </c>
      <c r="G273" s="226"/>
      <c r="H273" s="228" t="s">
        <v>1</v>
      </c>
      <c r="I273" s="230"/>
      <c r="J273" s="226"/>
      <c r="K273" s="226"/>
      <c r="L273" s="231"/>
      <c r="M273" s="232"/>
      <c r="N273" s="233"/>
      <c r="O273" s="233"/>
      <c r="P273" s="233"/>
      <c r="Q273" s="233"/>
      <c r="R273" s="233"/>
      <c r="S273" s="233"/>
      <c r="T273" s="234"/>
      <c r="AT273" s="235" t="s">
        <v>185</v>
      </c>
      <c r="AU273" s="235" t="s">
        <v>91</v>
      </c>
      <c r="AV273" s="13" t="s">
        <v>89</v>
      </c>
      <c r="AW273" s="13" t="s">
        <v>34</v>
      </c>
      <c r="AX273" s="13" t="s">
        <v>81</v>
      </c>
      <c r="AY273" s="235" t="s">
        <v>177</v>
      </c>
    </row>
    <row r="274" spans="1:65" s="14" customFormat="1">
      <c r="B274" s="236"/>
      <c r="C274" s="237"/>
      <c r="D274" s="227" t="s">
        <v>185</v>
      </c>
      <c r="E274" s="238" t="s">
        <v>1</v>
      </c>
      <c r="F274" s="239" t="s">
        <v>664</v>
      </c>
      <c r="G274" s="237"/>
      <c r="H274" s="240">
        <v>150</v>
      </c>
      <c r="I274" s="241"/>
      <c r="J274" s="237"/>
      <c r="K274" s="237"/>
      <c r="L274" s="242"/>
      <c r="M274" s="243"/>
      <c r="N274" s="244"/>
      <c r="O274" s="244"/>
      <c r="P274" s="244"/>
      <c r="Q274" s="244"/>
      <c r="R274" s="244"/>
      <c r="S274" s="244"/>
      <c r="T274" s="245"/>
      <c r="AT274" s="246" t="s">
        <v>185</v>
      </c>
      <c r="AU274" s="246" t="s">
        <v>91</v>
      </c>
      <c r="AV274" s="14" t="s">
        <v>91</v>
      </c>
      <c r="AW274" s="14" t="s">
        <v>34</v>
      </c>
      <c r="AX274" s="14" t="s">
        <v>89</v>
      </c>
      <c r="AY274" s="246" t="s">
        <v>177</v>
      </c>
    </row>
    <row r="275" spans="1:65" s="2" customFormat="1" ht="24.2" customHeight="1">
      <c r="A275" s="36"/>
      <c r="B275" s="37"/>
      <c r="C275" s="212" t="s">
        <v>409</v>
      </c>
      <c r="D275" s="212" t="s">
        <v>179</v>
      </c>
      <c r="E275" s="213" t="s">
        <v>885</v>
      </c>
      <c r="F275" s="214" t="s">
        <v>886</v>
      </c>
      <c r="G275" s="215" t="s">
        <v>106</v>
      </c>
      <c r="H275" s="216">
        <v>150</v>
      </c>
      <c r="I275" s="217"/>
      <c r="J275" s="218">
        <f>ROUND(I275*H275,2)</f>
        <v>0</v>
      </c>
      <c r="K275" s="219"/>
      <c r="L275" s="39"/>
      <c r="M275" s="220" t="s">
        <v>1</v>
      </c>
      <c r="N275" s="221" t="s">
        <v>46</v>
      </c>
      <c r="O275" s="73"/>
      <c r="P275" s="222">
        <f>O275*H275</f>
        <v>0</v>
      </c>
      <c r="Q275" s="222">
        <v>0</v>
      </c>
      <c r="R275" s="222">
        <f>Q275*H275</f>
        <v>0</v>
      </c>
      <c r="S275" s="222">
        <v>0</v>
      </c>
      <c r="T275" s="223">
        <f>S275*H275</f>
        <v>0</v>
      </c>
      <c r="U275" s="36"/>
      <c r="V275" s="36"/>
      <c r="W275" s="36"/>
      <c r="X275" s="36"/>
      <c r="Y275" s="36"/>
      <c r="Z275" s="36"/>
      <c r="AA275" s="36"/>
      <c r="AB275" s="36"/>
      <c r="AC275" s="36"/>
      <c r="AD275" s="36"/>
      <c r="AE275" s="36"/>
      <c r="AR275" s="224" t="s">
        <v>183</v>
      </c>
      <c r="AT275" s="224" t="s">
        <v>179</v>
      </c>
      <c r="AU275" s="224" t="s">
        <v>91</v>
      </c>
      <c r="AY275" s="18" t="s">
        <v>177</v>
      </c>
      <c r="BE275" s="116">
        <f>IF(N275="základní",J275,0)</f>
        <v>0</v>
      </c>
      <c r="BF275" s="116">
        <f>IF(N275="snížená",J275,0)</f>
        <v>0</v>
      </c>
      <c r="BG275" s="116">
        <f>IF(N275="zákl. přenesená",J275,0)</f>
        <v>0</v>
      </c>
      <c r="BH275" s="116">
        <f>IF(N275="sníž. přenesená",J275,0)</f>
        <v>0</v>
      </c>
      <c r="BI275" s="116">
        <f>IF(N275="nulová",J275,0)</f>
        <v>0</v>
      </c>
      <c r="BJ275" s="18" t="s">
        <v>89</v>
      </c>
      <c r="BK275" s="116">
        <f>ROUND(I275*H275,2)</f>
        <v>0</v>
      </c>
      <c r="BL275" s="18" t="s">
        <v>183</v>
      </c>
      <c r="BM275" s="224" t="s">
        <v>887</v>
      </c>
    </row>
    <row r="276" spans="1:65" s="13" customFormat="1">
      <c r="B276" s="225"/>
      <c r="C276" s="226"/>
      <c r="D276" s="227" t="s">
        <v>185</v>
      </c>
      <c r="E276" s="228" t="s">
        <v>1</v>
      </c>
      <c r="F276" s="229" t="s">
        <v>881</v>
      </c>
      <c r="G276" s="226"/>
      <c r="H276" s="228" t="s">
        <v>1</v>
      </c>
      <c r="I276" s="230"/>
      <c r="J276" s="226"/>
      <c r="K276" s="226"/>
      <c r="L276" s="231"/>
      <c r="M276" s="232"/>
      <c r="N276" s="233"/>
      <c r="O276" s="233"/>
      <c r="P276" s="233"/>
      <c r="Q276" s="233"/>
      <c r="R276" s="233"/>
      <c r="S276" s="233"/>
      <c r="T276" s="234"/>
      <c r="AT276" s="235" t="s">
        <v>185</v>
      </c>
      <c r="AU276" s="235" t="s">
        <v>91</v>
      </c>
      <c r="AV276" s="13" t="s">
        <v>89</v>
      </c>
      <c r="AW276" s="13" t="s">
        <v>34</v>
      </c>
      <c r="AX276" s="13" t="s">
        <v>81</v>
      </c>
      <c r="AY276" s="235" t="s">
        <v>177</v>
      </c>
    </row>
    <row r="277" spans="1:65" s="14" customFormat="1">
      <c r="B277" s="236"/>
      <c r="C277" s="237"/>
      <c r="D277" s="227" t="s">
        <v>185</v>
      </c>
      <c r="E277" s="238" t="s">
        <v>1</v>
      </c>
      <c r="F277" s="239" t="s">
        <v>664</v>
      </c>
      <c r="G277" s="237"/>
      <c r="H277" s="240">
        <v>150</v>
      </c>
      <c r="I277" s="241"/>
      <c r="J277" s="237"/>
      <c r="K277" s="237"/>
      <c r="L277" s="242"/>
      <c r="M277" s="243"/>
      <c r="N277" s="244"/>
      <c r="O277" s="244"/>
      <c r="P277" s="244"/>
      <c r="Q277" s="244"/>
      <c r="R277" s="244"/>
      <c r="S277" s="244"/>
      <c r="T277" s="245"/>
      <c r="AT277" s="246" t="s">
        <v>185</v>
      </c>
      <c r="AU277" s="246" t="s">
        <v>91</v>
      </c>
      <c r="AV277" s="14" t="s">
        <v>91</v>
      </c>
      <c r="AW277" s="14" t="s">
        <v>34</v>
      </c>
      <c r="AX277" s="14" t="s">
        <v>89</v>
      </c>
      <c r="AY277" s="246" t="s">
        <v>177</v>
      </c>
    </row>
    <row r="278" spans="1:65" s="2" customFormat="1" ht="24.2" customHeight="1">
      <c r="A278" s="36"/>
      <c r="B278" s="37"/>
      <c r="C278" s="212" t="s">
        <v>414</v>
      </c>
      <c r="D278" s="212" t="s">
        <v>179</v>
      </c>
      <c r="E278" s="213" t="s">
        <v>888</v>
      </c>
      <c r="F278" s="214" t="s">
        <v>889</v>
      </c>
      <c r="G278" s="215" t="s">
        <v>106</v>
      </c>
      <c r="H278" s="216">
        <v>150</v>
      </c>
      <c r="I278" s="217"/>
      <c r="J278" s="218">
        <f>ROUND(I278*H278,2)</f>
        <v>0</v>
      </c>
      <c r="K278" s="219"/>
      <c r="L278" s="39"/>
      <c r="M278" s="220" t="s">
        <v>1</v>
      </c>
      <c r="N278" s="221" t="s">
        <v>46</v>
      </c>
      <c r="O278" s="73"/>
      <c r="P278" s="222">
        <f>O278*H278</f>
        <v>0</v>
      </c>
      <c r="Q278" s="222">
        <v>0</v>
      </c>
      <c r="R278" s="222">
        <f>Q278*H278</f>
        <v>0</v>
      </c>
      <c r="S278" s="222">
        <v>0</v>
      </c>
      <c r="T278" s="223">
        <f>S278*H278</f>
        <v>0</v>
      </c>
      <c r="U278" s="36"/>
      <c r="V278" s="36"/>
      <c r="W278" s="36"/>
      <c r="X278" s="36"/>
      <c r="Y278" s="36"/>
      <c r="Z278" s="36"/>
      <c r="AA278" s="36"/>
      <c r="AB278" s="36"/>
      <c r="AC278" s="36"/>
      <c r="AD278" s="36"/>
      <c r="AE278" s="36"/>
      <c r="AR278" s="224" t="s">
        <v>183</v>
      </c>
      <c r="AT278" s="224" t="s">
        <v>179</v>
      </c>
      <c r="AU278" s="224" t="s">
        <v>91</v>
      </c>
      <c r="AY278" s="18" t="s">
        <v>177</v>
      </c>
      <c r="BE278" s="116">
        <f>IF(N278="základní",J278,0)</f>
        <v>0</v>
      </c>
      <c r="BF278" s="116">
        <f>IF(N278="snížená",J278,0)</f>
        <v>0</v>
      </c>
      <c r="BG278" s="116">
        <f>IF(N278="zákl. přenesená",J278,0)</f>
        <v>0</v>
      </c>
      <c r="BH278" s="116">
        <f>IF(N278="sníž. přenesená",J278,0)</f>
        <v>0</v>
      </c>
      <c r="BI278" s="116">
        <f>IF(N278="nulová",J278,0)</f>
        <v>0</v>
      </c>
      <c r="BJ278" s="18" t="s">
        <v>89</v>
      </c>
      <c r="BK278" s="116">
        <f>ROUND(I278*H278,2)</f>
        <v>0</v>
      </c>
      <c r="BL278" s="18" t="s">
        <v>183</v>
      </c>
      <c r="BM278" s="224" t="s">
        <v>890</v>
      </c>
    </row>
    <row r="279" spans="1:65" s="13" customFormat="1">
      <c r="B279" s="225"/>
      <c r="C279" s="226"/>
      <c r="D279" s="227" t="s">
        <v>185</v>
      </c>
      <c r="E279" s="228" t="s">
        <v>1</v>
      </c>
      <c r="F279" s="229" t="s">
        <v>881</v>
      </c>
      <c r="G279" s="226"/>
      <c r="H279" s="228" t="s">
        <v>1</v>
      </c>
      <c r="I279" s="230"/>
      <c r="J279" s="226"/>
      <c r="K279" s="226"/>
      <c r="L279" s="231"/>
      <c r="M279" s="232"/>
      <c r="N279" s="233"/>
      <c r="O279" s="233"/>
      <c r="P279" s="233"/>
      <c r="Q279" s="233"/>
      <c r="R279" s="233"/>
      <c r="S279" s="233"/>
      <c r="T279" s="234"/>
      <c r="AT279" s="235" t="s">
        <v>185</v>
      </c>
      <c r="AU279" s="235" t="s">
        <v>91</v>
      </c>
      <c r="AV279" s="13" t="s">
        <v>89</v>
      </c>
      <c r="AW279" s="13" t="s">
        <v>34</v>
      </c>
      <c r="AX279" s="13" t="s">
        <v>81</v>
      </c>
      <c r="AY279" s="235" t="s">
        <v>177</v>
      </c>
    </row>
    <row r="280" spans="1:65" s="14" customFormat="1">
      <c r="B280" s="236"/>
      <c r="C280" s="237"/>
      <c r="D280" s="227" t="s">
        <v>185</v>
      </c>
      <c r="E280" s="238" t="s">
        <v>1</v>
      </c>
      <c r="F280" s="239" t="s">
        <v>664</v>
      </c>
      <c r="G280" s="237"/>
      <c r="H280" s="240">
        <v>150</v>
      </c>
      <c r="I280" s="241"/>
      <c r="J280" s="237"/>
      <c r="K280" s="237"/>
      <c r="L280" s="242"/>
      <c r="M280" s="243"/>
      <c r="N280" s="244"/>
      <c r="O280" s="244"/>
      <c r="P280" s="244"/>
      <c r="Q280" s="244"/>
      <c r="R280" s="244"/>
      <c r="S280" s="244"/>
      <c r="T280" s="245"/>
      <c r="AT280" s="246" t="s">
        <v>185</v>
      </c>
      <c r="AU280" s="246" t="s">
        <v>91</v>
      </c>
      <c r="AV280" s="14" t="s">
        <v>91</v>
      </c>
      <c r="AW280" s="14" t="s">
        <v>34</v>
      </c>
      <c r="AX280" s="14" t="s">
        <v>89</v>
      </c>
      <c r="AY280" s="246" t="s">
        <v>177</v>
      </c>
    </row>
    <row r="281" spans="1:65" s="12" customFormat="1" ht="22.9" customHeight="1">
      <c r="B281" s="196"/>
      <c r="C281" s="197"/>
      <c r="D281" s="198" t="s">
        <v>80</v>
      </c>
      <c r="E281" s="210" t="s">
        <v>218</v>
      </c>
      <c r="F281" s="210" t="s">
        <v>219</v>
      </c>
      <c r="G281" s="197"/>
      <c r="H281" s="197"/>
      <c r="I281" s="200"/>
      <c r="J281" s="211">
        <f>BK281</f>
        <v>0</v>
      </c>
      <c r="K281" s="197"/>
      <c r="L281" s="202"/>
      <c r="M281" s="203"/>
      <c r="N281" s="204"/>
      <c r="O281" s="204"/>
      <c r="P281" s="205">
        <f>SUM(P282:P283)</f>
        <v>0</v>
      </c>
      <c r="Q281" s="204"/>
      <c r="R281" s="205">
        <f>SUM(R282:R283)</f>
        <v>0.23968</v>
      </c>
      <c r="S281" s="204"/>
      <c r="T281" s="206">
        <f>SUM(T282:T283)</f>
        <v>0</v>
      </c>
      <c r="AR281" s="207" t="s">
        <v>89</v>
      </c>
      <c r="AT281" s="208" t="s">
        <v>80</v>
      </c>
      <c r="AU281" s="208" t="s">
        <v>89</v>
      </c>
      <c r="AY281" s="207" t="s">
        <v>177</v>
      </c>
      <c r="BK281" s="209">
        <f>SUM(BK282:BK283)</f>
        <v>0</v>
      </c>
    </row>
    <row r="282" spans="1:65" s="2" customFormat="1" ht="24.2" customHeight="1">
      <c r="A282" s="36"/>
      <c r="B282" s="37"/>
      <c r="C282" s="212" t="s">
        <v>419</v>
      </c>
      <c r="D282" s="212" t="s">
        <v>179</v>
      </c>
      <c r="E282" s="213" t="s">
        <v>891</v>
      </c>
      <c r="F282" s="214" t="s">
        <v>892</v>
      </c>
      <c r="G282" s="215" t="s">
        <v>106</v>
      </c>
      <c r="H282" s="216">
        <v>29.96</v>
      </c>
      <c r="I282" s="217"/>
      <c r="J282" s="218">
        <f>ROUND(I282*H282,2)</f>
        <v>0</v>
      </c>
      <c r="K282" s="219"/>
      <c r="L282" s="39"/>
      <c r="M282" s="220" t="s">
        <v>1</v>
      </c>
      <c r="N282" s="221" t="s">
        <v>46</v>
      </c>
      <c r="O282" s="73"/>
      <c r="P282" s="222">
        <f>O282*H282</f>
        <v>0</v>
      </c>
      <c r="Q282" s="222">
        <v>8.0000000000000002E-3</v>
      </c>
      <c r="R282" s="222">
        <f>Q282*H282</f>
        <v>0.23968</v>
      </c>
      <c r="S282" s="222">
        <v>0</v>
      </c>
      <c r="T282" s="223">
        <f>S282*H282</f>
        <v>0</v>
      </c>
      <c r="U282" s="36"/>
      <c r="V282" s="36"/>
      <c r="W282" s="36"/>
      <c r="X282" s="36"/>
      <c r="Y282" s="36"/>
      <c r="Z282" s="36"/>
      <c r="AA282" s="36"/>
      <c r="AB282" s="36"/>
      <c r="AC282" s="36"/>
      <c r="AD282" s="36"/>
      <c r="AE282" s="36"/>
      <c r="AR282" s="224" t="s">
        <v>183</v>
      </c>
      <c r="AT282" s="224" t="s">
        <v>179</v>
      </c>
      <c r="AU282" s="224" t="s">
        <v>91</v>
      </c>
      <c r="AY282" s="18" t="s">
        <v>177</v>
      </c>
      <c r="BE282" s="116">
        <f>IF(N282="základní",J282,0)</f>
        <v>0</v>
      </c>
      <c r="BF282" s="116">
        <f>IF(N282="snížená",J282,0)</f>
        <v>0</v>
      </c>
      <c r="BG282" s="116">
        <f>IF(N282="zákl. přenesená",J282,0)</f>
        <v>0</v>
      </c>
      <c r="BH282" s="116">
        <f>IF(N282="sníž. přenesená",J282,0)</f>
        <v>0</v>
      </c>
      <c r="BI282" s="116">
        <f>IF(N282="nulová",J282,0)</f>
        <v>0</v>
      </c>
      <c r="BJ282" s="18" t="s">
        <v>89</v>
      </c>
      <c r="BK282" s="116">
        <f>ROUND(I282*H282,2)</f>
        <v>0</v>
      </c>
      <c r="BL282" s="18" t="s">
        <v>183</v>
      </c>
      <c r="BM282" s="224" t="s">
        <v>893</v>
      </c>
    </row>
    <row r="283" spans="1:65" s="14" customFormat="1">
      <c r="B283" s="236"/>
      <c r="C283" s="237"/>
      <c r="D283" s="227" t="s">
        <v>185</v>
      </c>
      <c r="E283" s="238" t="s">
        <v>1</v>
      </c>
      <c r="F283" s="239" t="s">
        <v>894</v>
      </c>
      <c r="G283" s="237"/>
      <c r="H283" s="240">
        <v>29.96</v>
      </c>
      <c r="I283" s="241"/>
      <c r="J283" s="237"/>
      <c r="K283" s="237"/>
      <c r="L283" s="242"/>
      <c r="M283" s="243"/>
      <c r="N283" s="244"/>
      <c r="O283" s="244"/>
      <c r="P283" s="244"/>
      <c r="Q283" s="244"/>
      <c r="R283" s="244"/>
      <c r="S283" s="244"/>
      <c r="T283" s="245"/>
      <c r="AT283" s="246" t="s">
        <v>185</v>
      </c>
      <c r="AU283" s="246" t="s">
        <v>91</v>
      </c>
      <c r="AV283" s="14" t="s">
        <v>91</v>
      </c>
      <c r="AW283" s="14" t="s">
        <v>34</v>
      </c>
      <c r="AX283" s="14" t="s">
        <v>89</v>
      </c>
      <c r="AY283" s="246" t="s">
        <v>177</v>
      </c>
    </row>
    <row r="284" spans="1:65" s="12" customFormat="1" ht="22.9" customHeight="1">
      <c r="B284" s="196"/>
      <c r="C284" s="197"/>
      <c r="D284" s="198" t="s">
        <v>80</v>
      </c>
      <c r="E284" s="210" t="s">
        <v>215</v>
      </c>
      <c r="F284" s="210" t="s">
        <v>895</v>
      </c>
      <c r="G284" s="197"/>
      <c r="H284" s="197"/>
      <c r="I284" s="200"/>
      <c r="J284" s="211">
        <f>BK284</f>
        <v>0</v>
      </c>
      <c r="K284" s="197"/>
      <c r="L284" s="202"/>
      <c r="M284" s="203"/>
      <c r="N284" s="204"/>
      <c r="O284" s="204"/>
      <c r="P284" s="205">
        <f>SUM(P285:P316)</f>
        <v>0</v>
      </c>
      <c r="Q284" s="204"/>
      <c r="R284" s="205">
        <f>SUM(R285:R316)</f>
        <v>23.636960000000002</v>
      </c>
      <c r="S284" s="204"/>
      <c r="T284" s="206">
        <f>SUM(T285:T316)</f>
        <v>1.85</v>
      </c>
      <c r="AR284" s="207" t="s">
        <v>89</v>
      </c>
      <c r="AT284" s="208" t="s">
        <v>80</v>
      </c>
      <c r="AU284" s="208" t="s">
        <v>89</v>
      </c>
      <c r="AY284" s="207" t="s">
        <v>177</v>
      </c>
      <c r="BK284" s="209">
        <f>SUM(BK285:BK316)</f>
        <v>0</v>
      </c>
    </row>
    <row r="285" spans="1:65" s="2" customFormat="1" ht="14.45" customHeight="1">
      <c r="A285" s="36"/>
      <c r="B285" s="37"/>
      <c r="C285" s="212" t="s">
        <v>424</v>
      </c>
      <c r="D285" s="212" t="s">
        <v>179</v>
      </c>
      <c r="E285" s="213" t="s">
        <v>896</v>
      </c>
      <c r="F285" s="214" t="s">
        <v>897</v>
      </c>
      <c r="G285" s="215" t="s">
        <v>110</v>
      </c>
      <c r="H285" s="216">
        <v>50</v>
      </c>
      <c r="I285" s="217"/>
      <c r="J285" s="218">
        <f>ROUND(I285*H285,2)</f>
        <v>0</v>
      </c>
      <c r="K285" s="219"/>
      <c r="L285" s="39"/>
      <c r="M285" s="220" t="s">
        <v>1</v>
      </c>
      <c r="N285" s="221" t="s">
        <v>46</v>
      </c>
      <c r="O285" s="73"/>
      <c r="P285" s="222">
        <f>O285*H285</f>
        <v>0</v>
      </c>
      <c r="Q285" s="222">
        <v>0</v>
      </c>
      <c r="R285" s="222">
        <f>Q285*H285</f>
        <v>0</v>
      </c>
      <c r="S285" s="222">
        <v>1.4999999999999999E-2</v>
      </c>
      <c r="T285" s="223">
        <f>S285*H285</f>
        <v>0.75</v>
      </c>
      <c r="U285" s="36"/>
      <c r="V285" s="36"/>
      <c r="W285" s="36"/>
      <c r="X285" s="36"/>
      <c r="Y285" s="36"/>
      <c r="Z285" s="36"/>
      <c r="AA285" s="36"/>
      <c r="AB285" s="36"/>
      <c r="AC285" s="36"/>
      <c r="AD285" s="36"/>
      <c r="AE285" s="36"/>
      <c r="AR285" s="224" t="s">
        <v>183</v>
      </c>
      <c r="AT285" s="224" t="s">
        <v>179</v>
      </c>
      <c r="AU285" s="224" t="s">
        <v>91</v>
      </c>
      <c r="AY285" s="18" t="s">
        <v>177</v>
      </c>
      <c r="BE285" s="116">
        <f>IF(N285="základní",J285,0)</f>
        <v>0</v>
      </c>
      <c r="BF285" s="116">
        <f>IF(N285="snížená",J285,0)</f>
        <v>0</v>
      </c>
      <c r="BG285" s="116">
        <f>IF(N285="zákl. přenesená",J285,0)</f>
        <v>0</v>
      </c>
      <c r="BH285" s="116">
        <f>IF(N285="sníž. přenesená",J285,0)</f>
        <v>0</v>
      </c>
      <c r="BI285" s="116">
        <f>IF(N285="nulová",J285,0)</f>
        <v>0</v>
      </c>
      <c r="BJ285" s="18" t="s">
        <v>89</v>
      </c>
      <c r="BK285" s="116">
        <f>ROUND(I285*H285,2)</f>
        <v>0</v>
      </c>
      <c r="BL285" s="18" t="s">
        <v>183</v>
      </c>
      <c r="BM285" s="224" t="s">
        <v>898</v>
      </c>
    </row>
    <row r="286" spans="1:65" s="14" customFormat="1">
      <c r="B286" s="236"/>
      <c r="C286" s="237"/>
      <c r="D286" s="227" t="s">
        <v>185</v>
      </c>
      <c r="E286" s="238" t="s">
        <v>1</v>
      </c>
      <c r="F286" s="239" t="s">
        <v>451</v>
      </c>
      <c r="G286" s="237"/>
      <c r="H286" s="240">
        <v>50</v>
      </c>
      <c r="I286" s="241"/>
      <c r="J286" s="237"/>
      <c r="K286" s="237"/>
      <c r="L286" s="242"/>
      <c r="M286" s="243"/>
      <c r="N286" s="244"/>
      <c r="O286" s="244"/>
      <c r="P286" s="244"/>
      <c r="Q286" s="244"/>
      <c r="R286" s="244"/>
      <c r="S286" s="244"/>
      <c r="T286" s="245"/>
      <c r="AT286" s="246" t="s">
        <v>185</v>
      </c>
      <c r="AU286" s="246" t="s">
        <v>91</v>
      </c>
      <c r="AV286" s="14" t="s">
        <v>91</v>
      </c>
      <c r="AW286" s="14" t="s">
        <v>34</v>
      </c>
      <c r="AX286" s="14" t="s">
        <v>89</v>
      </c>
      <c r="AY286" s="246" t="s">
        <v>177</v>
      </c>
    </row>
    <row r="287" spans="1:65" s="2" customFormat="1" ht="24.2" customHeight="1">
      <c r="A287" s="36"/>
      <c r="B287" s="37"/>
      <c r="C287" s="212" t="s">
        <v>428</v>
      </c>
      <c r="D287" s="212" t="s">
        <v>179</v>
      </c>
      <c r="E287" s="213" t="s">
        <v>899</v>
      </c>
      <c r="F287" s="214" t="s">
        <v>900</v>
      </c>
      <c r="G287" s="215" t="s">
        <v>110</v>
      </c>
      <c r="H287" s="216">
        <v>76</v>
      </c>
      <c r="I287" s="217"/>
      <c r="J287" s="218">
        <f>ROUND(I287*H287,2)</f>
        <v>0</v>
      </c>
      <c r="K287" s="219"/>
      <c r="L287" s="39"/>
      <c r="M287" s="220" t="s">
        <v>1</v>
      </c>
      <c r="N287" s="221" t="s">
        <v>46</v>
      </c>
      <c r="O287" s="73"/>
      <c r="P287" s="222">
        <f>O287*H287</f>
        <v>0</v>
      </c>
      <c r="Q287" s="222">
        <v>7.26E-3</v>
      </c>
      <c r="R287" s="222">
        <f>Q287*H287</f>
        <v>0.55176000000000003</v>
      </c>
      <c r="S287" s="222">
        <v>0</v>
      </c>
      <c r="T287" s="223">
        <f>S287*H287</f>
        <v>0</v>
      </c>
      <c r="U287" s="36"/>
      <c r="V287" s="36"/>
      <c r="W287" s="36"/>
      <c r="X287" s="36"/>
      <c r="Y287" s="36"/>
      <c r="Z287" s="36"/>
      <c r="AA287" s="36"/>
      <c r="AB287" s="36"/>
      <c r="AC287" s="36"/>
      <c r="AD287" s="36"/>
      <c r="AE287" s="36"/>
      <c r="AR287" s="224" t="s">
        <v>183</v>
      </c>
      <c r="AT287" s="224" t="s">
        <v>179</v>
      </c>
      <c r="AU287" s="224" t="s">
        <v>91</v>
      </c>
      <c r="AY287" s="18" t="s">
        <v>177</v>
      </c>
      <c r="BE287" s="116">
        <f>IF(N287="základní",J287,0)</f>
        <v>0</v>
      </c>
      <c r="BF287" s="116">
        <f>IF(N287="snížená",J287,0)</f>
        <v>0</v>
      </c>
      <c r="BG287" s="116">
        <f>IF(N287="zákl. přenesená",J287,0)</f>
        <v>0</v>
      </c>
      <c r="BH287" s="116">
        <f>IF(N287="sníž. přenesená",J287,0)</f>
        <v>0</v>
      </c>
      <c r="BI287" s="116">
        <f>IF(N287="nulová",J287,0)</f>
        <v>0</v>
      </c>
      <c r="BJ287" s="18" t="s">
        <v>89</v>
      </c>
      <c r="BK287" s="116">
        <f>ROUND(I287*H287,2)</f>
        <v>0</v>
      </c>
      <c r="BL287" s="18" t="s">
        <v>183</v>
      </c>
      <c r="BM287" s="224" t="s">
        <v>901</v>
      </c>
    </row>
    <row r="288" spans="1:65" s="14" customFormat="1">
      <c r="B288" s="236"/>
      <c r="C288" s="237"/>
      <c r="D288" s="227" t="s">
        <v>185</v>
      </c>
      <c r="E288" s="238" t="s">
        <v>684</v>
      </c>
      <c r="F288" s="239" t="s">
        <v>902</v>
      </c>
      <c r="G288" s="237"/>
      <c r="H288" s="240">
        <v>76</v>
      </c>
      <c r="I288" s="241"/>
      <c r="J288" s="237"/>
      <c r="K288" s="237"/>
      <c r="L288" s="242"/>
      <c r="M288" s="243"/>
      <c r="N288" s="244"/>
      <c r="O288" s="244"/>
      <c r="P288" s="244"/>
      <c r="Q288" s="244"/>
      <c r="R288" s="244"/>
      <c r="S288" s="244"/>
      <c r="T288" s="245"/>
      <c r="AT288" s="246" t="s">
        <v>185</v>
      </c>
      <c r="AU288" s="246" t="s">
        <v>91</v>
      </c>
      <c r="AV288" s="14" t="s">
        <v>91</v>
      </c>
      <c r="AW288" s="14" t="s">
        <v>34</v>
      </c>
      <c r="AX288" s="14" t="s">
        <v>89</v>
      </c>
      <c r="AY288" s="246" t="s">
        <v>177</v>
      </c>
    </row>
    <row r="289" spans="1:65" s="2" customFormat="1" ht="37.9" customHeight="1">
      <c r="A289" s="36"/>
      <c r="B289" s="37"/>
      <c r="C289" s="212" t="s">
        <v>433</v>
      </c>
      <c r="D289" s="212" t="s">
        <v>179</v>
      </c>
      <c r="E289" s="213" t="s">
        <v>903</v>
      </c>
      <c r="F289" s="214" t="s">
        <v>904</v>
      </c>
      <c r="G289" s="215" t="s">
        <v>110</v>
      </c>
      <c r="H289" s="216">
        <v>20</v>
      </c>
      <c r="I289" s="217"/>
      <c r="J289" s="218">
        <f>ROUND(I289*H289,2)</f>
        <v>0</v>
      </c>
      <c r="K289" s="219"/>
      <c r="L289" s="39"/>
      <c r="M289" s="220" t="s">
        <v>1</v>
      </c>
      <c r="N289" s="221" t="s">
        <v>46</v>
      </c>
      <c r="O289" s="73"/>
      <c r="P289" s="222">
        <f>O289*H289</f>
        <v>0</v>
      </c>
      <c r="Q289" s="222">
        <v>0</v>
      </c>
      <c r="R289" s="222">
        <f>Q289*H289</f>
        <v>0</v>
      </c>
      <c r="S289" s="222">
        <v>0</v>
      </c>
      <c r="T289" s="223">
        <f>S289*H289</f>
        <v>0</v>
      </c>
      <c r="U289" s="36"/>
      <c r="V289" s="36"/>
      <c r="W289" s="36"/>
      <c r="X289" s="36"/>
      <c r="Y289" s="36"/>
      <c r="Z289" s="36"/>
      <c r="AA289" s="36"/>
      <c r="AB289" s="36"/>
      <c r="AC289" s="36"/>
      <c r="AD289" s="36"/>
      <c r="AE289" s="36"/>
      <c r="AR289" s="224" t="s">
        <v>183</v>
      </c>
      <c r="AT289" s="224" t="s">
        <v>179</v>
      </c>
      <c r="AU289" s="224" t="s">
        <v>91</v>
      </c>
      <c r="AY289" s="18" t="s">
        <v>177</v>
      </c>
      <c r="BE289" s="116">
        <f>IF(N289="základní",J289,0)</f>
        <v>0</v>
      </c>
      <c r="BF289" s="116">
        <f>IF(N289="snížená",J289,0)</f>
        <v>0</v>
      </c>
      <c r="BG289" s="116">
        <f>IF(N289="zákl. přenesená",J289,0)</f>
        <v>0</v>
      </c>
      <c r="BH289" s="116">
        <f>IF(N289="sníž. přenesená",J289,0)</f>
        <v>0</v>
      </c>
      <c r="BI289" s="116">
        <f>IF(N289="nulová",J289,0)</f>
        <v>0</v>
      </c>
      <c r="BJ289" s="18" t="s">
        <v>89</v>
      </c>
      <c r="BK289" s="116">
        <f>ROUND(I289*H289,2)</f>
        <v>0</v>
      </c>
      <c r="BL289" s="18" t="s">
        <v>183</v>
      </c>
      <c r="BM289" s="224" t="s">
        <v>905</v>
      </c>
    </row>
    <row r="290" spans="1:65" s="2" customFormat="1" ht="14.45" customHeight="1">
      <c r="A290" s="36"/>
      <c r="B290" s="37"/>
      <c r="C290" s="212" t="s">
        <v>438</v>
      </c>
      <c r="D290" s="212" t="s">
        <v>179</v>
      </c>
      <c r="E290" s="213" t="s">
        <v>906</v>
      </c>
      <c r="F290" s="214" t="s">
        <v>907</v>
      </c>
      <c r="G290" s="215" t="s">
        <v>248</v>
      </c>
      <c r="H290" s="216">
        <v>3</v>
      </c>
      <c r="I290" s="217"/>
      <c r="J290" s="218">
        <f>ROUND(I290*H290,2)</f>
        <v>0</v>
      </c>
      <c r="K290" s="219"/>
      <c r="L290" s="39"/>
      <c r="M290" s="220" t="s">
        <v>1</v>
      </c>
      <c r="N290" s="221" t="s">
        <v>46</v>
      </c>
      <c r="O290" s="73"/>
      <c r="P290" s="222">
        <f>O290*H290</f>
        <v>0</v>
      </c>
      <c r="Q290" s="222">
        <v>2.4000000000000001E-4</v>
      </c>
      <c r="R290" s="222">
        <f>Q290*H290</f>
        <v>7.2000000000000005E-4</v>
      </c>
      <c r="S290" s="222">
        <v>0</v>
      </c>
      <c r="T290" s="223">
        <f>S290*H290</f>
        <v>0</v>
      </c>
      <c r="U290" s="36"/>
      <c r="V290" s="36"/>
      <c r="W290" s="36"/>
      <c r="X290" s="36"/>
      <c r="Y290" s="36"/>
      <c r="Z290" s="36"/>
      <c r="AA290" s="36"/>
      <c r="AB290" s="36"/>
      <c r="AC290" s="36"/>
      <c r="AD290" s="36"/>
      <c r="AE290" s="36"/>
      <c r="AR290" s="224" t="s">
        <v>183</v>
      </c>
      <c r="AT290" s="224" t="s">
        <v>179</v>
      </c>
      <c r="AU290" s="224" t="s">
        <v>91</v>
      </c>
      <c r="AY290" s="18" t="s">
        <v>177</v>
      </c>
      <c r="BE290" s="116">
        <f>IF(N290="základní",J290,0)</f>
        <v>0</v>
      </c>
      <c r="BF290" s="116">
        <f>IF(N290="snížená",J290,0)</f>
        <v>0</v>
      </c>
      <c r="BG290" s="116">
        <f>IF(N290="zákl. přenesená",J290,0)</f>
        <v>0</v>
      </c>
      <c r="BH290" s="116">
        <f>IF(N290="sníž. přenesená",J290,0)</f>
        <v>0</v>
      </c>
      <c r="BI290" s="116">
        <f>IF(N290="nulová",J290,0)</f>
        <v>0</v>
      </c>
      <c r="BJ290" s="18" t="s">
        <v>89</v>
      </c>
      <c r="BK290" s="116">
        <f>ROUND(I290*H290,2)</f>
        <v>0</v>
      </c>
      <c r="BL290" s="18" t="s">
        <v>183</v>
      </c>
      <c r="BM290" s="224" t="s">
        <v>908</v>
      </c>
    </row>
    <row r="291" spans="1:65" s="14" customFormat="1">
      <c r="B291" s="236"/>
      <c r="C291" s="237"/>
      <c r="D291" s="227" t="s">
        <v>185</v>
      </c>
      <c r="E291" s="238" t="s">
        <v>1</v>
      </c>
      <c r="F291" s="239" t="s">
        <v>194</v>
      </c>
      <c r="G291" s="237"/>
      <c r="H291" s="240">
        <v>3</v>
      </c>
      <c r="I291" s="241"/>
      <c r="J291" s="237"/>
      <c r="K291" s="237"/>
      <c r="L291" s="242"/>
      <c r="M291" s="243"/>
      <c r="N291" s="244"/>
      <c r="O291" s="244"/>
      <c r="P291" s="244"/>
      <c r="Q291" s="244"/>
      <c r="R291" s="244"/>
      <c r="S291" s="244"/>
      <c r="T291" s="245"/>
      <c r="AT291" s="246" t="s">
        <v>185</v>
      </c>
      <c r="AU291" s="246" t="s">
        <v>91</v>
      </c>
      <c r="AV291" s="14" t="s">
        <v>91</v>
      </c>
      <c r="AW291" s="14" t="s">
        <v>34</v>
      </c>
      <c r="AX291" s="14" t="s">
        <v>89</v>
      </c>
      <c r="AY291" s="246" t="s">
        <v>177</v>
      </c>
    </row>
    <row r="292" spans="1:65" s="2" customFormat="1" ht="24.2" customHeight="1">
      <c r="A292" s="36"/>
      <c r="B292" s="37"/>
      <c r="C292" s="212" t="s">
        <v>446</v>
      </c>
      <c r="D292" s="212" t="s">
        <v>179</v>
      </c>
      <c r="E292" s="213" t="s">
        <v>909</v>
      </c>
      <c r="F292" s="214" t="s">
        <v>910</v>
      </c>
      <c r="G292" s="215" t="s">
        <v>223</v>
      </c>
      <c r="H292" s="216">
        <v>2</v>
      </c>
      <c r="I292" s="217"/>
      <c r="J292" s="218">
        <f>ROUND(I292*H292,2)</f>
        <v>0</v>
      </c>
      <c r="K292" s="219"/>
      <c r="L292" s="39"/>
      <c r="M292" s="220" t="s">
        <v>1</v>
      </c>
      <c r="N292" s="221" t="s">
        <v>46</v>
      </c>
      <c r="O292" s="73"/>
      <c r="P292" s="222">
        <f>O292*H292</f>
        <v>0</v>
      </c>
      <c r="Q292" s="222">
        <v>0</v>
      </c>
      <c r="R292" s="222">
        <f>Q292*H292</f>
        <v>0</v>
      </c>
      <c r="S292" s="222">
        <v>0.55000000000000004</v>
      </c>
      <c r="T292" s="223">
        <f>S292*H292</f>
        <v>1.1000000000000001</v>
      </c>
      <c r="U292" s="36"/>
      <c r="V292" s="36"/>
      <c r="W292" s="36"/>
      <c r="X292" s="36"/>
      <c r="Y292" s="36"/>
      <c r="Z292" s="36"/>
      <c r="AA292" s="36"/>
      <c r="AB292" s="36"/>
      <c r="AC292" s="36"/>
      <c r="AD292" s="36"/>
      <c r="AE292" s="36"/>
      <c r="AR292" s="224" t="s">
        <v>183</v>
      </c>
      <c r="AT292" s="224" t="s">
        <v>179</v>
      </c>
      <c r="AU292" s="224" t="s">
        <v>91</v>
      </c>
      <c r="AY292" s="18" t="s">
        <v>177</v>
      </c>
      <c r="BE292" s="116">
        <f>IF(N292="základní",J292,0)</f>
        <v>0</v>
      </c>
      <c r="BF292" s="116">
        <f>IF(N292="snížená",J292,0)</f>
        <v>0</v>
      </c>
      <c r="BG292" s="116">
        <f>IF(N292="zákl. přenesená",J292,0)</f>
        <v>0</v>
      </c>
      <c r="BH292" s="116">
        <f>IF(N292="sníž. přenesená",J292,0)</f>
        <v>0</v>
      </c>
      <c r="BI292" s="116">
        <f>IF(N292="nulová",J292,0)</f>
        <v>0</v>
      </c>
      <c r="BJ292" s="18" t="s">
        <v>89</v>
      </c>
      <c r="BK292" s="116">
        <f>ROUND(I292*H292,2)</f>
        <v>0</v>
      </c>
      <c r="BL292" s="18" t="s">
        <v>183</v>
      </c>
      <c r="BM292" s="224" t="s">
        <v>911</v>
      </c>
    </row>
    <row r="293" spans="1:65" s="2" customFormat="1" ht="24.2" customHeight="1">
      <c r="A293" s="36"/>
      <c r="B293" s="37"/>
      <c r="C293" s="212" t="s">
        <v>451</v>
      </c>
      <c r="D293" s="212" t="s">
        <v>179</v>
      </c>
      <c r="E293" s="213" t="s">
        <v>912</v>
      </c>
      <c r="F293" s="214" t="s">
        <v>913</v>
      </c>
      <c r="G293" s="215" t="s">
        <v>914</v>
      </c>
      <c r="H293" s="216">
        <v>76</v>
      </c>
      <c r="I293" s="217"/>
      <c r="J293" s="218">
        <f>ROUND(I293*H293,2)</f>
        <v>0</v>
      </c>
      <c r="K293" s="219"/>
      <c r="L293" s="39"/>
      <c r="M293" s="220" t="s">
        <v>1</v>
      </c>
      <c r="N293" s="221" t="s">
        <v>46</v>
      </c>
      <c r="O293" s="73"/>
      <c r="P293" s="222">
        <f>O293*H293</f>
        <v>0</v>
      </c>
      <c r="Q293" s="222">
        <v>3.1E-4</v>
      </c>
      <c r="R293" s="222">
        <f>Q293*H293</f>
        <v>2.3560000000000001E-2</v>
      </c>
      <c r="S293" s="222">
        <v>0</v>
      </c>
      <c r="T293" s="223">
        <f>S293*H293</f>
        <v>0</v>
      </c>
      <c r="U293" s="36"/>
      <c r="V293" s="36"/>
      <c r="W293" s="36"/>
      <c r="X293" s="36"/>
      <c r="Y293" s="36"/>
      <c r="Z293" s="36"/>
      <c r="AA293" s="36"/>
      <c r="AB293" s="36"/>
      <c r="AC293" s="36"/>
      <c r="AD293" s="36"/>
      <c r="AE293" s="36"/>
      <c r="AR293" s="224" t="s">
        <v>183</v>
      </c>
      <c r="AT293" s="224" t="s">
        <v>179</v>
      </c>
      <c r="AU293" s="224" t="s">
        <v>91</v>
      </c>
      <c r="AY293" s="18" t="s">
        <v>177</v>
      </c>
      <c r="BE293" s="116">
        <f>IF(N293="základní",J293,0)</f>
        <v>0</v>
      </c>
      <c r="BF293" s="116">
        <f>IF(N293="snížená",J293,0)</f>
        <v>0</v>
      </c>
      <c r="BG293" s="116">
        <f>IF(N293="zákl. přenesená",J293,0)</f>
        <v>0</v>
      </c>
      <c r="BH293" s="116">
        <f>IF(N293="sníž. přenesená",J293,0)</f>
        <v>0</v>
      </c>
      <c r="BI293" s="116">
        <f>IF(N293="nulová",J293,0)</f>
        <v>0</v>
      </c>
      <c r="BJ293" s="18" t="s">
        <v>89</v>
      </c>
      <c r="BK293" s="116">
        <f>ROUND(I293*H293,2)</f>
        <v>0</v>
      </c>
      <c r="BL293" s="18" t="s">
        <v>183</v>
      </c>
      <c r="BM293" s="224" t="s">
        <v>915</v>
      </c>
    </row>
    <row r="294" spans="1:65" s="14" customFormat="1">
      <c r="B294" s="236"/>
      <c r="C294" s="237"/>
      <c r="D294" s="227" t="s">
        <v>185</v>
      </c>
      <c r="E294" s="238" t="s">
        <v>1</v>
      </c>
      <c r="F294" s="239" t="s">
        <v>684</v>
      </c>
      <c r="G294" s="237"/>
      <c r="H294" s="240">
        <v>76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AT294" s="246" t="s">
        <v>185</v>
      </c>
      <c r="AU294" s="246" t="s">
        <v>91</v>
      </c>
      <c r="AV294" s="14" t="s">
        <v>91</v>
      </c>
      <c r="AW294" s="14" t="s">
        <v>34</v>
      </c>
      <c r="AX294" s="14" t="s">
        <v>89</v>
      </c>
      <c r="AY294" s="246" t="s">
        <v>177</v>
      </c>
    </row>
    <row r="295" spans="1:65" s="2" customFormat="1" ht="24.2" customHeight="1">
      <c r="A295" s="36"/>
      <c r="B295" s="37"/>
      <c r="C295" s="212" t="s">
        <v>455</v>
      </c>
      <c r="D295" s="212" t="s">
        <v>179</v>
      </c>
      <c r="E295" s="213" t="s">
        <v>916</v>
      </c>
      <c r="F295" s="214" t="s">
        <v>917</v>
      </c>
      <c r="G295" s="215" t="s">
        <v>248</v>
      </c>
      <c r="H295" s="216">
        <v>1</v>
      </c>
      <c r="I295" s="217"/>
      <c r="J295" s="218">
        <f>ROUND(I295*H295,2)</f>
        <v>0</v>
      </c>
      <c r="K295" s="219"/>
      <c r="L295" s="39"/>
      <c r="M295" s="220" t="s">
        <v>1</v>
      </c>
      <c r="N295" s="221" t="s">
        <v>46</v>
      </c>
      <c r="O295" s="73"/>
      <c r="P295" s="222">
        <f>O295*H295</f>
        <v>0</v>
      </c>
      <c r="Q295" s="222">
        <v>2.1167600000000002</v>
      </c>
      <c r="R295" s="222">
        <f>Q295*H295</f>
        <v>2.1167600000000002</v>
      </c>
      <c r="S295" s="222">
        <v>0</v>
      </c>
      <c r="T295" s="223">
        <f>S295*H295</f>
        <v>0</v>
      </c>
      <c r="U295" s="36"/>
      <c r="V295" s="36"/>
      <c r="W295" s="36"/>
      <c r="X295" s="36"/>
      <c r="Y295" s="36"/>
      <c r="Z295" s="36"/>
      <c r="AA295" s="36"/>
      <c r="AB295" s="36"/>
      <c r="AC295" s="36"/>
      <c r="AD295" s="36"/>
      <c r="AE295" s="36"/>
      <c r="AR295" s="224" t="s">
        <v>183</v>
      </c>
      <c r="AT295" s="224" t="s">
        <v>179</v>
      </c>
      <c r="AU295" s="224" t="s">
        <v>91</v>
      </c>
      <c r="AY295" s="18" t="s">
        <v>177</v>
      </c>
      <c r="BE295" s="116">
        <f>IF(N295="základní",J295,0)</f>
        <v>0</v>
      </c>
      <c r="BF295" s="116">
        <f>IF(N295="snížená",J295,0)</f>
        <v>0</v>
      </c>
      <c r="BG295" s="116">
        <f>IF(N295="zákl. přenesená",J295,0)</f>
        <v>0</v>
      </c>
      <c r="BH295" s="116">
        <f>IF(N295="sníž. přenesená",J295,0)</f>
        <v>0</v>
      </c>
      <c r="BI295" s="116">
        <f>IF(N295="nulová",J295,0)</f>
        <v>0</v>
      </c>
      <c r="BJ295" s="18" t="s">
        <v>89</v>
      </c>
      <c r="BK295" s="116">
        <f>ROUND(I295*H295,2)</f>
        <v>0</v>
      </c>
      <c r="BL295" s="18" t="s">
        <v>183</v>
      </c>
      <c r="BM295" s="224" t="s">
        <v>918</v>
      </c>
    </row>
    <row r="296" spans="1:65" s="13" customFormat="1">
      <c r="B296" s="225"/>
      <c r="C296" s="226"/>
      <c r="D296" s="227" t="s">
        <v>185</v>
      </c>
      <c r="E296" s="228" t="s">
        <v>1</v>
      </c>
      <c r="F296" s="229" t="s">
        <v>919</v>
      </c>
      <c r="G296" s="226"/>
      <c r="H296" s="228" t="s">
        <v>1</v>
      </c>
      <c r="I296" s="230"/>
      <c r="J296" s="226"/>
      <c r="K296" s="226"/>
      <c r="L296" s="231"/>
      <c r="M296" s="232"/>
      <c r="N296" s="233"/>
      <c r="O296" s="233"/>
      <c r="P296" s="233"/>
      <c r="Q296" s="233"/>
      <c r="R296" s="233"/>
      <c r="S296" s="233"/>
      <c r="T296" s="234"/>
      <c r="AT296" s="235" t="s">
        <v>185</v>
      </c>
      <c r="AU296" s="235" t="s">
        <v>91</v>
      </c>
      <c r="AV296" s="13" t="s">
        <v>89</v>
      </c>
      <c r="AW296" s="13" t="s">
        <v>34</v>
      </c>
      <c r="AX296" s="13" t="s">
        <v>81</v>
      </c>
      <c r="AY296" s="235" t="s">
        <v>177</v>
      </c>
    </row>
    <row r="297" spans="1:65" s="14" customFormat="1">
      <c r="B297" s="236"/>
      <c r="C297" s="237"/>
      <c r="D297" s="227" t="s">
        <v>185</v>
      </c>
      <c r="E297" s="238" t="s">
        <v>1</v>
      </c>
      <c r="F297" s="239" t="s">
        <v>89</v>
      </c>
      <c r="G297" s="237"/>
      <c r="H297" s="240">
        <v>1</v>
      </c>
      <c r="I297" s="241"/>
      <c r="J297" s="237"/>
      <c r="K297" s="237"/>
      <c r="L297" s="242"/>
      <c r="M297" s="243"/>
      <c r="N297" s="244"/>
      <c r="O297" s="244"/>
      <c r="P297" s="244"/>
      <c r="Q297" s="244"/>
      <c r="R297" s="244"/>
      <c r="S297" s="244"/>
      <c r="T297" s="245"/>
      <c r="AT297" s="246" t="s">
        <v>185</v>
      </c>
      <c r="AU297" s="246" t="s">
        <v>91</v>
      </c>
      <c r="AV297" s="14" t="s">
        <v>91</v>
      </c>
      <c r="AW297" s="14" t="s">
        <v>34</v>
      </c>
      <c r="AX297" s="14" t="s">
        <v>89</v>
      </c>
      <c r="AY297" s="246" t="s">
        <v>177</v>
      </c>
    </row>
    <row r="298" spans="1:65" s="2" customFormat="1" ht="24.2" customHeight="1">
      <c r="A298" s="36"/>
      <c r="B298" s="37"/>
      <c r="C298" s="212" t="s">
        <v>460</v>
      </c>
      <c r="D298" s="212" t="s">
        <v>179</v>
      </c>
      <c r="E298" s="213" t="s">
        <v>920</v>
      </c>
      <c r="F298" s="214" t="s">
        <v>921</v>
      </c>
      <c r="G298" s="215" t="s">
        <v>248</v>
      </c>
      <c r="H298" s="216">
        <v>7</v>
      </c>
      <c r="I298" s="217"/>
      <c r="J298" s="218">
        <f>ROUND(I298*H298,2)</f>
        <v>0</v>
      </c>
      <c r="K298" s="219"/>
      <c r="L298" s="39"/>
      <c r="M298" s="220" t="s">
        <v>1</v>
      </c>
      <c r="N298" s="221" t="s">
        <v>46</v>
      </c>
      <c r="O298" s="73"/>
      <c r="P298" s="222">
        <f>O298*H298</f>
        <v>0</v>
      </c>
      <c r="Q298" s="222">
        <v>7.4370000000000006E-2</v>
      </c>
      <c r="R298" s="222">
        <f>Q298*H298</f>
        <v>0.52059</v>
      </c>
      <c r="S298" s="222">
        <v>0</v>
      </c>
      <c r="T298" s="223">
        <f>S298*H298</f>
        <v>0</v>
      </c>
      <c r="U298" s="36"/>
      <c r="V298" s="36"/>
      <c r="W298" s="36"/>
      <c r="X298" s="36"/>
      <c r="Y298" s="36"/>
      <c r="Z298" s="36"/>
      <c r="AA298" s="36"/>
      <c r="AB298" s="36"/>
      <c r="AC298" s="36"/>
      <c r="AD298" s="36"/>
      <c r="AE298" s="36"/>
      <c r="AR298" s="224" t="s">
        <v>183</v>
      </c>
      <c r="AT298" s="224" t="s">
        <v>179</v>
      </c>
      <c r="AU298" s="224" t="s">
        <v>91</v>
      </c>
      <c r="AY298" s="18" t="s">
        <v>177</v>
      </c>
      <c r="BE298" s="116">
        <f>IF(N298="základní",J298,0)</f>
        <v>0</v>
      </c>
      <c r="BF298" s="116">
        <f>IF(N298="snížená",J298,0)</f>
        <v>0</v>
      </c>
      <c r="BG298" s="116">
        <f>IF(N298="zákl. přenesená",J298,0)</f>
        <v>0</v>
      </c>
      <c r="BH298" s="116">
        <f>IF(N298="sníž. přenesená",J298,0)</f>
        <v>0</v>
      </c>
      <c r="BI298" s="116">
        <f>IF(N298="nulová",J298,0)</f>
        <v>0</v>
      </c>
      <c r="BJ298" s="18" t="s">
        <v>89</v>
      </c>
      <c r="BK298" s="116">
        <f>ROUND(I298*H298,2)</f>
        <v>0</v>
      </c>
      <c r="BL298" s="18" t="s">
        <v>183</v>
      </c>
      <c r="BM298" s="224" t="s">
        <v>922</v>
      </c>
    </row>
    <row r="299" spans="1:65" s="14" customFormat="1">
      <c r="B299" s="236"/>
      <c r="C299" s="237"/>
      <c r="D299" s="227" t="s">
        <v>185</v>
      </c>
      <c r="E299" s="238" t="s">
        <v>1</v>
      </c>
      <c r="F299" s="239" t="s">
        <v>236</v>
      </c>
      <c r="G299" s="237"/>
      <c r="H299" s="240">
        <v>7</v>
      </c>
      <c r="I299" s="241"/>
      <c r="J299" s="237"/>
      <c r="K299" s="237"/>
      <c r="L299" s="242"/>
      <c r="M299" s="243"/>
      <c r="N299" s="244"/>
      <c r="O299" s="244"/>
      <c r="P299" s="244"/>
      <c r="Q299" s="244"/>
      <c r="R299" s="244"/>
      <c r="S299" s="244"/>
      <c r="T299" s="245"/>
      <c r="AT299" s="246" t="s">
        <v>185</v>
      </c>
      <c r="AU299" s="246" t="s">
        <v>91</v>
      </c>
      <c r="AV299" s="14" t="s">
        <v>91</v>
      </c>
      <c r="AW299" s="14" t="s">
        <v>34</v>
      </c>
      <c r="AX299" s="14" t="s">
        <v>89</v>
      </c>
      <c r="AY299" s="246" t="s">
        <v>177</v>
      </c>
    </row>
    <row r="300" spans="1:65" s="2" customFormat="1" ht="24.2" customHeight="1">
      <c r="A300" s="36"/>
      <c r="B300" s="37"/>
      <c r="C300" s="212" t="s">
        <v>464</v>
      </c>
      <c r="D300" s="212" t="s">
        <v>179</v>
      </c>
      <c r="E300" s="213" t="s">
        <v>923</v>
      </c>
      <c r="F300" s="214" t="s">
        <v>924</v>
      </c>
      <c r="G300" s="215" t="s">
        <v>248</v>
      </c>
      <c r="H300" s="216">
        <v>7</v>
      </c>
      <c r="I300" s="217"/>
      <c r="J300" s="218">
        <f>ROUND(I300*H300,2)</f>
        <v>0</v>
      </c>
      <c r="K300" s="219"/>
      <c r="L300" s="39"/>
      <c r="M300" s="220" t="s">
        <v>1</v>
      </c>
      <c r="N300" s="221" t="s">
        <v>46</v>
      </c>
      <c r="O300" s="73"/>
      <c r="P300" s="222">
        <f>O300*H300</f>
        <v>0</v>
      </c>
      <c r="Q300" s="222">
        <v>1.1350000000000001E-2</v>
      </c>
      <c r="R300" s="222">
        <f>Q300*H300</f>
        <v>7.9450000000000007E-2</v>
      </c>
      <c r="S300" s="222">
        <v>0</v>
      </c>
      <c r="T300" s="223">
        <f>S300*H300</f>
        <v>0</v>
      </c>
      <c r="U300" s="36"/>
      <c r="V300" s="36"/>
      <c r="W300" s="36"/>
      <c r="X300" s="36"/>
      <c r="Y300" s="36"/>
      <c r="Z300" s="36"/>
      <c r="AA300" s="36"/>
      <c r="AB300" s="36"/>
      <c r="AC300" s="36"/>
      <c r="AD300" s="36"/>
      <c r="AE300" s="36"/>
      <c r="AR300" s="224" t="s">
        <v>183</v>
      </c>
      <c r="AT300" s="224" t="s">
        <v>179</v>
      </c>
      <c r="AU300" s="224" t="s">
        <v>91</v>
      </c>
      <c r="AY300" s="18" t="s">
        <v>177</v>
      </c>
      <c r="BE300" s="116">
        <f>IF(N300="základní",J300,0)</f>
        <v>0</v>
      </c>
      <c r="BF300" s="116">
        <f>IF(N300="snížená",J300,0)</f>
        <v>0</v>
      </c>
      <c r="BG300" s="116">
        <f>IF(N300="zákl. přenesená",J300,0)</f>
        <v>0</v>
      </c>
      <c r="BH300" s="116">
        <f>IF(N300="sníž. přenesená",J300,0)</f>
        <v>0</v>
      </c>
      <c r="BI300" s="116">
        <f>IF(N300="nulová",J300,0)</f>
        <v>0</v>
      </c>
      <c r="BJ300" s="18" t="s">
        <v>89</v>
      </c>
      <c r="BK300" s="116">
        <f>ROUND(I300*H300,2)</f>
        <v>0</v>
      </c>
      <c r="BL300" s="18" t="s">
        <v>183</v>
      </c>
      <c r="BM300" s="224" t="s">
        <v>925</v>
      </c>
    </row>
    <row r="301" spans="1:65" s="14" customFormat="1">
      <c r="B301" s="236"/>
      <c r="C301" s="237"/>
      <c r="D301" s="227" t="s">
        <v>185</v>
      </c>
      <c r="E301" s="238" t="s">
        <v>1</v>
      </c>
      <c r="F301" s="239" t="s">
        <v>236</v>
      </c>
      <c r="G301" s="237"/>
      <c r="H301" s="240">
        <v>7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AT301" s="246" t="s">
        <v>185</v>
      </c>
      <c r="AU301" s="246" t="s">
        <v>91</v>
      </c>
      <c r="AV301" s="14" t="s">
        <v>91</v>
      </c>
      <c r="AW301" s="14" t="s">
        <v>34</v>
      </c>
      <c r="AX301" s="14" t="s">
        <v>89</v>
      </c>
      <c r="AY301" s="246" t="s">
        <v>177</v>
      </c>
    </row>
    <row r="302" spans="1:65" s="2" customFormat="1" ht="24.2" customHeight="1">
      <c r="A302" s="36"/>
      <c r="B302" s="37"/>
      <c r="C302" s="212" t="s">
        <v>470</v>
      </c>
      <c r="D302" s="212" t="s">
        <v>179</v>
      </c>
      <c r="E302" s="213" t="s">
        <v>926</v>
      </c>
      <c r="F302" s="214" t="s">
        <v>927</v>
      </c>
      <c r="G302" s="215" t="s">
        <v>248</v>
      </c>
      <c r="H302" s="216">
        <v>7</v>
      </c>
      <c r="I302" s="217"/>
      <c r="J302" s="218">
        <f>ROUND(I302*H302,2)</f>
        <v>0</v>
      </c>
      <c r="K302" s="219"/>
      <c r="L302" s="39"/>
      <c r="M302" s="220" t="s">
        <v>1</v>
      </c>
      <c r="N302" s="221" t="s">
        <v>46</v>
      </c>
      <c r="O302" s="73"/>
      <c r="P302" s="222">
        <f>O302*H302</f>
        <v>0</v>
      </c>
      <c r="Q302" s="222">
        <v>6.2100000000000002E-3</v>
      </c>
      <c r="R302" s="222">
        <f>Q302*H302</f>
        <v>4.3470000000000002E-2</v>
      </c>
      <c r="S302" s="222">
        <v>0</v>
      </c>
      <c r="T302" s="223">
        <f>S302*H302</f>
        <v>0</v>
      </c>
      <c r="U302" s="36"/>
      <c r="V302" s="36"/>
      <c r="W302" s="36"/>
      <c r="X302" s="36"/>
      <c r="Y302" s="36"/>
      <c r="Z302" s="36"/>
      <c r="AA302" s="36"/>
      <c r="AB302" s="36"/>
      <c r="AC302" s="36"/>
      <c r="AD302" s="36"/>
      <c r="AE302" s="36"/>
      <c r="AR302" s="224" t="s">
        <v>183</v>
      </c>
      <c r="AT302" s="224" t="s">
        <v>179</v>
      </c>
      <c r="AU302" s="224" t="s">
        <v>91</v>
      </c>
      <c r="AY302" s="18" t="s">
        <v>177</v>
      </c>
      <c r="BE302" s="116">
        <f>IF(N302="základní",J302,0)</f>
        <v>0</v>
      </c>
      <c r="BF302" s="116">
        <f>IF(N302="snížená",J302,0)</f>
        <v>0</v>
      </c>
      <c r="BG302" s="116">
        <f>IF(N302="zákl. přenesená",J302,0)</f>
        <v>0</v>
      </c>
      <c r="BH302" s="116">
        <f>IF(N302="sníž. přenesená",J302,0)</f>
        <v>0</v>
      </c>
      <c r="BI302" s="116">
        <f>IF(N302="nulová",J302,0)</f>
        <v>0</v>
      </c>
      <c r="BJ302" s="18" t="s">
        <v>89</v>
      </c>
      <c r="BK302" s="116">
        <f>ROUND(I302*H302,2)</f>
        <v>0</v>
      </c>
      <c r="BL302" s="18" t="s">
        <v>183</v>
      </c>
      <c r="BM302" s="224" t="s">
        <v>928</v>
      </c>
    </row>
    <row r="303" spans="1:65" s="14" customFormat="1">
      <c r="B303" s="236"/>
      <c r="C303" s="237"/>
      <c r="D303" s="227" t="s">
        <v>185</v>
      </c>
      <c r="E303" s="238" t="s">
        <v>1</v>
      </c>
      <c r="F303" s="239" t="s">
        <v>236</v>
      </c>
      <c r="G303" s="237"/>
      <c r="H303" s="240">
        <v>7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AT303" s="246" t="s">
        <v>185</v>
      </c>
      <c r="AU303" s="246" t="s">
        <v>91</v>
      </c>
      <c r="AV303" s="14" t="s">
        <v>91</v>
      </c>
      <c r="AW303" s="14" t="s">
        <v>34</v>
      </c>
      <c r="AX303" s="14" t="s">
        <v>89</v>
      </c>
      <c r="AY303" s="246" t="s">
        <v>177</v>
      </c>
    </row>
    <row r="304" spans="1:65" s="2" customFormat="1" ht="24.2" customHeight="1">
      <c r="A304" s="36"/>
      <c r="B304" s="37"/>
      <c r="C304" s="212" t="s">
        <v>476</v>
      </c>
      <c r="D304" s="212" t="s">
        <v>179</v>
      </c>
      <c r="E304" s="213" t="s">
        <v>929</v>
      </c>
      <c r="F304" s="214" t="s">
        <v>930</v>
      </c>
      <c r="G304" s="215" t="s">
        <v>248</v>
      </c>
      <c r="H304" s="216">
        <v>7</v>
      </c>
      <c r="I304" s="217"/>
      <c r="J304" s="218">
        <f>ROUND(I304*H304,2)</f>
        <v>0</v>
      </c>
      <c r="K304" s="219"/>
      <c r="L304" s="39"/>
      <c r="M304" s="220" t="s">
        <v>1</v>
      </c>
      <c r="N304" s="221" t="s">
        <v>46</v>
      </c>
      <c r="O304" s="73"/>
      <c r="P304" s="222">
        <f>O304*H304</f>
        <v>0</v>
      </c>
      <c r="Q304" s="222">
        <v>0</v>
      </c>
      <c r="R304" s="222">
        <f>Q304*H304</f>
        <v>0</v>
      </c>
      <c r="S304" s="222">
        <v>0</v>
      </c>
      <c r="T304" s="223">
        <f>S304*H304</f>
        <v>0</v>
      </c>
      <c r="U304" s="36"/>
      <c r="V304" s="36"/>
      <c r="W304" s="36"/>
      <c r="X304" s="36"/>
      <c r="Y304" s="36"/>
      <c r="Z304" s="36"/>
      <c r="AA304" s="36"/>
      <c r="AB304" s="36"/>
      <c r="AC304" s="36"/>
      <c r="AD304" s="36"/>
      <c r="AE304" s="36"/>
      <c r="AR304" s="224" t="s">
        <v>183</v>
      </c>
      <c r="AT304" s="224" t="s">
        <v>179</v>
      </c>
      <c r="AU304" s="224" t="s">
        <v>91</v>
      </c>
      <c r="AY304" s="18" t="s">
        <v>177</v>
      </c>
      <c r="BE304" s="116">
        <f>IF(N304="základní",J304,0)</f>
        <v>0</v>
      </c>
      <c r="BF304" s="116">
        <f>IF(N304="snížená",J304,0)</f>
        <v>0</v>
      </c>
      <c r="BG304" s="116">
        <f>IF(N304="zákl. přenesená",J304,0)</f>
        <v>0</v>
      </c>
      <c r="BH304" s="116">
        <f>IF(N304="sníž. přenesená",J304,0)</f>
        <v>0</v>
      </c>
      <c r="BI304" s="116">
        <f>IF(N304="nulová",J304,0)</f>
        <v>0</v>
      </c>
      <c r="BJ304" s="18" t="s">
        <v>89</v>
      </c>
      <c r="BK304" s="116">
        <f>ROUND(I304*H304,2)</f>
        <v>0</v>
      </c>
      <c r="BL304" s="18" t="s">
        <v>183</v>
      </c>
      <c r="BM304" s="224" t="s">
        <v>931</v>
      </c>
    </row>
    <row r="305" spans="1:65" s="14" customFormat="1">
      <c r="B305" s="236"/>
      <c r="C305" s="237"/>
      <c r="D305" s="227" t="s">
        <v>185</v>
      </c>
      <c r="E305" s="238" t="s">
        <v>1</v>
      </c>
      <c r="F305" s="239" t="s">
        <v>236</v>
      </c>
      <c r="G305" s="237"/>
      <c r="H305" s="240">
        <v>7</v>
      </c>
      <c r="I305" s="241"/>
      <c r="J305" s="237"/>
      <c r="K305" s="237"/>
      <c r="L305" s="242"/>
      <c r="M305" s="243"/>
      <c r="N305" s="244"/>
      <c r="O305" s="244"/>
      <c r="P305" s="244"/>
      <c r="Q305" s="244"/>
      <c r="R305" s="244"/>
      <c r="S305" s="244"/>
      <c r="T305" s="245"/>
      <c r="AT305" s="246" t="s">
        <v>185</v>
      </c>
      <c r="AU305" s="246" t="s">
        <v>91</v>
      </c>
      <c r="AV305" s="14" t="s">
        <v>91</v>
      </c>
      <c r="AW305" s="14" t="s">
        <v>34</v>
      </c>
      <c r="AX305" s="14" t="s">
        <v>89</v>
      </c>
      <c r="AY305" s="246" t="s">
        <v>177</v>
      </c>
    </row>
    <row r="306" spans="1:65" s="2" customFormat="1" ht="24.2" customHeight="1">
      <c r="A306" s="36"/>
      <c r="B306" s="37"/>
      <c r="C306" s="212" t="s">
        <v>481</v>
      </c>
      <c r="D306" s="212" t="s">
        <v>179</v>
      </c>
      <c r="E306" s="213" t="s">
        <v>932</v>
      </c>
      <c r="F306" s="214" t="s">
        <v>933</v>
      </c>
      <c r="G306" s="215" t="s">
        <v>248</v>
      </c>
      <c r="H306" s="216">
        <v>7</v>
      </c>
      <c r="I306" s="217"/>
      <c r="J306" s="218">
        <f>ROUND(I306*H306,2)</f>
        <v>0</v>
      </c>
      <c r="K306" s="219"/>
      <c r="L306" s="39"/>
      <c r="M306" s="220" t="s">
        <v>1</v>
      </c>
      <c r="N306" s="221" t="s">
        <v>46</v>
      </c>
      <c r="O306" s="73"/>
      <c r="P306" s="222">
        <f>O306*H306</f>
        <v>0</v>
      </c>
      <c r="Q306" s="222">
        <v>4.5500000000000002E-3</v>
      </c>
      <c r="R306" s="222">
        <f>Q306*H306</f>
        <v>3.1850000000000003E-2</v>
      </c>
      <c r="S306" s="222">
        <v>0</v>
      </c>
      <c r="T306" s="223">
        <f>S306*H306</f>
        <v>0</v>
      </c>
      <c r="U306" s="36"/>
      <c r="V306" s="36"/>
      <c r="W306" s="36"/>
      <c r="X306" s="36"/>
      <c r="Y306" s="36"/>
      <c r="Z306" s="36"/>
      <c r="AA306" s="36"/>
      <c r="AB306" s="36"/>
      <c r="AC306" s="36"/>
      <c r="AD306" s="36"/>
      <c r="AE306" s="36"/>
      <c r="AR306" s="224" t="s">
        <v>183</v>
      </c>
      <c r="AT306" s="224" t="s">
        <v>179</v>
      </c>
      <c r="AU306" s="224" t="s">
        <v>91</v>
      </c>
      <c r="AY306" s="18" t="s">
        <v>177</v>
      </c>
      <c r="BE306" s="116">
        <f>IF(N306="základní",J306,0)</f>
        <v>0</v>
      </c>
      <c r="BF306" s="116">
        <f>IF(N306="snížená",J306,0)</f>
        <v>0</v>
      </c>
      <c r="BG306" s="116">
        <f>IF(N306="zákl. přenesená",J306,0)</f>
        <v>0</v>
      </c>
      <c r="BH306" s="116">
        <f>IF(N306="sníž. přenesená",J306,0)</f>
        <v>0</v>
      </c>
      <c r="BI306" s="116">
        <f>IF(N306="nulová",J306,0)</f>
        <v>0</v>
      </c>
      <c r="BJ306" s="18" t="s">
        <v>89</v>
      </c>
      <c r="BK306" s="116">
        <f>ROUND(I306*H306,2)</f>
        <v>0</v>
      </c>
      <c r="BL306" s="18" t="s">
        <v>183</v>
      </c>
      <c r="BM306" s="224" t="s">
        <v>934</v>
      </c>
    </row>
    <row r="307" spans="1:65" s="14" customFormat="1">
      <c r="B307" s="236"/>
      <c r="C307" s="237"/>
      <c r="D307" s="227" t="s">
        <v>185</v>
      </c>
      <c r="E307" s="238" t="s">
        <v>1</v>
      </c>
      <c r="F307" s="239" t="s">
        <v>236</v>
      </c>
      <c r="G307" s="237"/>
      <c r="H307" s="240">
        <v>7</v>
      </c>
      <c r="I307" s="241"/>
      <c r="J307" s="237"/>
      <c r="K307" s="237"/>
      <c r="L307" s="242"/>
      <c r="M307" s="243"/>
      <c r="N307" s="244"/>
      <c r="O307" s="244"/>
      <c r="P307" s="244"/>
      <c r="Q307" s="244"/>
      <c r="R307" s="244"/>
      <c r="S307" s="244"/>
      <c r="T307" s="245"/>
      <c r="AT307" s="246" t="s">
        <v>185</v>
      </c>
      <c r="AU307" s="246" t="s">
        <v>91</v>
      </c>
      <c r="AV307" s="14" t="s">
        <v>91</v>
      </c>
      <c r="AW307" s="14" t="s">
        <v>34</v>
      </c>
      <c r="AX307" s="14" t="s">
        <v>89</v>
      </c>
      <c r="AY307" s="246" t="s">
        <v>177</v>
      </c>
    </row>
    <row r="308" spans="1:65" s="2" customFormat="1" ht="24.2" customHeight="1">
      <c r="A308" s="36"/>
      <c r="B308" s="37"/>
      <c r="C308" s="212" t="s">
        <v>487</v>
      </c>
      <c r="D308" s="212" t="s">
        <v>179</v>
      </c>
      <c r="E308" s="213" t="s">
        <v>935</v>
      </c>
      <c r="F308" s="214" t="s">
        <v>936</v>
      </c>
      <c r="G308" s="215" t="s">
        <v>253</v>
      </c>
      <c r="H308" s="216">
        <v>486</v>
      </c>
      <c r="I308" s="217"/>
      <c r="J308" s="218">
        <f>ROUND(I308*H308,2)</f>
        <v>0</v>
      </c>
      <c r="K308" s="219"/>
      <c r="L308" s="39"/>
      <c r="M308" s="220" t="s">
        <v>1</v>
      </c>
      <c r="N308" s="221" t="s">
        <v>46</v>
      </c>
      <c r="O308" s="73"/>
      <c r="P308" s="222">
        <f>O308*H308</f>
        <v>0</v>
      </c>
      <c r="Q308" s="222">
        <v>4.1660000000000003E-2</v>
      </c>
      <c r="R308" s="222">
        <f>Q308*H308</f>
        <v>20.246760000000002</v>
      </c>
      <c r="S308" s="222">
        <v>0</v>
      </c>
      <c r="T308" s="223">
        <f>S308*H308</f>
        <v>0</v>
      </c>
      <c r="U308" s="36"/>
      <c r="V308" s="36"/>
      <c r="W308" s="36"/>
      <c r="X308" s="36"/>
      <c r="Y308" s="36"/>
      <c r="Z308" s="36"/>
      <c r="AA308" s="36"/>
      <c r="AB308" s="36"/>
      <c r="AC308" s="36"/>
      <c r="AD308" s="36"/>
      <c r="AE308" s="36"/>
      <c r="AR308" s="224" t="s">
        <v>183</v>
      </c>
      <c r="AT308" s="224" t="s">
        <v>179</v>
      </c>
      <c r="AU308" s="224" t="s">
        <v>91</v>
      </c>
      <c r="AY308" s="18" t="s">
        <v>177</v>
      </c>
      <c r="BE308" s="116">
        <f>IF(N308="základní",J308,0)</f>
        <v>0</v>
      </c>
      <c r="BF308" s="116">
        <f>IF(N308="snížená",J308,0)</f>
        <v>0</v>
      </c>
      <c r="BG308" s="116">
        <f>IF(N308="zákl. přenesená",J308,0)</f>
        <v>0</v>
      </c>
      <c r="BH308" s="116">
        <f>IF(N308="sníž. přenesená",J308,0)</f>
        <v>0</v>
      </c>
      <c r="BI308" s="116">
        <f>IF(N308="nulová",J308,0)</f>
        <v>0</v>
      </c>
      <c r="BJ308" s="18" t="s">
        <v>89</v>
      </c>
      <c r="BK308" s="116">
        <f>ROUND(I308*H308,2)</f>
        <v>0</v>
      </c>
      <c r="BL308" s="18" t="s">
        <v>183</v>
      </c>
      <c r="BM308" s="224" t="s">
        <v>937</v>
      </c>
    </row>
    <row r="309" spans="1:65" s="13" customFormat="1">
      <c r="B309" s="225"/>
      <c r="C309" s="226"/>
      <c r="D309" s="227" t="s">
        <v>185</v>
      </c>
      <c r="E309" s="228" t="s">
        <v>1</v>
      </c>
      <c r="F309" s="229" t="s">
        <v>938</v>
      </c>
      <c r="G309" s="226"/>
      <c r="H309" s="228" t="s">
        <v>1</v>
      </c>
      <c r="I309" s="230"/>
      <c r="J309" s="226"/>
      <c r="K309" s="226"/>
      <c r="L309" s="231"/>
      <c r="M309" s="232"/>
      <c r="N309" s="233"/>
      <c r="O309" s="233"/>
      <c r="P309" s="233"/>
      <c r="Q309" s="233"/>
      <c r="R309" s="233"/>
      <c r="S309" s="233"/>
      <c r="T309" s="234"/>
      <c r="AT309" s="235" t="s">
        <v>185</v>
      </c>
      <c r="AU309" s="235" t="s">
        <v>91</v>
      </c>
      <c r="AV309" s="13" t="s">
        <v>89</v>
      </c>
      <c r="AW309" s="13" t="s">
        <v>34</v>
      </c>
      <c r="AX309" s="13" t="s">
        <v>81</v>
      </c>
      <c r="AY309" s="235" t="s">
        <v>177</v>
      </c>
    </row>
    <row r="310" spans="1:65" s="13" customFormat="1">
      <c r="B310" s="225"/>
      <c r="C310" s="226"/>
      <c r="D310" s="227" t="s">
        <v>185</v>
      </c>
      <c r="E310" s="228" t="s">
        <v>1</v>
      </c>
      <c r="F310" s="229" t="s">
        <v>939</v>
      </c>
      <c r="G310" s="226"/>
      <c r="H310" s="228" t="s">
        <v>1</v>
      </c>
      <c r="I310" s="230"/>
      <c r="J310" s="226"/>
      <c r="K310" s="226"/>
      <c r="L310" s="231"/>
      <c r="M310" s="232"/>
      <c r="N310" s="233"/>
      <c r="O310" s="233"/>
      <c r="P310" s="233"/>
      <c r="Q310" s="233"/>
      <c r="R310" s="233"/>
      <c r="S310" s="233"/>
      <c r="T310" s="234"/>
      <c r="AT310" s="235" t="s">
        <v>185</v>
      </c>
      <c r="AU310" s="235" t="s">
        <v>91</v>
      </c>
      <c r="AV310" s="13" t="s">
        <v>89</v>
      </c>
      <c r="AW310" s="13" t="s">
        <v>34</v>
      </c>
      <c r="AX310" s="13" t="s">
        <v>81</v>
      </c>
      <c r="AY310" s="235" t="s">
        <v>177</v>
      </c>
    </row>
    <row r="311" spans="1:65" s="13" customFormat="1">
      <c r="B311" s="225"/>
      <c r="C311" s="226"/>
      <c r="D311" s="227" t="s">
        <v>185</v>
      </c>
      <c r="E311" s="228" t="s">
        <v>1</v>
      </c>
      <c r="F311" s="229" t="s">
        <v>940</v>
      </c>
      <c r="G311" s="226"/>
      <c r="H311" s="228" t="s">
        <v>1</v>
      </c>
      <c r="I311" s="230"/>
      <c r="J311" s="226"/>
      <c r="K311" s="226"/>
      <c r="L311" s="231"/>
      <c r="M311" s="232"/>
      <c r="N311" s="233"/>
      <c r="O311" s="233"/>
      <c r="P311" s="233"/>
      <c r="Q311" s="233"/>
      <c r="R311" s="233"/>
      <c r="S311" s="233"/>
      <c r="T311" s="234"/>
      <c r="AT311" s="235" t="s">
        <v>185</v>
      </c>
      <c r="AU311" s="235" t="s">
        <v>91</v>
      </c>
      <c r="AV311" s="13" t="s">
        <v>89</v>
      </c>
      <c r="AW311" s="13" t="s">
        <v>34</v>
      </c>
      <c r="AX311" s="13" t="s">
        <v>81</v>
      </c>
      <c r="AY311" s="235" t="s">
        <v>177</v>
      </c>
    </row>
    <row r="312" spans="1:65" s="14" customFormat="1">
      <c r="B312" s="236"/>
      <c r="C312" s="237"/>
      <c r="D312" s="227" t="s">
        <v>185</v>
      </c>
      <c r="E312" s="238" t="s">
        <v>1</v>
      </c>
      <c r="F312" s="239" t="s">
        <v>941</v>
      </c>
      <c r="G312" s="237"/>
      <c r="H312" s="240">
        <v>486</v>
      </c>
      <c r="I312" s="241"/>
      <c r="J312" s="237"/>
      <c r="K312" s="237"/>
      <c r="L312" s="242"/>
      <c r="M312" s="243"/>
      <c r="N312" s="244"/>
      <c r="O312" s="244"/>
      <c r="P312" s="244"/>
      <c r="Q312" s="244"/>
      <c r="R312" s="244"/>
      <c r="S312" s="244"/>
      <c r="T312" s="245"/>
      <c r="AT312" s="246" t="s">
        <v>185</v>
      </c>
      <c r="AU312" s="246" t="s">
        <v>91</v>
      </c>
      <c r="AV312" s="14" t="s">
        <v>91</v>
      </c>
      <c r="AW312" s="14" t="s">
        <v>34</v>
      </c>
      <c r="AX312" s="14" t="s">
        <v>89</v>
      </c>
      <c r="AY312" s="246" t="s">
        <v>177</v>
      </c>
    </row>
    <row r="313" spans="1:65" s="2" customFormat="1" ht="14.45" customHeight="1">
      <c r="A313" s="36"/>
      <c r="B313" s="37"/>
      <c r="C313" s="212" t="s">
        <v>491</v>
      </c>
      <c r="D313" s="212" t="s">
        <v>179</v>
      </c>
      <c r="E313" s="213" t="s">
        <v>942</v>
      </c>
      <c r="F313" s="214" t="s">
        <v>943</v>
      </c>
      <c r="G313" s="215" t="s">
        <v>110</v>
      </c>
      <c r="H313" s="216">
        <v>76</v>
      </c>
      <c r="I313" s="217"/>
      <c r="J313" s="218">
        <f>ROUND(I313*H313,2)</f>
        <v>0</v>
      </c>
      <c r="K313" s="219"/>
      <c r="L313" s="39"/>
      <c r="M313" s="220" t="s">
        <v>1</v>
      </c>
      <c r="N313" s="221" t="s">
        <v>46</v>
      </c>
      <c r="O313" s="73"/>
      <c r="P313" s="222">
        <f>O313*H313</f>
        <v>0</v>
      </c>
      <c r="Q313" s="222">
        <v>2.0000000000000001E-4</v>
      </c>
      <c r="R313" s="222">
        <f>Q313*H313</f>
        <v>1.52E-2</v>
      </c>
      <c r="S313" s="222">
        <v>0</v>
      </c>
      <c r="T313" s="223">
        <f>S313*H313</f>
        <v>0</v>
      </c>
      <c r="U313" s="36"/>
      <c r="V313" s="36"/>
      <c r="W313" s="36"/>
      <c r="X313" s="36"/>
      <c r="Y313" s="36"/>
      <c r="Z313" s="36"/>
      <c r="AA313" s="36"/>
      <c r="AB313" s="36"/>
      <c r="AC313" s="36"/>
      <c r="AD313" s="36"/>
      <c r="AE313" s="36"/>
      <c r="AR313" s="224" t="s">
        <v>183</v>
      </c>
      <c r="AT313" s="224" t="s">
        <v>179</v>
      </c>
      <c r="AU313" s="224" t="s">
        <v>91</v>
      </c>
      <c r="AY313" s="18" t="s">
        <v>177</v>
      </c>
      <c r="BE313" s="116">
        <f>IF(N313="základní",J313,0)</f>
        <v>0</v>
      </c>
      <c r="BF313" s="116">
        <f>IF(N313="snížená",J313,0)</f>
        <v>0</v>
      </c>
      <c r="BG313" s="116">
        <f>IF(N313="zákl. přenesená",J313,0)</f>
        <v>0</v>
      </c>
      <c r="BH313" s="116">
        <f>IF(N313="sníž. přenesená",J313,0)</f>
        <v>0</v>
      </c>
      <c r="BI313" s="116">
        <f>IF(N313="nulová",J313,0)</f>
        <v>0</v>
      </c>
      <c r="BJ313" s="18" t="s">
        <v>89</v>
      </c>
      <c r="BK313" s="116">
        <f>ROUND(I313*H313,2)</f>
        <v>0</v>
      </c>
      <c r="BL313" s="18" t="s">
        <v>183</v>
      </c>
      <c r="BM313" s="224" t="s">
        <v>944</v>
      </c>
    </row>
    <row r="314" spans="1:65" s="14" customFormat="1">
      <c r="B314" s="236"/>
      <c r="C314" s="237"/>
      <c r="D314" s="227" t="s">
        <v>185</v>
      </c>
      <c r="E314" s="238" t="s">
        <v>1</v>
      </c>
      <c r="F314" s="239" t="s">
        <v>684</v>
      </c>
      <c r="G314" s="237"/>
      <c r="H314" s="240">
        <v>76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AT314" s="246" t="s">
        <v>185</v>
      </c>
      <c r="AU314" s="246" t="s">
        <v>91</v>
      </c>
      <c r="AV314" s="14" t="s">
        <v>91</v>
      </c>
      <c r="AW314" s="14" t="s">
        <v>34</v>
      </c>
      <c r="AX314" s="14" t="s">
        <v>89</v>
      </c>
      <c r="AY314" s="246" t="s">
        <v>177</v>
      </c>
    </row>
    <row r="315" spans="1:65" s="2" customFormat="1" ht="14.45" customHeight="1">
      <c r="A315" s="36"/>
      <c r="B315" s="37"/>
      <c r="C315" s="212" t="s">
        <v>495</v>
      </c>
      <c r="D315" s="212" t="s">
        <v>179</v>
      </c>
      <c r="E315" s="213" t="s">
        <v>945</v>
      </c>
      <c r="F315" s="214" t="s">
        <v>946</v>
      </c>
      <c r="G315" s="215" t="s">
        <v>110</v>
      </c>
      <c r="H315" s="216">
        <v>76</v>
      </c>
      <c r="I315" s="217"/>
      <c r="J315" s="218">
        <f>ROUND(I315*H315,2)</f>
        <v>0</v>
      </c>
      <c r="K315" s="219"/>
      <c r="L315" s="39"/>
      <c r="M315" s="220" t="s">
        <v>1</v>
      </c>
      <c r="N315" s="221" t="s">
        <v>46</v>
      </c>
      <c r="O315" s="73"/>
      <c r="P315" s="222">
        <f>O315*H315</f>
        <v>0</v>
      </c>
      <c r="Q315" s="222">
        <v>9.0000000000000006E-5</v>
      </c>
      <c r="R315" s="222">
        <f>Q315*H315</f>
        <v>6.8400000000000006E-3</v>
      </c>
      <c r="S315" s="222">
        <v>0</v>
      </c>
      <c r="T315" s="223">
        <f>S315*H315</f>
        <v>0</v>
      </c>
      <c r="U315" s="36"/>
      <c r="V315" s="36"/>
      <c r="W315" s="36"/>
      <c r="X315" s="36"/>
      <c r="Y315" s="36"/>
      <c r="Z315" s="36"/>
      <c r="AA315" s="36"/>
      <c r="AB315" s="36"/>
      <c r="AC315" s="36"/>
      <c r="AD315" s="36"/>
      <c r="AE315" s="36"/>
      <c r="AR315" s="224" t="s">
        <v>183</v>
      </c>
      <c r="AT315" s="224" t="s">
        <v>179</v>
      </c>
      <c r="AU315" s="224" t="s">
        <v>91</v>
      </c>
      <c r="AY315" s="18" t="s">
        <v>177</v>
      </c>
      <c r="BE315" s="116">
        <f>IF(N315="základní",J315,0)</f>
        <v>0</v>
      </c>
      <c r="BF315" s="116">
        <f>IF(N315="snížená",J315,0)</f>
        <v>0</v>
      </c>
      <c r="BG315" s="116">
        <f>IF(N315="zákl. přenesená",J315,0)</f>
        <v>0</v>
      </c>
      <c r="BH315" s="116">
        <f>IF(N315="sníž. přenesená",J315,0)</f>
        <v>0</v>
      </c>
      <c r="BI315" s="116">
        <f>IF(N315="nulová",J315,0)</f>
        <v>0</v>
      </c>
      <c r="BJ315" s="18" t="s">
        <v>89</v>
      </c>
      <c r="BK315" s="116">
        <f>ROUND(I315*H315,2)</f>
        <v>0</v>
      </c>
      <c r="BL315" s="18" t="s">
        <v>183</v>
      </c>
      <c r="BM315" s="224" t="s">
        <v>947</v>
      </c>
    </row>
    <row r="316" spans="1:65" s="14" customFormat="1">
      <c r="B316" s="236"/>
      <c r="C316" s="237"/>
      <c r="D316" s="227" t="s">
        <v>185</v>
      </c>
      <c r="E316" s="238" t="s">
        <v>1</v>
      </c>
      <c r="F316" s="239" t="s">
        <v>684</v>
      </c>
      <c r="G316" s="237"/>
      <c r="H316" s="240">
        <v>76</v>
      </c>
      <c r="I316" s="241"/>
      <c r="J316" s="237"/>
      <c r="K316" s="237"/>
      <c r="L316" s="242"/>
      <c r="M316" s="243"/>
      <c r="N316" s="244"/>
      <c r="O316" s="244"/>
      <c r="P316" s="244"/>
      <c r="Q316" s="244"/>
      <c r="R316" s="244"/>
      <c r="S316" s="244"/>
      <c r="T316" s="245"/>
      <c r="AT316" s="246" t="s">
        <v>185</v>
      </c>
      <c r="AU316" s="246" t="s">
        <v>91</v>
      </c>
      <c r="AV316" s="14" t="s">
        <v>91</v>
      </c>
      <c r="AW316" s="14" t="s">
        <v>34</v>
      </c>
      <c r="AX316" s="14" t="s">
        <v>89</v>
      </c>
      <c r="AY316" s="246" t="s">
        <v>177</v>
      </c>
    </row>
    <row r="317" spans="1:65" s="12" customFormat="1" ht="22.9" customHeight="1">
      <c r="B317" s="196"/>
      <c r="C317" s="197"/>
      <c r="D317" s="198" t="s">
        <v>80</v>
      </c>
      <c r="E317" s="210" t="s">
        <v>234</v>
      </c>
      <c r="F317" s="210" t="s">
        <v>948</v>
      </c>
      <c r="G317" s="197"/>
      <c r="H317" s="197"/>
      <c r="I317" s="200"/>
      <c r="J317" s="211">
        <f>BK317</f>
        <v>0</v>
      </c>
      <c r="K317" s="197"/>
      <c r="L317" s="202"/>
      <c r="M317" s="203"/>
      <c r="N317" s="204"/>
      <c r="O317" s="204"/>
      <c r="P317" s="205">
        <f>P318+SUM(P319:P328)</f>
        <v>0</v>
      </c>
      <c r="Q317" s="204"/>
      <c r="R317" s="205">
        <f>R318+SUM(R319:R328)</f>
        <v>0</v>
      </c>
      <c r="S317" s="204"/>
      <c r="T317" s="206">
        <f>T318+SUM(T319:T328)</f>
        <v>0</v>
      </c>
      <c r="AR317" s="207" t="s">
        <v>89</v>
      </c>
      <c r="AT317" s="208" t="s">
        <v>80</v>
      </c>
      <c r="AU317" s="208" t="s">
        <v>89</v>
      </c>
      <c r="AY317" s="207" t="s">
        <v>177</v>
      </c>
      <c r="BK317" s="209">
        <f>BK318+SUM(BK319:BK328)</f>
        <v>0</v>
      </c>
    </row>
    <row r="318" spans="1:65" s="2" customFormat="1" ht="37.9" customHeight="1">
      <c r="A318" s="36"/>
      <c r="B318" s="37"/>
      <c r="C318" s="212" t="s">
        <v>500</v>
      </c>
      <c r="D318" s="212" t="s">
        <v>179</v>
      </c>
      <c r="E318" s="213" t="s">
        <v>949</v>
      </c>
      <c r="F318" s="214" t="s">
        <v>950</v>
      </c>
      <c r="G318" s="215" t="s">
        <v>110</v>
      </c>
      <c r="H318" s="216">
        <v>250</v>
      </c>
      <c r="I318" s="217"/>
      <c r="J318" s="218">
        <f>ROUND(I318*H318,2)</f>
        <v>0</v>
      </c>
      <c r="K318" s="219"/>
      <c r="L318" s="39"/>
      <c r="M318" s="220" t="s">
        <v>1</v>
      </c>
      <c r="N318" s="221" t="s">
        <v>46</v>
      </c>
      <c r="O318" s="73"/>
      <c r="P318" s="222">
        <f>O318*H318</f>
        <v>0</v>
      </c>
      <c r="Q318" s="222">
        <v>0</v>
      </c>
      <c r="R318" s="222">
        <f>Q318*H318</f>
        <v>0</v>
      </c>
      <c r="S318" s="222">
        <v>0</v>
      </c>
      <c r="T318" s="223">
        <f>S318*H318</f>
        <v>0</v>
      </c>
      <c r="U318" s="36"/>
      <c r="V318" s="36"/>
      <c r="W318" s="36"/>
      <c r="X318" s="36"/>
      <c r="Y318" s="36"/>
      <c r="Z318" s="36"/>
      <c r="AA318" s="36"/>
      <c r="AB318" s="36"/>
      <c r="AC318" s="36"/>
      <c r="AD318" s="36"/>
      <c r="AE318" s="36"/>
      <c r="AR318" s="224" t="s">
        <v>183</v>
      </c>
      <c r="AT318" s="224" t="s">
        <v>179</v>
      </c>
      <c r="AU318" s="224" t="s">
        <v>91</v>
      </c>
      <c r="AY318" s="18" t="s">
        <v>177</v>
      </c>
      <c r="BE318" s="116">
        <f>IF(N318="základní",J318,0)</f>
        <v>0</v>
      </c>
      <c r="BF318" s="116">
        <f>IF(N318="snížená",J318,0)</f>
        <v>0</v>
      </c>
      <c r="BG318" s="116">
        <f>IF(N318="zákl. přenesená",J318,0)</f>
        <v>0</v>
      </c>
      <c r="BH318" s="116">
        <f>IF(N318="sníž. přenesená",J318,0)</f>
        <v>0</v>
      </c>
      <c r="BI318" s="116">
        <f>IF(N318="nulová",J318,0)</f>
        <v>0</v>
      </c>
      <c r="BJ318" s="18" t="s">
        <v>89</v>
      </c>
      <c r="BK318" s="116">
        <f>ROUND(I318*H318,2)</f>
        <v>0</v>
      </c>
      <c r="BL318" s="18" t="s">
        <v>183</v>
      </c>
      <c r="BM318" s="224" t="s">
        <v>951</v>
      </c>
    </row>
    <row r="319" spans="1:65" s="13" customFormat="1">
      <c r="B319" s="225"/>
      <c r="C319" s="226"/>
      <c r="D319" s="227" t="s">
        <v>185</v>
      </c>
      <c r="E319" s="228" t="s">
        <v>1</v>
      </c>
      <c r="F319" s="229" t="s">
        <v>952</v>
      </c>
      <c r="G319" s="226"/>
      <c r="H319" s="228" t="s">
        <v>1</v>
      </c>
      <c r="I319" s="230"/>
      <c r="J319" s="226"/>
      <c r="K319" s="226"/>
      <c r="L319" s="231"/>
      <c r="M319" s="232"/>
      <c r="N319" s="233"/>
      <c r="O319" s="233"/>
      <c r="P319" s="233"/>
      <c r="Q319" s="233"/>
      <c r="R319" s="233"/>
      <c r="S319" s="233"/>
      <c r="T319" s="234"/>
      <c r="AT319" s="235" t="s">
        <v>185</v>
      </c>
      <c r="AU319" s="235" t="s">
        <v>91</v>
      </c>
      <c r="AV319" s="13" t="s">
        <v>89</v>
      </c>
      <c r="AW319" s="13" t="s">
        <v>34</v>
      </c>
      <c r="AX319" s="13" t="s">
        <v>81</v>
      </c>
      <c r="AY319" s="235" t="s">
        <v>177</v>
      </c>
    </row>
    <row r="320" spans="1:65" s="14" customFormat="1">
      <c r="B320" s="236"/>
      <c r="C320" s="237"/>
      <c r="D320" s="227" t="s">
        <v>185</v>
      </c>
      <c r="E320" s="238" t="s">
        <v>1</v>
      </c>
      <c r="F320" s="239" t="s">
        <v>674</v>
      </c>
      <c r="G320" s="237"/>
      <c r="H320" s="240">
        <v>250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AT320" s="246" t="s">
        <v>185</v>
      </c>
      <c r="AU320" s="246" t="s">
        <v>91</v>
      </c>
      <c r="AV320" s="14" t="s">
        <v>91</v>
      </c>
      <c r="AW320" s="14" t="s">
        <v>34</v>
      </c>
      <c r="AX320" s="14" t="s">
        <v>81</v>
      </c>
      <c r="AY320" s="246" t="s">
        <v>177</v>
      </c>
    </row>
    <row r="321" spans="1:65" s="16" customFormat="1">
      <c r="B321" s="258"/>
      <c r="C321" s="259"/>
      <c r="D321" s="227" t="s">
        <v>185</v>
      </c>
      <c r="E321" s="260" t="s">
        <v>1</v>
      </c>
      <c r="F321" s="261" t="s">
        <v>210</v>
      </c>
      <c r="G321" s="259"/>
      <c r="H321" s="262">
        <v>250</v>
      </c>
      <c r="I321" s="263"/>
      <c r="J321" s="259"/>
      <c r="K321" s="259"/>
      <c r="L321" s="264"/>
      <c r="M321" s="265"/>
      <c r="N321" s="266"/>
      <c r="O321" s="266"/>
      <c r="P321" s="266"/>
      <c r="Q321" s="266"/>
      <c r="R321" s="266"/>
      <c r="S321" s="266"/>
      <c r="T321" s="267"/>
      <c r="AT321" s="268" t="s">
        <v>185</v>
      </c>
      <c r="AU321" s="268" t="s">
        <v>91</v>
      </c>
      <c r="AV321" s="16" t="s">
        <v>183</v>
      </c>
      <c r="AW321" s="16" t="s">
        <v>34</v>
      </c>
      <c r="AX321" s="16" t="s">
        <v>89</v>
      </c>
      <c r="AY321" s="268" t="s">
        <v>177</v>
      </c>
    </row>
    <row r="322" spans="1:65" s="2" customFormat="1" ht="24.2" customHeight="1">
      <c r="A322" s="36"/>
      <c r="B322" s="37"/>
      <c r="C322" s="212" t="s">
        <v>504</v>
      </c>
      <c r="D322" s="212" t="s">
        <v>179</v>
      </c>
      <c r="E322" s="213" t="s">
        <v>953</v>
      </c>
      <c r="F322" s="214" t="s">
        <v>954</v>
      </c>
      <c r="G322" s="215" t="s">
        <v>110</v>
      </c>
      <c r="H322" s="216">
        <v>7500</v>
      </c>
      <c r="I322" s="217"/>
      <c r="J322" s="218">
        <f>ROUND(I322*H322,2)</f>
        <v>0</v>
      </c>
      <c r="K322" s="219"/>
      <c r="L322" s="39"/>
      <c r="M322" s="220" t="s">
        <v>1</v>
      </c>
      <c r="N322" s="221" t="s">
        <v>46</v>
      </c>
      <c r="O322" s="73"/>
      <c r="P322" s="222">
        <f>O322*H322</f>
        <v>0</v>
      </c>
      <c r="Q322" s="222">
        <v>0</v>
      </c>
      <c r="R322" s="222">
        <f>Q322*H322</f>
        <v>0</v>
      </c>
      <c r="S322" s="222">
        <v>0</v>
      </c>
      <c r="T322" s="223">
        <f>S322*H322</f>
        <v>0</v>
      </c>
      <c r="U322" s="36"/>
      <c r="V322" s="36"/>
      <c r="W322" s="36"/>
      <c r="X322" s="36"/>
      <c r="Y322" s="36"/>
      <c r="Z322" s="36"/>
      <c r="AA322" s="36"/>
      <c r="AB322" s="36"/>
      <c r="AC322" s="36"/>
      <c r="AD322" s="36"/>
      <c r="AE322" s="36"/>
      <c r="AR322" s="224" t="s">
        <v>183</v>
      </c>
      <c r="AT322" s="224" t="s">
        <v>179</v>
      </c>
      <c r="AU322" s="224" t="s">
        <v>91</v>
      </c>
      <c r="AY322" s="18" t="s">
        <v>177</v>
      </c>
      <c r="BE322" s="116">
        <f>IF(N322="základní",J322,0)</f>
        <v>0</v>
      </c>
      <c r="BF322" s="116">
        <f>IF(N322="snížená",J322,0)</f>
        <v>0</v>
      </c>
      <c r="BG322" s="116">
        <f>IF(N322="zákl. přenesená",J322,0)</f>
        <v>0</v>
      </c>
      <c r="BH322" s="116">
        <f>IF(N322="sníž. přenesená",J322,0)</f>
        <v>0</v>
      </c>
      <c r="BI322" s="116">
        <f>IF(N322="nulová",J322,0)</f>
        <v>0</v>
      </c>
      <c r="BJ322" s="18" t="s">
        <v>89</v>
      </c>
      <c r="BK322" s="116">
        <f>ROUND(I322*H322,2)</f>
        <v>0</v>
      </c>
      <c r="BL322" s="18" t="s">
        <v>183</v>
      </c>
      <c r="BM322" s="224" t="s">
        <v>955</v>
      </c>
    </row>
    <row r="323" spans="1:65" s="14" customFormat="1">
      <c r="B323" s="236"/>
      <c r="C323" s="237"/>
      <c r="D323" s="227" t="s">
        <v>185</v>
      </c>
      <c r="E323" s="238" t="s">
        <v>1</v>
      </c>
      <c r="F323" s="239" t="s">
        <v>956</v>
      </c>
      <c r="G323" s="237"/>
      <c r="H323" s="240">
        <v>7500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AT323" s="246" t="s">
        <v>185</v>
      </c>
      <c r="AU323" s="246" t="s">
        <v>91</v>
      </c>
      <c r="AV323" s="14" t="s">
        <v>91</v>
      </c>
      <c r="AW323" s="14" t="s">
        <v>34</v>
      </c>
      <c r="AX323" s="14" t="s">
        <v>81</v>
      </c>
      <c r="AY323" s="246" t="s">
        <v>177</v>
      </c>
    </row>
    <row r="324" spans="1:65" s="16" customFormat="1">
      <c r="B324" s="258"/>
      <c r="C324" s="259"/>
      <c r="D324" s="227" t="s">
        <v>185</v>
      </c>
      <c r="E324" s="260" t="s">
        <v>1</v>
      </c>
      <c r="F324" s="261" t="s">
        <v>210</v>
      </c>
      <c r="G324" s="259"/>
      <c r="H324" s="262">
        <v>7500</v>
      </c>
      <c r="I324" s="263"/>
      <c r="J324" s="259"/>
      <c r="K324" s="259"/>
      <c r="L324" s="264"/>
      <c r="M324" s="265"/>
      <c r="N324" s="266"/>
      <c r="O324" s="266"/>
      <c r="P324" s="266"/>
      <c r="Q324" s="266"/>
      <c r="R324" s="266"/>
      <c r="S324" s="266"/>
      <c r="T324" s="267"/>
      <c r="AT324" s="268" t="s">
        <v>185</v>
      </c>
      <c r="AU324" s="268" t="s">
        <v>91</v>
      </c>
      <c r="AV324" s="16" t="s">
        <v>183</v>
      </c>
      <c r="AW324" s="16" t="s">
        <v>34</v>
      </c>
      <c r="AX324" s="16" t="s">
        <v>89</v>
      </c>
      <c r="AY324" s="268" t="s">
        <v>177</v>
      </c>
    </row>
    <row r="325" spans="1:65" s="2" customFormat="1" ht="37.9" customHeight="1">
      <c r="A325" s="36"/>
      <c r="B325" s="37"/>
      <c r="C325" s="212" t="s">
        <v>510</v>
      </c>
      <c r="D325" s="212" t="s">
        <v>179</v>
      </c>
      <c r="E325" s="213" t="s">
        <v>957</v>
      </c>
      <c r="F325" s="214" t="s">
        <v>958</v>
      </c>
      <c r="G325" s="215" t="s">
        <v>110</v>
      </c>
      <c r="H325" s="216">
        <v>250</v>
      </c>
      <c r="I325" s="217"/>
      <c r="J325" s="218">
        <f>ROUND(I325*H325,2)</f>
        <v>0</v>
      </c>
      <c r="K325" s="219"/>
      <c r="L325" s="39"/>
      <c r="M325" s="220" t="s">
        <v>1</v>
      </c>
      <c r="N325" s="221" t="s">
        <v>46</v>
      </c>
      <c r="O325" s="73"/>
      <c r="P325" s="222">
        <f>O325*H325</f>
        <v>0</v>
      </c>
      <c r="Q325" s="222">
        <v>0</v>
      </c>
      <c r="R325" s="222">
        <f>Q325*H325</f>
        <v>0</v>
      </c>
      <c r="S325" s="222">
        <v>0</v>
      </c>
      <c r="T325" s="223">
        <f>S325*H325</f>
        <v>0</v>
      </c>
      <c r="U325" s="36"/>
      <c r="V325" s="36"/>
      <c r="W325" s="36"/>
      <c r="X325" s="36"/>
      <c r="Y325" s="36"/>
      <c r="Z325" s="36"/>
      <c r="AA325" s="36"/>
      <c r="AB325" s="36"/>
      <c r="AC325" s="36"/>
      <c r="AD325" s="36"/>
      <c r="AE325" s="36"/>
      <c r="AR325" s="224" t="s">
        <v>183</v>
      </c>
      <c r="AT325" s="224" t="s">
        <v>179</v>
      </c>
      <c r="AU325" s="224" t="s">
        <v>91</v>
      </c>
      <c r="AY325" s="18" t="s">
        <v>177</v>
      </c>
      <c r="BE325" s="116">
        <f>IF(N325="základní",J325,0)</f>
        <v>0</v>
      </c>
      <c r="BF325" s="116">
        <f>IF(N325="snížená",J325,0)</f>
        <v>0</v>
      </c>
      <c r="BG325" s="116">
        <f>IF(N325="zákl. přenesená",J325,0)</f>
        <v>0</v>
      </c>
      <c r="BH325" s="116">
        <f>IF(N325="sníž. přenesená",J325,0)</f>
        <v>0</v>
      </c>
      <c r="BI325" s="116">
        <f>IF(N325="nulová",J325,0)</f>
        <v>0</v>
      </c>
      <c r="BJ325" s="18" t="s">
        <v>89</v>
      </c>
      <c r="BK325" s="116">
        <f>ROUND(I325*H325,2)</f>
        <v>0</v>
      </c>
      <c r="BL325" s="18" t="s">
        <v>183</v>
      </c>
      <c r="BM325" s="224" t="s">
        <v>959</v>
      </c>
    </row>
    <row r="326" spans="1:65" s="14" customFormat="1">
      <c r="B326" s="236"/>
      <c r="C326" s="237"/>
      <c r="D326" s="227" t="s">
        <v>185</v>
      </c>
      <c r="E326" s="238" t="s">
        <v>1</v>
      </c>
      <c r="F326" s="239" t="s">
        <v>674</v>
      </c>
      <c r="G326" s="237"/>
      <c r="H326" s="240">
        <v>250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AT326" s="246" t="s">
        <v>185</v>
      </c>
      <c r="AU326" s="246" t="s">
        <v>91</v>
      </c>
      <c r="AV326" s="14" t="s">
        <v>91</v>
      </c>
      <c r="AW326" s="14" t="s">
        <v>34</v>
      </c>
      <c r="AX326" s="14" t="s">
        <v>81</v>
      </c>
      <c r="AY326" s="246" t="s">
        <v>177</v>
      </c>
    </row>
    <row r="327" spans="1:65" s="16" customFormat="1">
      <c r="B327" s="258"/>
      <c r="C327" s="259"/>
      <c r="D327" s="227" t="s">
        <v>185</v>
      </c>
      <c r="E327" s="260" t="s">
        <v>1</v>
      </c>
      <c r="F327" s="261" t="s">
        <v>210</v>
      </c>
      <c r="G327" s="259"/>
      <c r="H327" s="262">
        <v>250</v>
      </c>
      <c r="I327" s="263"/>
      <c r="J327" s="259"/>
      <c r="K327" s="259"/>
      <c r="L327" s="264"/>
      <c r="M327" s="265"/>
      <c r="N327" s="266"/>
      <c r="O327" s="266"/>
      <c r="P327" s="266"/>
      <c r="Q327" s="266"/>
      <c r="R327" s="266"/>
      <c r="S327" s="266"/>
      <c r="T327" s="267"/>
      <c r="AT327" s="268" t="s">
        <v>185</v>
      </c>
      <c r="AU327" s="268" t="s">
        <v>91</v>
      </c>
      <c r="AV327" s="16" t="s">
        <v>183</v>
      </c>
      <c r="AW327" s="16" t="s">
        <v>34</v>
      </c>
      <c r="AX327" s="16" t="s">
        <v>89</v>
      </c>
      <c r="AY327" s="268" t="s">
        <v>177</v>
      </c>
    </row>
    <row r="328" spans="1:65" s="12" customFormat="1" ht="20.85" customHeight="1">
      <c r="B328" s="196"/>
      <c r="C328" s="197"/>
      <c r="D328" s="198" t="s">
        <v>80</v>
      </c>
      <c r="E328" s="210" t="s">
        <v>960</v>
      </c>
      <c r="F328" s="210" t="s">
        <v>961</v>
      </c>
      <c r="G328" s="197"/>
      <c r="H328" s="197"/>
      <c r="I328" s="200"/>
      <c r="J328" s="211">
        <f>BK328</f>
        <v>0</v>
      </c>
      <c r="K328" s="197"/>
      <c r="L328" s="202"/>
      <c r="M328" s="203"/>
      <c r="N328" s="204"/>
      <c r="O328" s="204"/>
      <c r="P328" s="205">
        <f>SUM(P329:P330)</f>
        <v>0</v>
      </c>
      <c r="Q328" s="204"/>
      <c r="R328" s="205">
        <f>SUM(R329:R330)</f>
        <v>0</v>
      </c>
      <c r="S328" s="204"/>
      <c r="T328" s="206">
        <f>SUM(T329:T330)</f>
        <v>0</v>
      </c>
      <c r="AR328" s="207" t="s">
        <v>89</v>
      </c>
      <c r="AT328" s="208" t="s">
        <v>80</v>
      </c>
      <c r="AU328" s="208" t="s">
        <v>91</v>
      </c>
      <c r="AY328" s="207" t="s">
        <v>177</v>
      </c>
      <c r="BK328" s="209">
        <f>SUM(BK329:BK330)</f>
        <v>0</v>
      </c>
    </row>
    <row r="329" spans="1:65" s="2" customFormat="1" ht="14.45" customHeight="1">
      <c r="A329" s="36"/>
      <c r="B329" s="37"/>
      <c r="C329" s="212" t="s">
        <v>515</v>
      </c>
      <c r="D329" s="212" t="s">
        <v>179</v>
      </c>
      <c r="E329" s="213" t="s">
        <v>962</v>
      </c>
      <c r="F329" s="214" t="s">
        <v>963</v>
      </c>
      <c r="G329" s="215" t="s">
        <v>110</v>
      </c>
      <c r="H329" s="216">
        <v>240</v>
      </c>
      <c r="I329" s="217"/>
      <c r="J329" s="218">
        <f>ROUND(I329*H329,2)</f>
        <v>0</v>
      </c>
      <c r="K329" s="219"/>
      <c r="L329" s="39"/>
      <c r="M329" s="220" t="s">
        <v>1</v>
      </c>
      <c r="N329" s="221" t="s">
        <v>46</v>
      </c>
      <c r="O329" s="73"/>
      <c r="P329" s="222">
        <f>O329*H329</f>
        <v>0</v>
      </c>
      <c r="Q329" s="222">
        <v>0</v>
      </c>
      <c r="R329" s="222">
        <f>Q329*H329</f>
        <v>0</v>
      </c>
      <c r="S329" s="222">
        <v>0</v>
      </c>
      <c r="T329" s="223">
        <f>S329*H329</f>
        <v>0</v>
      </c>
      <c r="U329" s="36"/>
      <c r="V329" s="36"/>
      <c r="W329" s="36"/>
      <c r="X329" s="36"/>
      <c r="Y329" s="36"/>
      <c r="Z329" s="36"/>
      <c r="AA329" s="36"/>
      <c r="AB329" s="36"/>
      <c r="AC329" s="36"/>
      <c r="AD329" s="36"/>
      <c r="AE329" s="36"/>
      <c r="AR329" s="224" t="s">
        <v>183</v>
      </c>
      <c r="AT329" s="224" t="s">
        <v>179</v>
      </c>
      <c r="AU329" s="224" t="s">
        <v>194</v>
      </c>
      <c r="AY329" s="18" t="s">
        <v>177</v>
      </c>
      <c r="BE329" s="116">
        <f>IF(N329="základní",J329,0)</f>
        <v>0</v>
      </c>
      <c r="BF329" s="116">
        <f>IF(N329="snížená",J329,0)</f>
        <v>0</v>
      </c>
      <c r="BG329" s="116">
        <f>IF(N329="zákl. přenesená",J329,0)</f>
        <v>0</v>
      </c>
      <c r="BH329" s="116">
        <f>IF(N329="sníž. přenesená",J329,0)</f>
        <v>0</v>
      </c>
      <c r="BI329" s="116">
        <f>IF(N329="nulová",J329,0)</f>
        <v>0</v>
      </c>
      <c r="BJ329" s="18" t="s">
        <v>89</v>
      </c>
      <c r="BK329" s="116">
        <f>ROUND(I329*H329,2)</f>
        <v>0</v>
      </c>
      <c r="BL329" s="18" t="s">
        <v>183</v>
      </c>
      <c r="BM329" s="224" t="s">
        <v>964</v>
      </c>
    </row>
    <row r="330" spans="1:65" s="14" customFormat="1">
      <c r="B330" s="236"/>
      <c r="C330" s="237"/>
      <c r="D330" s="227" t="s">
        <v>185</v>
      </c>
      <c r="E330" s="238" t="s">
        <v>965</v>
      </c>
      <c r="F330" s="239" t="s">
        <v>966</v>
      </c>
      <c r="G330" s="237"/>
      <c r="H330" s="240">
        <v>240</v>
      </c>
      <c r="I330" s="241"/>
      <c r="J330" s="237"/>
      <c r="K330" s="237"/>
      <c r="L330" s="242"/>
      <c r="M330" s="243"/>
      <c r="N330" s="244"/>
      <c r="O330" s="244"/>
      <c r="P330" s="244"/>
      <c r="Q330" s="244"/>
      <c r="R330" s="244"/>
      <c r="S330" s="244"/>
      <c r="T330" s="245"/>
      <c r="AT330" s="246" t="s">
        <v>185</v>
      </c>
      <c r="AU330" s="246" t="s">
        <v>194</v>
      </c>
      <c r="AV330" s="14" t="s">
        <v>91</v>
      </c>
      <c r="AW330" s="14" t="s">
        <v>34</v>
      </c>
      <c r="AX330" s="14" t="s">
        <v>89</v>
      </c>
      <c r="AY330" s="246" t="s">
        <v>177</v>
      </c>
    </row>
    <row r="331" spans="1:65" s="12" customFormat="1" ht="22.9" customHeight="1">
      <c r="B331" s="196"/>
      <c r="C331" s="197"/>
      <c r="D331" s="198" t="s">
        <v>80</v>
      </c>
      <c r="E331" s="210" t="s">
        <v>255</v>
      </c>
      <c r="F331" s="210" t="s">
        <v>256</v>
      </c>
      <c r="G331" s="197"/>
      <c r="H331" s="197"/>
      <c r="I331" s="200"/>
      <c r="J331" s="211">
        <f>BK331</f>
        <v>0</v>
      </c>
      <c r="K331" s="197"/>
      <c r="L331" s="202"/>
      <c r="M331" s="203"/>
      <c r="N331" s="204"/>
      <c r="O331" s="204"/>
      <c r="P331" s="205">
        <f>SUM(P332:P336)</f>
        <v>0</v>
      </c>
      <c r="Q331" s="204"/>
      <c r="R331" s="205">
        <f>SUM(R332:R336)</f>
        <v>0</v>
      </c>
      <c r="S331" s="204"/>
      <c r="T331" s="206">
        <f>SUM(T332:T336)</f>
        <v>0</v>
      </c>
      <c r="AR331" s="207" t="s">
        <v>89</v>
      </c>
      <c r="AT331" s="208" t="s">
        <v>80</v>
      </c>
      <c r="AU331" s="208" t="s">
        <v>89</v>
      </c>
      <c r="AY331" s="207" t="s">
        <v>177</v>
      </c>
      <c r="BK331" s="209">
        <f>SUM(BK332:BK336)</f>
        <v>0</v>
      </c>
    </row>
    <row r="332" spans="1:65" s="2" customFormat="1" ht="24.2" customHeight="1">
      <c r="A332" s="36"/>
      <c r="B332" s="37"/>
      <c r="C332" s="212" t="s">
        <v>518</v>
      </c>
      <c r="D332" s="212" t="s">
        <v>179</v>
      </c>
      <c r="E332" s="213" t="s">
        <v>967</v>
      </c>
      <c r="F332" s="214" t="s">
        <v>968</v>
      </c>
      <c r="G332" s="215" t="s">
        <v>260</v>
      </c>
      <c r="H332" s="216">
        <v>146.65</v>
      </c>
      <c r="I332" s="217"/>
      <c r="J332" s="218">
        <f>ROUND(I332*H332,2)</f>
        <v>0</v>
      </c>
      <c r="K332" s="219"/>
      <c r="L332" s="39"/>
      <c r="M332" s="220" t="s">
        <v>1</v>
      </c>
      <c r="N332" s="221" t="s">
        <v>46</v>
      </c>
      <c r="O332" s="73"/>
      <c r="P332" s="222">
        <f>O332*H332</f>
        <v>0</v>
      </c>
      <c r="Q332" s="222">
        <v>0</v>
      </c>
      <c r="R332" s="222">
        <f>Q332*H332</f>
        <v>0</v>
      </c>
      <c r="S332" s="222">
        <v>0</v>
      </c>
      <c r="T332" s="223">
        <f>S332*H332</f>
        <v>0</v>
      </c>
      <c r="U332" s="36"/>
      <c r="V332" s="36"/>
      <c r="W332" s="36"/>
      <c r="X332" s="36"/>
      <c r="Y332" s="36"/>
      <c r="Z332" s="36"/>
      <c r="AA332" s="36"/>
      <c r="AB332" s="36"/>
      <c r="AC332" s="36"/>
      <c r="AD332" s="36"/>
      <c r="AE332" s="36"/>
      <c r="AR332" s="224" t="s">
        <v>183</v>
      </c>
      <c r="AT332" s="224" t="s">
        <v>179</v>
      </c>
      <c r="AU332" s="224" t="s">
        <v>91</v>
      </c>
      <c r="AY332" s="18" t="s">
        <v>177</v>
      </c>
      <c r="BE332" s="116">
        <f>IF(N332="základní",J332,0)</f>
        <v>0</v>
      </c>
      <c r="BF332" s="116">
        <f>IF(N332="snížená",J332,0)</f>
        <v>0</v>
      </c>
      <c r="BG332" s="116">
        <f>IF(N332="zákl. přenesená",J332,0)</f>
        <v>0</v>
      </c>
      <c r="BH332" s="116">
        <f>IF(N332="sníž. přenesená",J332,0)</f>
        <v>0</v>
      </c>
      <c r="BI332" s="116">
        <f>IF(N332="nulová",J332,0)</f>
        <v>0</v>
      </c>
      <c r="BJ332" s="18" t="s">
        <v>89</v>
      </c>
      <c r="BK332" s="116">
        <f>ROUND(I332*H332,2)</f>
        <v>0</v>
      </c>
      <c r="BL332" s="18" t="s">
        <v>183</v>
      </c>
      <c r="BM332" s="224" t="s">
        <v>969</v>
      </c>
    </row>
    <row r="333" spans="1:65" s="2" customFormat="1" ht="24.2" customHeight="1">
      <c r="A333" s="36"/>
      <c r="B333" s="37"/>
      <c r="C333" s="212" t="s">
        <v>523</v>
      </c>
      <c r="D333" s="212" t="s">
        <v>179</v>
      </c>
      <c r="E333" s="213" t="s">
        <v>272</v>
      </c>
      <c r="F333" s="214" t="s">
        <v>273</v>
      </c>
      <c r="G333" s="215" t="s">
        <v>260</v>
      </c>
      <c r="H333" s="216">
        <v>146.65</v>
      </c>
      <c r="I333" s="217"/>
      <c r="J333" s="218">
        <f>ROUND(I333*H333,2)</f>
        <v>0</v>
      </c>
      <c r="K333" s="219"/>
      <c r="L333" s="39"/>
      <c r="M333" s="220" t="s">
        <v>1</v>
      </c>
      <c r="N333" s="221" t="s">
        <v>46</v>
      </c>
      <c r="O333" s="73"/>
      <c r="P333" s="222">
        <f>O333*H333</f>
        <v>0</v>
      </c>
      <c r="Q333" s="222">
        <v>0</v>
      </c>
      <c r="R333" s="222">
        <f>Q333*H333</f>
        <v>0</v>
      </c>
      <c r="S333" s="222">
        <v>0</v>
      </c>
      <c r="T333" s="223">
        <f>S333*H333</f>
        <v>0</v>
      </c>
      <c r="U333" s="36"/>
      <c r="V333" s="36"/>
      <c r="W333" s="36"/>
      <c r="X333" s="36"/>
      <c r="Y333" s="36"/>
      <c r="Z333" s="36"/>
      <c r="AA333" s="36"/>
      <c r="AB333" s="36"/>
      <c r="AC333" s="36"/>
      <c r="AD333" s="36"/>
      <c r="AE333" s="36"/>
      <c r="AR333" s="224" t="s">
        <v>183</v>
      </c>
      <c r="AT333" s="224" t="s">
        <v>179</v>
      </c>
      <c r="AU333" s="224" t="s">
        <v>91</v>
      </c>
      <c r="AY333" s="18" t="s">
        <v>177</v>
      </c>
      <c r="BE333" s="116">
        <f>IF(N333="základní",J333,0)</f>
        <v>0</v>
      </c>
      <c r="BF333" s="116">
        <f>IF(N333="snížená",J333,0)</f>
        <v>0</v>
      </c>
      <c r="BG333" s="116">
        <f>IF(N333="zákl. přenesená",J333,0)</f>
        <v>0</v>
      </c>
      <c r="BH333" s="116">
        <f>IF(N333="sníž. přenesená",J333,0)</f>
        <v>0</v>
      </c>
      <c r="BI333" s="116">
        <f>IF(N333="nulová",J333,0)</f>
        <v>0</v>
      </c>
      <c r="BJ333" s="18" t="s">
        <v>89</v>
      </c>
      <c r="BK333" s="116">
        <f>ROUND(I333*H333,2)</f>
        <v>0</v>
      </c>
      <c r="BL333" s="18" t="s">
        <v>183</v>
      </c>
      <c r="BM333" s="224" t="s">
        <v>970</v>
      </c>
    </row>
    <row r="334" spans="1:65" s="2" customFormat="1" ht="24.2" customHeight="1">
      <c r="A334" s="36"/>
      <c r="B334" s="37"/>
      <c r="C334" s="212" t="s">
        <v>527</v>
      </c>
      <c r="D334" s="212" t="s">
        <v>179</v>
      </c>
      <c r="E334" s="213" t="s">
        <v>275</v>
      </c>
      <c r="F334" s="214" t="s">
        <v>276</v>
      </c>
      <c r="G334" s="215" t="s">
        <v>260</v>
      </c>
      <c r="H334" s="216">
        <v>2933</v>
      </c>
      <c r="I334" s="217"/>
      <c r="J334" s="218">
        <f>ROUND(I334*H334,2)</f>
        <v>0</v>
      </c>
      <c r="K334" s="219"/>
      <c r="L334" s="39"/>
      <c r="M334" s="220" t="s">
        <v>1</v>
      </c>
      <c r="N334" s="221" t="s">
        <v>46</v>
      </c>
      <c r="O334" s="73"/>
      <c r="P334" s="222">
        <f>O334*H334</f>
        <v>0</v>
      </c>
      <c r="Q334" s="222">
        <v>0</v>
      </c>
      <c r="R334" s="222">
        <f>Q334*H334</f>
        <v>0</v>
      </c>
      <c r="S334" s="222">
        <v>0</v>
      </c>
      <c r="T334" s="223">
        <f>S334*H334</f>
        <v>0</v>
      </c>
      <c r="U334" s="36"/>
      <c r="V334" s="36"/>
      <c r="W334" s="36"/>
      <c r="X334" s="36"/>
      <c r="Y334" s="36"/>
      <c r="Z334" s="36"/>
      <c r="AA334" s="36"/>
      <c r="AB334" s="36"/>
      <c r="AC334" s="36"/>
      <c r="AD334" s="36"/>
      <c r="AE334" s="36"/>
      <c r="AR334" s="224" t="s">
        <v>183</v>
      </c>
      <c r="AT334" s="224" t="s">
        <v>179</v>
      </c>
      <c r="AU334" s="224" t="s">
        <v>91</v>
      </c>
      <c r="AY334" s="18" t="s">
        <v>177</v>
      </c>
      <c r="BE334" s="116">
        <f>IF(N334="základní",J334,0)</f>
        <v>0</v>
      </c>
      <c r="BF334" s="116">
        <f>IF(N334="snížená",J334,0)</f>
        <v>0</v>
      </c>
      <c r="BG334" s="116">
        <f>IF(N334="zákl. přenesená",J334,0)</f>
        <v>0</v>
      </c>
      <c r="BH334" s="116">
        <f>IF(N334="sníž. přenesená",J334,0)</f>
        <v>0</v>
      </c>
      <c r="BI334" s="116">
        <f>IF(N334="nulová",J334,0)</f>
        <v>0</v>
      </c>
      <c r="BJ334" s="18" t="s">
        <v>89</v>
      </c>
      <c r="BK334" s="116">
        <f>ROUND(I334*H334,2)</f>
        <v>0</v>
      </c>
      <c r="BL334" s="18" t="s">
        <v>183</v>
      </c>
      <c r="BM334" s="224" t="s">
        <v>971</v>
      </c>
    </row>
    <row r="335" spans="1:65" s="14" customFormat="1">
      <c r="B335" s="236"/>
      <c r="C335" s="237"/>
      <c r="D335" s="227" t="s">
        <v>185</v>
      </c>
      <c r="E335" s="238" t="s">
        <v>1</v>
      </c>
      <c r="F335" s="239" t="s">
        <v>972</v>
      </c>
      <c r="G335" s="237"/>
      <c r="H335" s="240">
        <v>2933</v>
      </c>
      <c r="I335" s="241"/>
      <c r="J335" s="237"/>
      <c r="K335" s="237"/>
      <c r="L335" s="242"/>
      <c r="M335" s="243"/>
      <c r="N335" s="244"/>
      <c r="O335" s="244"/>
      <c r="P335" s="244"/>
      <c r="Q335" s="244"/>
      <c r="R335" s="244"/>
      <c r="S335" s="244"/>
      <c r="T335" s="245"/>
      <c r="AT335" s="246" t="s">
        <v>185</v>
      </c>
      <c r="AU335" s="246" t="s">
        <v>91</v>
      </c>
      <c r="AV335" s="14" t="s">
        <v>91</v>
      </c>
      <c r="AW335" s="14" t="s">
        <v>34</v>
      </c>
      <c r="AX335" s="14" t="s">
        <v>89</v>
      </c>
      <c r="AY335" s="246" t="s">
        <v>177</v>
      </c>
    </row>
    <row r="336" spans="1:65" s="2" customFormat="1" ht="37.9" customHeight="1">
      <c r="A336" s="36"/>
      <c r="B336" s="37"/>
      <c r="C336" s="212" t="s">
        <v>533</v>
      </c>
      <c r="D336" s="212" t="s">
        <v>179</v>
      </c>
      <c r="E336" s="213" t="s">
        <v>973</v>
      </c>
      <c r="F336" s="214" t="s">
        <v>974</v>
      </c>
      <c r="G336" s="215" t="s">
        <v>260</v>
      </c>
      <c r="H336" s="216">
        <v>718.25</v>
      </c>
      <c r="I336" s="217"/>
      <c r="J336" s="218">
        <f>ROUND(I336*H336,2)</f>
        <v>0</v>
      </c>
      <c r="K336" s="219"/>
      <c r="L336" s="39"/>
      <c r="M336" s="220" t="s">
        <v>1</v>
      </c>
      <c r="N336" s="221" t="s">
        <v>46</v>
      </c>
      <c r="O336" s="73"/>
      <c r="P336" s="222">
        <f>O336*H336</f>
        <v>0</v>
      </c>
      <c r="Q336" s="222">
        <v>0</v>
      </c>
      <c r="R336" s="222">
        <f>Q336*H336</f>
        <v>0</v>
      </c>
      <c r="S336" s="222">
        <v>0</v>
      </c>
      <c r="T336" s="223">
        <f>S336*H336</f>
        <v>0</v>
      </c>
      <c r="U336" s="36"/>
      <c r="V336" s="36"/>
      <c r="W336" s="36"/>
      <c r="X336" s="36"/>
      <c r="Y336" s="36"/>
      <c r="Z336" s="36"/>
      <c r="AA336" s="36"/>
      <c r="AB336" s="36"/>
      <c r="AC336" s="36"/>
      <c r="AD336" s="36"/>
      <c r="AE336" s="36"/>
      <c r="AR336" s="224" t="s">
        <v>183</v>
      </c>
      <c r="AT336" s="224" t="s">
        <v>179</v>
      </c>
      <c r="AU336" s="224" t="s">
        <v>91</v>
      </c>
      <c r="AY336" s="18" t="s">
        <v>177</v>
      </c>
      <c r="BE336" s="116">
        <f>IF(N336="základní",J336,0)</f>
        <v>0</v>
      </c>
      <c r="BF336" s="116">
        <f>IF(N336="snížená",J336,0)</f>
        <v>0</v>
      </c>
      <c r="BG336" s="116">
        <f>IF(N336="zákl. přenesená",J336,0)</f>
        <v>0</v>
      </c>
      <c r="BH336" s="116">
        <f>IF(N336="sníž. přenesená",J336,0)</f>
        <v>0</v>
      </c>
      <c r="BI336" s="116">
        <f>IF(N336="nulová",J336,0)</f>
        <v>0</v>
      </c>
      <c r="BJ336" s="18" t="s">
        <v>89</v>
      </c>
      <c r="BK336" s="116">
        <f>ROUND(I336*H336,2)</f>
        <v>0</v>
      </c>
      <c r="BL336" s="18" t="s">
        <v>183</v>
      </c>
      <c r="BM336" s="224" t="s">
        <v>975</v>
      </c>
    </row>
    <row r="337" spans="1:65" s="12" customFormat="1" ht="22.9" customHeight="1">
      <c r="B337" s="196"/>
      <c r="C337" s="197"/>
      <c r="D337" s="198" t="s">
        <v>80</v>
      </c>
      <c r="E337" s="210" t="s">
        <v>289</v>
      </c>
      <c r="F337" s="210" t="s">
        <v>290</v>
      </c>
      <c r="G337" s="197"/>
      <c r="H337" s="197"/>
      <c r="I337" s="200"/>
      <c r="J337" s="211">
        <f>BK337</f>
        <v>0</v>
      </c>
      <c r="K337" s="197"/>
      <c r="L337" s="202"/>
      <c r="M337" s="203"/>
      <c r="N337" s="204"/>
      <c r="O337" s="204"/>
      <c r="P337" s="205">
        <f>P338</f>
        <v>0</v>
      </c>
      <c r="Q337" s="204"/>
      <c r="R337" s="205">
        <f>R338</f>
        <v>0</v>
      </c>
      <c r="S337" s="204"/>
      <c r="T337" s="206">
        <f>T338</f>
        <v>0</v>
      </c>
      <c r="AR337" s="207" t="s">
        <v>89</v>
      </c>
      <c r="AT337" s="208" t="s">
        <v>80</v>
      </c>
      <c r="AU337" s="208" t="s">
        <v>89</v>
      </c>
      <c r="AY337" s="207" t="s">
        <v>177</v>
      </c>
      <c r="BK337" s="209">
        <f>BK338</f>
        <v>0</v>
      </c>
    </row>
    <row r="338" spans="1:65" s="2" customFormat="1" ht="14.45" customHeight="1">
      <c r="A338" s="36"/>
      <c r="B338" s="37"/>
      <c r="C338" s="212" t="s">
        <v>538</v>
      </c>
      <c r="D338" s="212" t="s">
        <v>179</v>
      </c>
      <c r="E338" s="213" t="s">
        <v>976</v>
      </c>
      <c r="F338" s="214" t="s">
        <v>977</v>
      </c>
      <c r="G338" s="215" t="s">
        <v>260</v>
      </c>
      <c r="H338" s="216">
        <v>718.25</v>
      </c>
      <c r="I338" s="217"/>
      <c r="J338" s="218">
        <f>ROUND(I338*H338,2)</f>
        <v>0</v>
      </c>
      <c r="K338" s="219"/>
      <c r="L338" s="39"/>
      <c r="M338" s="220" t="s">
        <v>1</v>
      </c>
      <c r="N338" s="221" t="s">
        <v>46</v>
      </c>
      <c r="O338" s="73"/>
      <c r="P338" s="222">
        <f>O338*H338</f>
        <v>0</v>
      </c>
      <c r="Q338" s="222">
        <v>0</v>
      </c>
      <c r="R338" s="222">
        <f>Q338*H338</f>
        <v>0</v>
      </c>
      <c r="S338" s="222">
        <v>0</v>
      </c>
      <c r="T338" s="223">
        <f>S338*H338</f>
        <v>0</v>
      </c>
      <c r="U338" s="36"/>
      <c r="V338" s="36"/>
      <c r="W338" s="36"/>
      <c r="X338" s="36"/>
      <c r="Y338" s="36"/>
      <c r="Z338" s="36"/>
      <c r="AA338" s="36"/>
      <c r="AB338" s="36"/>
      <c r="AC338" s="36"/>
      <c r="AD338" s="36"/>
      <c r="AE338" s="36"/>
      <c r="AR338" s="224" t="s">
        <v>183</v>
      </c>
      <c r="AT338" s="224" t="s">
        <v>179</v>
      </c>
      <c r="AU338" s="224" t="s">
        <v>91</v>
      </c>
      <c r="AY338" s="18" t="s">
        <v>177</v>
      </c>
      <c r="BE338" s="116">
        <f>IF(N338="základní",J338,0)</f>
        <v>0</v>
      </c>
      <c r="BF338" s="116">
        <f>IF(N338="snížená",J338,0)</f>
        <v>0</v>
      </c>
      <c r="BG338" s="116">
        <f>IF(N338="zákl. přenesená",J338,0)</f>
        <v>0</v>
      </c>
      <c r="BH338" s="116">
        <f>IF(N338="sníž. přenesená",J338,0)</f>
        <v>0</v>
      </c>
      <c r="BI338" s="116">
        <f>IF(N338="nulová",J338,0)</f>
        <v>0</v>
      </c>
      <c r="BJ338" s="18" t="s">
        <v>89</v>
      </c>
      <c r="BK338" s="116">
        <f>ROUND(I338*H338,2)</f>
        <v>0</v>
      </c>
      <c r="BL338" s="18" t="s">
        <v>183</v>
      </c>
      <c r="BM338" s="224" t="s">
        <v>978</v>
      </c>
    </row>
    <row r="339" spans="1:65" s="12" customFormat="1" ht="25.9" customHeight="1">
      <c r="B339" s="196"/>
      <c r="C339" s="197"/>
      <c r="D339" s="198" t="s">
        <v>80</v>
      </c>
      <c r="E339" s="199" t="s">
        <v>155</v>
      </c>
      <c r="F339" s="199" t="s">
        <v>646</v>
      </c>
      <c r="G339" s="197"/>
      <c r="H339" s="197"/>
      <c r="I339" s="200"/>
      <c r="J339" s="201">
        <f>BK339</f>
        <v>0</v>
      </c>
      <c r="K339" s="197"/>
      <c r="L339" s="202"/>
      <c r="M339" s="203"/>
      <c r="N339" s="204"/>
      <c r="O339" s="204"/>
      <c r="P339" s="205">
        <f>P340+P342</f>
        <v>0</v>
      </c>
      <c r="Q339" s="204"/>
      <c r="R339" s="205">
        <f>R340+R342</f>
        <v>0</v>
      </c>
      <c r="S339" s="204"/>
      <c r="T339" s="206">
        <f>T340+T342</f>
        <v>0</v>
      </c>
      <c r="AR339" s="207" t="s">
        <v>220</v>
      </c>
      <c r="AT339" s="208" t="s">
        <v>80</v>
      </c>
      <c r="AU339" s="208" t="s">
        <v>81</v>
      </c>
      <c r="AY339" s="207" t="s">
        <v>177</v>
      </c>
      <c r="BK339" s="209">
        <f>BK340+BK342</f>
        <v>0</v>
      </c>
    </row>
    <row r="340" spans="1:65" s="12" customFormat="1" ht="22.9" customHeight="1">
      <c r="B340" s="196"/>
      <c r="C340" s="197"/>
      <c r="D340" s="198" t="s">
        <v>80</v>
      </c>
      <c r="E340" s="210" t="s">
        <v>647</v>
      </c>
      <c r="F340" s="210" t="s">
        <v>648</v>
      </c>
      <c r="G340" s="197"/>
      <c r="H340" s="197"/>
      <c r="I340" s="200"/>
      <c r="J340" s="211">
        <f>BK340</f>
        <v>0</v>
      </c>
      <c r="K340" s="197"/>
      <c r="L340" s="202"/>
      <c r="M340" s="203"/>
      <c r="N340" s="204"/>
      <c r="O340" s="204"/>
      <c r="P340" s="205">
        <f>P341</f>
        <v>0</v>
      </c>
      <c r="Q340" s="204"/>
      <c r="R340" s="205">
        <f>R341</f>
        <v>0</v>
      </c>
      <c r="S340" s="204"/>
      <c r="T340" s="206">
        <f>T341</f>
        <v>0</v>
      </c>
      <c r="AR340" s="207" t="s">
        <v>220</v>
      </c>
      <c r="AT340" s="208" t="s">
        <v>80</v>
      </c>
      <c r="AU340" s="208" t="s">
        <v>89</v>
      </c>
      <c r="AY340" s="207" t="s">
        <v>177</v>
      </c>
      <c r="BK340" s="209">
        <f>BK341</f>
        <v>0</v>
      </c>
    </row>
    <row r="341" spans="1:65" s="2" customFormat="1" ht="14.45" customHeight="1">
      <c r="A341" s="36"/>
      <c r="B341" s="37"/>
      <c r="C341" s="212" t="s">
        <v>545</v>
      </c>
      <c r="D341" s="212" t="s">
        <v>179</v>
      </c>
      <c r="E341" s="213" t="s">
        <v>650</v>
      </c>
      <c r="F341" s="214" t="s">
        <v>648</v>
      </c>
      <c r="G341" s="215" t="s">
        <v>651</v>
      </c>
      <c r="H341" s="216">
        <v>1</v>
      </c>
      <c r="I341" s="217"/>
      <c r="J341" s="218">
        <f>ROUND(I341*H341,2)</f>
        <v>0</v>
      </c>
      <c r="K341" s="219"/>
      <c r="L341" s="39"/>
      <c r="M341" s="220" t="s">
        <v>1</v>
      </c>
      <c r="N341" s="221" t="s">
        <v>46</v>
      </c>
      <c r="O341" s="73"/>
      <c r="P341" s="222">
        <f>O341*H341</f>
        <v>0</v>
      </c>
      <c r="Q341" s="222">
        <v>0</v>
      </c>
      <c r="R341" s="222">
        <f>Q341*H341</f>
        <v>0</v>
      </c>
      <c r="S341" s="222">
        <v>0</v>
      </c>
      <c r="T341" s="223">
        <f>S341*H341</f>
        <v>0</v>
      </c>
      <c r="U341" s="36"/>
      <c r="V341" s="36"/>
      <c r="W341" s="36"/>
      <c r="X341" s="36"/>
      <c r="Y341" s="36"/>
      <c r="Z341" s="36"/>
      <c r="AA341" s="36"/>
      <c r="AB341" s="36"/>
      <c r="AC341" s="36"/>
      <c r="AD341" s="36"/>
      <c r="AE341" s="36"/>
      <c r="AR341" s="224" t="s">
        <v>652</v>
      </c>
      <c r="AT341" s="224" t="s">
        <v>179</v>
      </c>
      <c r="AU341" s="224" t="s">
        <v>91</v>
      </c>
      <c r="AY341" s="18" t="s">
        <v>177</v>
      </c>
      <c r="BE341" s="116">
        <f>IF(N341="základní",J341,0)</f>
        <v>0</v>
      </c>
      <c r="BF341" s="116">
        <f>IF(N341="snížená",J341,0)</f>
        <v>0</v>
      </c>
      <c r="BG341" s="116">
        <f>IF(N341="zákl. přenesená",J341,0)</f>
        <v>0</v>
      </c>
      <c r="BH341" s="116">
        <f>IF(N341="sníž. přenesená",J341,0)</f>
        <v>0</v>
      </c>
      <c r="BI341" s="116">
        <f>IF(N341="nulová",J341,0)</f>
        <v>0</v>
      </c>
      <c r="BJ341" s="18" t="s">
        <v>89</v>
      </c>
      <c r="BK341" s="116">
        <f>ROUND(I341*H341,2)</f>
        <v>0</v>
      </c>
      <c r="BL341" s="18" t="s">
        <v>652</v>
      </c>
      <c r="BM341" s="224" t="s">
        <v>979</v>
      </c>
    </row>
    <row r="342" spans="1:65" s="12" customFormat="1" ht="22.9" customHeight="1">
      <c r="B342" s="196"/>
      <c r="C342" s="197"/>
      <c r="D342" s="198" t="s">
        <v>80</v>
      </c>
      <c r="E342" s="210" t="s">
        <v>654</v>
      </c>
      <c r="F342" s="210" t="s">
        <v>154</v>
      </c>
      <c r="G342" s="197"/>
      <c r="H342" s="197"/>
      <c r="I342" s="200"/>
      <c r="J342" s="211">
        <f>BK342</f>
        <v>0</v>
      </c>
      <c r="K342" s="197"/>
      <c r="L342" s="202"/>
      <c r="M342" s="203"/>
      <c r="N342" s="204"/>
      <c r="O342" s="204"/>
      <c r="P342" s="205">
        <f>P343</f>
        <v>0</v>
      </c>
      <c r="Q342" s="204"/>
      <c r="R342" s="205">
        <f>R343</f>
        <v>0</v>
      </c>
      <c r="S342" s="204"/>
      <c r="T342" s="206">
        <f>T343</f>
        <v>0</v>
      </c>
      <c r="AR342" s="207" t="s">
        <v>220</v>
      </c>
      <c r="AT342" s="208" t="s">
        <v>80</v>
      </c>
      <c r="AU342" s="208" t="s">
        <v>89</v>
      </c>
      <c r="AY342" s="207" t="s">
        <v>177</v>
      </c>
      <c r="BK342" s="209">
        <f>BK343</f>
        <v>0</v>
      </c>
    </row>
    <row r="343" spans="1:65" s="2" customFormat="1" ht="14.45" customHeight="1">
      <c r="A343" s="36"/>
      <c r="B343" s="37"/>
      <c r="C343" s="212" t="s">
        <v>549</v>
      </c>
      <c r="D343" s="212" t="s">
        <v>179</v>
      </c>
      <c r="E343" s="213" t="s">
        <v>656</v>
      </c>
      <c r="F343" s="214" t="s">
        <v>154</v>
      </c>
      <c r="G343" s="215" t="s">
        <v>651</v>
      </c>
      <c r="H343" s="216">
        <v>1</v>
      </c>
      <c r="I343" s="217"/>
      <c r="J343" s="218">
        <f>ROUND(I343*H343,2)</f>
        <v>0</v>
      </c>
      <c r="K343" s="219"/>
      <c r="L343" s="39"/>
      <c r="M343" s="280" t="s">
        <v>1</v>
      </c>
      <c r="N343" s="281" t="s">
        <v>46</v>
      </c>
      <c r="O343" s="282"/>
      <c r="P343" s="283">
        <f>O343*H343</f>
        <v>0</v>
      </c>
      <c r="Q343" s="283">
        <v>0</v>
      </c>
      <c r="R343" s="283">
        <f>Q343*H343</f>
        <v>0</v>
      </c>
      <c r="S343" s="283">
        <v>0</v>
      </c>
      <c r="T343" s="284">
        <f>S343*H343</f>
        <v>0</v>
      </c>
      <c r="U343" s="36"/>
      <c r="V343" s="36"/>
      <c r="W343" s="36"/>
      <c r="X343" s="36"/>
      <c r="Y343" s="36"/>
      <c r="Z343" s="36"/>
      <c r="AA343" s="36"/>
      <c r="AB343" s="36"/>
      <c r="AC343" s="36"/>
      <c r="AD343" s="36"/>
      <c r="AE343" s="36"/>
      <c r="AR343" s="224" t="s">
        <v>652</v>
      </c>
      <c r="AT343" s="224" t="s">
        <v>179</v>
      </c>
      <c r="AU343" s="224" t="s">
        <v>91</v>
      </c>
      <c r="AY343" s="18" t="s">
        <v>177</v>
      </c>
      <c r="BE343" s="116">
        <f>IF(N343="základní",J343,0)</f>
        <v>0</v>
      </c>
      <c r="BF343" s="116">
        <f>IF(N343="snížená",J343,0)</f>
        <v>0</v>
      </c>
      <c r="BG343" s="116">
        <f>IF(N343="zákl. přenesená",J343,0)</f>
        <v>0</v>
      </c>
      <c r="BH343" s="116">
        <f>IF(N343="sníž. přenesená",J343,0)</f>
        <v>0</v>
      </c>
      <c r="BI343" s="116">
        <f>IF(N343="nulová",J343,0)</f>
        <v>0</v>
      </c>
      <c r="BJ343" s="18" t="s">
        <v>89</v>
      </c>
      <c r="BK343" s="116">
        <f>ROUND(I343*H343,2)</f>
        <v>0</v>
      </c>
      <c r="BL343" s="18" t="s">
        <v>652</v>
      </c>
      <c r="BM343" s="224" t="s">
        <v>980</v>
      </c>
    </row>
    <row r="344" spans="1:65" s="2" customFormat="1" ht="6.95" customHeight="1">
      <c r="A344" s="36"/>
      <c r="B344" s="56"/>
      <c r="C344" s="57"/>
      <c r="D344" s="57"/>
      <c r="E344" s="57"/>
      <c r="F344" s="57"/>
      <c r="G344" s="57"/>
      <c r="H344" s="57"/>
      <c r="I344" s="57"/>
      <c r="J344" s="57"/>
      <c r="K344" s="57"/>
      <c r="L344" s="39"/>
      <c r="M344" s="36"/>
      <c r="O344" s="36"/>
      <c r="P344" s="36"/>
      <c r="Q344" s="36"/>
      <c r="R344" s="36"/>
      <c r="S344" s="36"/>
      <c r="T344" s="36"/>
      <c r="U344" s="36"/>
      <c r="V344" s="36"/>
      <c r="W344" s="36"/>
      <c r="X344" s="36"/>
      <c r="Y344" s="36"/>
      <c r="Z344" s="36"/>
      <c r="AA344" s="36"/>
      <c r="AB344" s="36"/>
      <c r="AC344" s="36"/>
      <c r="AD344" s="36"/>
      <c r="AE344" s="36"/>
    </row>
  </sheetData>
  <sheetProtection password="CC35" sheet="1" objects="1" scenarios="1" formatColumns="0" formatRows="0" autoFilter="0"/>
  <autoFilter ref="C140:K343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3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25" style="1" customWidth="1"/>
    <col min="4" max="4" width="75.83203125" style="1" customWidth="1"/>
    <col min="5" max="5" width="13.33203125" style="1" customWidth="1"/>
    <col min="6" max="6" width="20" style="1" customWidth="1"/>
    <col min="7" max="7" width="1.6640625" style="1" customWidth="1"/>
    <col min="8" max="8" width="8.33203125" style="1" customWidth="1"/>
  </cols>
  <sheetData>
    <row r="1" spans="1:8" s="1" customFormat="1" ht="11.25" customHeight="1"/>
    <row r="2" spans="1:8" s="1" customFormat="1" ht="36.950000000000003" customHeight="1"/>
    <row r="3" spans="1:8" s="1" customFormat="1" ht="6.95" customHeight="1">
      <c r="B3" s="124"/>
      <c r="C3" s="125"/>
      <c r="D3" s="125"/>
      <c r="E3" s="125"/>
      <c r="F3" s="125"/>
      <c r="G3" s="125"/>
      <c r="H3" s="21"/>
    </row>
    <row r="4" spans="1:8" s="1" customFormat="1" ht="24.95" customHeight="1">
      <c r="B4" s="21"/>
      <c r="C4" s="126" t="s">
        <v>981</v>
      </c>
      <c r="H4" s="21"/>
    </row>
    <row r="5" spans="1:8" s="1" customFormat="1" ht="12" customHeight="1">
      <c r="B5" s="21"/>
      <c r="C5" s="285" t="s">
        <v>13</v>
      </c>
      <c r="D5" s="355" t="s">
        <v>14</v>
      </c>
      <c r="E5" s="303"/>
      <c r="F5" s="303"/>
      <c r="H5" s="21"/>
    </row>
    <row r="6" spans="1:8" s="1" customFormat="1" ht="36.950000000000003" customHeight="1">
      <c r="B6" s="21"/>
      <c r="C6" s="286" t="s">
        <v>16</v>
      </c>
      <c r="D6" s="356" t="s">
        <v>17</v>
      </c>
      <c r="E6" s="303"/>
      <c r="F6" s="303"/>
      <c r="H6" s="21"/>
    </row>
    <row r="7" spans="1:8" s="1" customFormat="1" ht="16.5" customHeight="1">
      <c r="B7" s="21"/>
      <c r="C7" s="128" t="s">
        <v>22</v>
      </c>
      <c r="D7" s="130" t="str">
        <f>'Rekapitulace stavby'!AN8</f>
        <v>8. 5. 2021</v>
      </c>
      <c r="H7" s="21"/>
    </row>
    <row r="8" spans="1:8" s="2" customFormat="1" ht="10.9" customHeight="1">
      <c r="A8" s="36"/>
      <c r="B8" s="39"/>
      <c r="C8" s="36"/>
      <c r="D8" s="36"/>
      <c r="E8" s="36"/>
      <c r="F8" s="36"/>
      <c r="G8" s="36"/>
      <c r="H8" s="39"/>
    </row>
    <row r="9" spans="1:8" s="11" customFormat="1" ht="29.25" customHeight="1">
      <c r="A9" s="184"/>
      <c r="B9" s="287"/>
      <c r="C9" s="288" t="s">
        <v>62</v>
      </c>
      <c r="D9" s="289" t="s">
        <v>63</v>
      </c>
      <c r="E9" s="289" t="s">
        <v>164</v>
      </c>
      <c r="F9" s="290" t="s">
        <v>982</v>
      </c>
      <c r="G9" s="184"/>
      <c r="H9" s="287"/>
    </row>
    <row r="10" spans="1:8" s="2" customFormat="1" ht="26.45" customHeight="1">
      <c r="A10" s="36"/>
      <c r="B10" s="39"/>
      <c r="C10" s="291" t="s">
        <v>983</v>
      </c>
      <c r="D10" s="291" t="s">
        <v>87</v>
      </c>
      <c r="E10" s="36"/>
      <c r="F10" s="36"/>
      <c r="G10" s="36"/>
      <c r="H10" s="39"/>
    </row>
    <row r="11" spans="1:8" s="2" customFormat="1" ht="16.899999999999999" customHeight="1">
      <c r="A11" s="36"/>
      <c r="B11" s="39"/>
      <c r="C11" s="292" t="s">
        <v>104</v>
      </c>
      <c r="D11" s="293" t="s">
        <v>105</v>
      </c>
      <c r="E11" s="294" t="s">
        <v>106</v>
      </c>
      <c r="F11" s="295">
        <v>58.536000000000001</v>
      </c>
      <c r="G11" s="36"/>
      <c r="H11" s="39"/>
    </row>
    <row r="12" spans="1:8" s="2" customFormat="1" ht="16.899999999999999" customHeight="1">
      <c r="A12" s="36"/>
      <c r="B12" s="39"/>
      <c r="C12" s="296" t="s">
        <v>1</v>
      </c>
      <c r="D12" s="296" t="s">
        <v>322</v>
      </c>
      <c r="E12" s="18" t="s">
        <v>1</v>
      </c>
      <c r="F12" s="297">
        <v>0</v>
      </c>
      <c r="G12" s="36"/>
      <c r="H12" s="39"/>
    </row>
    <row r="13" spans="1:8" s="2" customFormat="1" ht="16.899999999999999" customHeight="1">
      <c r="A13" s="36"/>
      <c r="B13" s="39"/>
      <c r="C13" s="296" t="s">
        <v>104</v>
      </c>
      <c r="D13" s="296" t="s">
        <v>323</v>
      </c>
      <c r="E13" s="18" t="s">
        <v>1</v>
      </c>
      <c r="F13" s="297">
        <v>58.536000000000001</v>
      </c>
      <c r="G13" s="36"/>
      <c r="H13" s="39"/>
    </row>
    <row r="14" spans="1:8" s="2" customFormat="1" ht="16.899999999999999" customHeight="1">
      <c r="A14" s="36"/>
      <c r="B14" s="39"/>
      <c r="C14" s="298" t="s">
        <v>984</v>
      </c>
      <c r="D14" s="36"/>
      <c r="E14" s="36"/>
      <c r="F14" s="36"/>
      <c r="G14" s="36"/>
      <c r="H14" s="39"/>
    </row>
    <row r="15" spans="1:8" s="2" customFormat="1" ht="16.899999999999999" customHeight="1">
      <c r="A15" s="36"/>
      <c r="B15" s="39"/>
      <c r="C15" s="296" t="s">
        <v>319</v>
      </c>
      <c r="D15" s="296" t="s">
        <v>320</v>
      </c>
      <c r="E15" s="18" t="s">
        <v>106</v>
      </c>
      <c r="F15" s="297">
        <v>266.298</v>
      </c>
      <c r="G15" s="36"/>
      <c r="H15" s="39"/>
    </row>
    <row r="16" spans="1:8" s="2" customFormat="1" ht="22.5">
      <c r="A16" s="36"/>
      <c r="B16" s="39"/>
      <c r="C16" s="296" t="s">
        <v>353</v>
      </c>
      <c r="D16" s="296" t="s">
        <v>354</v>
      </c>
      <c r="E16" s="18" t="s">
        <v>110</v>
      </c>
      <c r="F16" s="297">
        <v>1082.78</v>
      </c>
      <c r="G16" s="36"/>
      <c r="H16" s="39"/>
    </row>
    <row r="17" spans="1:8" s="2" customFormat="1" ht="22.5">
      <c r="A17" s="36"/>
      <c r="B17" s="39"/>
      <c r="C17" s="296" t="s">
        <v>358</v>
      </c>
      <c r="D17" s="296" t="s">
        <v>359</v>
      </c>
      <c r="E17" s="18" t="s">
        <v>110</v>
      </c>
      <c r="F17" s="297">
        <v>1082.78</v>
      </c>
      <c r="G17" s="36"/>
      <c r="H17" s="39"/>
    </row>
    <row r="18" spans="1:8" s="2" customFormat="1" ht="22.5">
      <c r="A18" s="36"/>
      <c r="B18" s="39"/>
      <c r="C18" s="296" t="s">
        <v>361</v>
      </c>
      <c r="D18" s="296" t="s">
        <v>362</v>
      </c>
      <c r="E18" s="18" t="s">
        <v>110</v>
      </c>
      <c r="F18" s="297">
        <v>1027.04</v>
      </c>
      <c r="G18" s="36"/>
      <c r="H18" s="39"/>
    </row>
    <row r="19" spans="1:8" s="2" customFormat="1" ht="16.899999999999999" customHeight="1">
      <c r="A19" s="36"/>
      <c r="B19" s="39"/>
      <c r="C19" s="296" t="s">
        <v>439</v>
      </c>
      <c r="D19" s="296" t="s">
        <v>440</v>
      </c>
      <c r="E19" s="18" t="s">
        <v>110</v>
      </c>
      <c r="F19" s="297">
        <v>2134.48</v>
      </c>
      <c r="G19" s="36"/>
      <c r="H19" s="39"/>
    </row>
    <row r="20" spans="1:8" s="2" customFormat="1" ht="16.899999999999999" customHeight="1">
      <c r="A20" s="36"/>
      <c r="B20" s="39"/>
      <c r="C20" s="296" t="s">
        <v>550</v>
      </c>
      <c r="D20" s="296" t="s">
        <v>551</v>
      </c>
      <c r="E20" s="18" t="s">
        <v>182</v>
      </c>
      <c r="F20" s="297">
        <v>1399.32</v>
      </c>
      <c r="G20" s="36"/>
      <c r="H20" s="39"/>
    </row>
    <row r="21" spans="1:8" s="2" customFormat="1" ht="16.899999999999999" customHeight="1">
      <c r="A21" s="36"/>
      <c r="B21" s="39"/>
      <c r="C21" s="296" t="s">
        <v>576</v>
      </c>
      <c r="D21" s="296" t="s">
        <v>577</v>
      </c>
      <c r="E21" s="18" t="s">
        <v>110</v>
      </c>
      <c r="F21" s="297">
        <v>887.66</v>
      </c>
      <c r="G21" s="36"/>
      <c r="H21" s="39"/>
    </row>
    <row r="22" spans="1:8" s="2" customFormat="1" ht="16.899999999999999" customHeight="1">
      <c r="A22" s="36"/>
      <c r="B22" s="39"/>
      <c r="C22" s="292" t="s">
        <v>108</v>
      </c>
      <c r="D22" s="293" t="s">
        <v>109</v>
      </c>
      <c r="E22" s="294" t="s">
        <v>110</v>
      </c>
      <c r="F22" s="295">
        <v>887.66</v>
      </c>
      <c r="G22" s="36"/>
      <c r="H22" s="39"/>
    </row>
    <row r="23" spans="1:8" s="2" customFormat="1" ht="16.899999999999999" customHeight="1">
      <c r="A23" s="36"/>
      <c r="B23" s="39"/>
      <c r="C23" s="296" t="s">
        <v>108</v>
      </c>
      <c r="D23" s="296" t="s">
        <v>579</v>
      </c>
      <c r="E23" s="18" t="s">
        <v>1</v>
      </c>
      <c r="F23" s="297">
        <v>887.66</v>
      </c>
      <c r="G23" s="36"/>
      <c r="H23" s="39"/>
    </row>
    <row r="24" spans="1:8" s="2" customFormat="1" ht="16.899999999999999" customHeight="1">
      <c r="A24" s="36"/>
      <c r="B24" s="39"/>
      <c r="C24" s="298" t="s">
        <v>984</v>
      </c>
      <c r="D24" s="36"/>
      <c r="E24" s="36"/>
      <c r="F24" s="36"/>
      <c r="G24" s="36"/>
      <c r="H24" s="39"/>
    </row>
    <row r="25" spans="1:8" s="2" customFormat="1" ht="16.899999999999999" customHeight="1">
      <c r="A25" s="36"/>
      <c r="B25" s="39"/>
      <c r="C25" s="296" t="s">
        <v>576</v>
      </c>
      <c r="D25" s="296" t="s">
        <v>577</v>
      </c>
      <c r="E25" s="18" t="s">
        <v>110</v>
      </c>
      <c r="F25" s="297">
        <v>887.66</v>
      </c>
      <c r="G25" s="36"/>
      <c r="H25" s="39"/>
    </row>
    <row r="26" spans="1:8" s="2" customFormat="1" ht="22.5">
      <c r="A26" s="36"/>
      <c r="B26" s="39"/>
      <c r="C26" s="296" t="s">
        <v>353</v>
      </c>
      <c r="D26" s="296" t="s">
        <v>354</v>
      </c>
      <c r="E26" s="18" t="s">
        <v>110</v>
      </c>
      <c r="F26" s="297">
        <v>1082.78</v>
      </c>
      <c r="G26" s="36"/>
      <c r="H26" s="39"/>
    </row>
    <row r="27" spans="1:8" s="2" customFormat="1" ht="22.5">
      <c r="A27" s="36"/>
      <c r="B27" s="39"/>
      <c r="C27" s="296" t="s">
        <v>358</v>
      </c>
      <c r="D27" s="296" t="s">
        <v>359</v>
      </c>
      <c r="E27" s="18" t="s">
        <v>110</v>
      </c>
      <c r="F27" s="297">
        <v>1082.78</v>
      </c>
      <c r="G27" s="36"/>
      <c r="H27" s="39"/>
    </row>
    <row r="28" spans="1:8" s="2" customFormat="1" ht="22.5">
      <c r="A28" s="36"/>
      <c r="B28" s="39"/>
      <c r="C28" s="296" t="s">
        <v>361</v>
      </c>
      <c r="D28" s="296" t="s">
        <v>362</v>
      </c>
      <c r="E28" s="18" t="s">
        <v>110</v>
      </c>
      <c r="F28" s="297">
        <v>1027.04</v>
      </c>
      <c r="G28" s="36"/>
      <c r="H28" s="39"/>
    </row>
    <row r="29" spans="1:8" s="2" customFormat="1" ht="16.899999999999999" customHeight="1">
      <c r="A29" s="36"/>
      <c r="B29" s="39"/>
      <c r="C29" s="296" t="s">
        <v>439</v>
      </c>
      <c r="D29" s="296" t="s">
        <v>440</v>
      </c>
      <c r="E29" s="18" t="s">
        <v>110</v>
      </c>
      <c r="F29" s="297">
        <v>2134.48</v>
      </c>
      <c r="G29" s="36"/>
      <c r="H29" s="39"/>
    </row>
    <row r="30" spans="1:8" s="2" customFormat="1" ht="16.899999999999999" customHeight="1">
      <c r="A30" s="36"/>
      <c r="B30" s="39"/>
      <c r="C30" s="296" t="s">
        <v>471</v>
      </c>
      <c r="D30" s="296" t="s">
        <v>472</v>
      </c>
      <c r="E30" s="18" t="s">
        <v>106</v>
      </c>
      <c r="F30" s="297">
        <v>266.298</v>
      </c>
      <c r="G30" s="36"/>
      <c r="H30" s="39"/>
    </row>
    <row r="31" spans="1:8" s="2" customFormat="1" ht="16.899999999999999" customHeight="1">
      <c r="A31" s="36"/>
      <c r="B31" s="39"/>
      <c r="C31" s="296" t="s">
        <v>550</v>
      </c>
      <c r="D31" s="296" t="s">
        <v>551</v>
      </c>
      <c r="E31" s="18" t="s">
        <v>182</v>
      </c>
      <c r="F31" s="297">
        <v>1399.32</v>
      </c>
      <c r="G31" s="36"/>
      <c r="H31" s="39"/>
    </row>
    <row r="32" spans="1:8" s="2" customFormat="1" ht="22.5">
      <c r="A32" s="36"/>
      <c r="B32" s="39"/>
      <c r="C32" s="296" t="s">
        <v>560</v>
      </c>
      <c r="D32" s="296" t="s">
        <v>561</v>
      </c>
      <c r="E32" s="18" t="s">
        <v>106</v>
      </c>
      <c r="F32" s="297">
        <v>383.05</v>
      </c>
      <c r="G32" s="36"/>
      <c r="H32" s="39"/>
    </row>
    <row r="33" spans="1:8" s="2" customFormat="1" ht="22.5">
      <c r="A33" s="36"/>
      <c r="B33" s="39"/>
      <c r="C33" s="296" t="s">
        <v>581</v>
      </c>
      <c r="D33" s="296" t="s">
        <v>582</v>
      </c>
      <c r="E33" s="18" t="s">
        <v>110</v>
      </c>
      <c r="F33" s="297">
        <v>887.66</v>
      </c>
      <c r="G33" s="36"/>
      <c r="H33" s="39"/>
    </row>
    <row r="34" spans="1:8" s="2" customFormat="1" ht="16.899999999999999" customHeight="1">
      <c r="A34" s="36"/>
      <c r="B34" s="39"/>
      <c r="C34" s="292" t="s">
        <v>113</v>
      </c>
      <c r="D34" s="293" t="s">
        <v>114</v>
      </c>
      <c r="E34" s="294" t="s">
        <v>106</v>
      </c>
      <c r="F34" s="295">
        <v>383.05</v>
      </c>
      <c r="G34" s="36"/>
      <c r="H34" s="39"/>
    </row>
    <row r="35" spans="1:8" s="2" customFormat="1" ht="16.899999999999999" customHeight="1">
      <c r="A35" s="36"/>
      <c r="B35" s="39"/>
      <c r="C35" s="296" t="s">
        <v>1</v>
      </c>
      <c r="D35" s="296" t="s">
        <v>563</v>
      </c>
      <c r="E35" s="18" t="s">
        <v>1</v>
      </c>
      <c r="F35" s="297">
        <v>0</v>
      </c>
      <c r="G35" s="36"/>
      <c r="H35" s="39"/>
    </row>
    <row r="36" spans="1:8" s="2" customFormat="1" ht="16.899999999999999" customHeight="1">
      <c r="A36" s="36"/>
      <c r="B36" s="39"/>
      <c r="C36" s="296" t="s">
        <v>113</v>
      </c>
      <c r="D36" s="296" t="s">
        <v>564</v>
      </c>
      <c r="E36" s="18" t="s">
        <v>1</v>
      </c>
      <c r="F36" s="297">
        <v>383.05</v>
      </c>
      <c r="G36" s="36"/>
      <c r="H36" s="39"/>
    </row>
    <row r="37" spans="1:8" s="2" customFormat="1" ht="16.899999999999999" customHeight="1">
      <c r="A37" s="36"/>
      <c r="B37" s="39"/>
      <c r="C37" s="298" t="s">
        <v>984</v>
      </c>
      <c r="D37" s="36"/>
      <c r="E37" s="36"/>
      <c r="F37" s="36"/>
      <c r="G37" s="36"/>
      <c r="H37" s="39"/>
    </row>
    <row r="38" spans="1:8" s="2" customFormat="1" ht="22.5">
      <c r="A38" s="36"/>
      <c r="B38" s="39"/>
      <c r="C38" s="296" t="s">
        <v>560</v>
      </c>
      <c r="D38" s="296" t="s">
        <v>561</v>
      </c>
      <c r="E38" s="18" t="s">
        <v>106</v>
      </c>
      <c r="F38" s="297">
        <v>383.05</v>
      </c>
      <c r="G38" s="36"/>
      <c r="H38" s="39"/>
    </row>
    <row r="39" spans="1:8" s="2" customFormat="1" ht="22.5">
      <c r="A39" s="36"/>
      <c r="B39" s="39"/>
      <c r="C39" s="296" t="s">
        <v>511</v>
      </c>
      <c r="D39" s="296" t="s">
        <v>512</v>
      </c>
      <c r="E39" s="18" t="s">
        <v>110</v>
      </c>
      <c r="F39" s="297">
        <v>766.1</v>
      </c>
      <c r="G39" s="36"/>
      <c r="H39" s="39"/>
    </row>
    <row r="40" spans="1:8" s="2" customFormat="1" ht="16.899999999999999" customHeight="1">
      <c r="A40" s="36"/>
      <c r="B40" s="39"/>
      <c r="C40" s="296" t="s">
        <v>505</v>
      </c>
      <c r="D40" s="296" t="s">
        <v>506</v>
      </c>
      <c r="E40" s="18" t="s">
        <v>223</v>
      </c>
      <c r="F40" s="297">
        <v>53.627000000000002</v>
      </c>
      <c r="G40" s="36"/>
      <c r="H40" s="39"/>
    </row>
    <row r="41" spans="1:8" s="2" customFormat="1" ht="16.899999999999999" customHeight="1">
      <c r="A41" s="36"/>
      <c r="B41" s="39"/>
      <c r="C41" s="292" t="s">
        <v>116</v>
      </c>
      <c r="D41" s="293" t="s">
        <v>117</v>
      </c>
      <c r="E41" s="294" t="s">
        <v>106</v>
      </c>
      <c r="F41" s="295">
        <v>207.762</v>
      </c>
      <c r="G41" s="36"/>
      <c r="H41" s="39"/>
    </row>
    <row r="42" spans="1:8" s="2" customFormat="1" ht="22.5">
      <c r="A42" s="36"/>
      <c r="B42" s="39"/>
      <c r="C42" s="296" t="s">
        <v>116</v>
      </c>
      <c r="D42" s="296" t="s">
        <v>324</v>
      </c>
      <c r="E42" s="18" t="s">
        <v>1</v>
      </c>
      <c r="F42" s="297">
        <v>207.762</v>
      </c>
      <c r="G42" s="36"/>
      <c r="H42" s="39"/>
    </row>
    <row r="43" spans="1:8" s="2" customFormat="1" ht="16.899999999999999" customHeight="1">
      <c r="A43" s="36"/>
      <c r="B43" s="39"/>
      <c r="C43" s="298" t="s">
        <v>984</v>
      </c>
      <c r="D43" s="36"/>
      <c r="E43" s="36"/>
      <c r="F43" s="36"/>
      <c r="G43" s="36"/>
      <c r="H43" s="39"/>
    </row>
    <row r="44" spans="1:8" s="2" customFormat="1" ht="16.899999999999999" customHeight="1">
      <c r="A44" s="36"/>
      <c r="B44" s="39"/>
      <c r="C44" s="296" t="s">
        <v>319</v>
      </c>
      <c r="D44" s="296" t="s">
        <v>320</v>
      </c>
      <c r="E44" s="18" t="s">
        <v>106</v>
      </c>
      <c r="F44" s="297">
        <v>266.298</v>
      </c>
      <c r="G44" s="36"/>
      <c r="H44" s="39"/>
    </row>
    <row r="45" spans="1:8" s="2" customFormat="1" ht="22.5">
      <c r="A45" s="36"/>
      <c r="B45" s="39"/>
      <c r="C45" s="296" t="s">
        <v>372</v>
      </c>
      <c r="D45" s="296" t="s">
        <v>373</v>
      </c>
      <c r="E45" s="18" t="s">
        <v>106</v>
      </c>
      <c r="F45" s="297">
        <v>5256.0839999999998</v>
      </c>
      <c r="G45" s="36"/>
      <c r="H45" s="39"/>
    </row>
    <row r="46" spans="1:8" s="2" customFormat="1" ht="16.899999999999999" customHeight="1">
      <c r="A46" s="36"/>
      <c r="B46" s="39"/>
      <c r="C46" s="296" t="s">
        <v>576</v>
      </c>
      <c r="D46" s="296" t="s">
        <v>577</v>
      </c>
      <c r="E46" s="18" t="s">
        <v>110</v>
      </c>
      <c r="F46" s="297">
        <v>887.66</v>
      </c>
      <c r="G46" s="36"/>
      <c r="H46" s="39"/>
    </row>
    <row r="47" spans="1:8" s="2" customFormat="1" ht="16.899999999999999" customHeight="1">
      <c r="A47" s="36"/>
      <c r="B47" s="39"/>
      <c r="C47" s="292" t="s">
        <v>232</v>
      </c>
      <c r="D47" s="293" t="s">
        <v>232</v>
      </c>
      <c r="E47" s="294" t="s">
        <v>1</v>
      </c>
      <c r="F47" s="295">
        <v>43.74</v>
      </c>
      <c r="G47" s="36"/>
      <c r="H47" s="39"/>
    </row>
    <row r="48" spans="1:8" s="2" customFormat="1" ht="16.899999999999999" customHeight="1">
      <c r="A48" s="36"/>
      <c r="B48" s="39"/>
      <c r="C48" s="296" t="s">
        <v>1</v>
      </c>
      <c r="D48" s="296" t="s">
        <v>230</v>
      </c>
      <c r="E48" s="18" t="s">
        <v>1</v>
      </c>
      <c r="F48" s="297">
        <v>0</v>
      </c>
      <c r="G48" s="36"/>
      <c r="H48" s="39"/>
    </row>
    <row r="49" spans="1:8" s="2" customFormat="1" ht="16.899999999999999" customHeight="1">
      <c r="A49" s="36"/>
      <c r="B49" s="39"/>
      <c r="C49" s="296" t="s">
        <v>1</v>
      </c>
      <c r="D49" s="296" t="s">
        <v>231</v>
      </c>
      <c r="E49" s="18" t="s">
        <v>1</v>
      </c>
      <c r="F49" s="297">
        <v>0</v>
      </c>
      <c r="G49" s="36"/>
      <c r="H49" s="39"/>
    </row>
    <row r="50" spans="1:8" s="2" customFormat="1" ht="16.899999999999999" customHeight="1">
      <c r="A50" s="36"/>
      <c r="B50" s="39"/>
      <c r="C50" s="296" t="s">
        <v>232</v>
      </c>
      <c r="D50" s="296" t="s">
        <v>233</v>
      </c>
      <c r="E50" s="18" t="s">
        <v>1</v>
      </c>
      <c r="F50" s="297">
        <v>43.74</v>
      </c>
      <c r="G50" s="36"/>
      <c r="H50" s="39"/>
    </row>
    <row r="51" spans="1:8" s="2" customFormat="1" ht="16.899999999999999" customHeight="1">
      <c r="A51" s="36"/>
      <c r="B51" s="39"/>
      <c r="C51" s="292" t="s">
        <v>119</v>
      </c>
      <c r="D51" s="293" t="s">
        <v>120</v>
      </c>
      <c r="E51" s="294" t="s">
        <v>106</v>
      </c>
      <c r="F51" s="295">
        <v>3927.6689999999999</v>
      </c>
      <c r="G51" s="36"/>
      <c r="H51" s="39"/>
    </row>
    <row r="52" spans="1:8" s="2" customFormat="1" ht="16.899999999999999" customHeight="1">
      <c r="A52" s="36"/>
      <c r="B52" s="39"/>
      <c r="C52" s="296" t="s">
        <v>1</v>
      </c>
      <c r="D52" s="296" t="s">
        <v>198</v>
      </c>
      <c r="E52" s="18" t="s">
        <v>1</v>
      </c>
      <c r="F52" s="297">
        <v>0</v>
      </c>
      <c r="G52" s="36"/>
      <c r="H52" s="39"/>
    </row>
    <row r="53" spans="1:8" s="2" customFormat="1" ht="16.899999999999999" customHeight="1">
      <c r="A53" s="36"/>
      <c r="B53" s="39"/>
      <c r="C53" s="296" t="s">
        <v>1</v>
      </c>
      <c r="D53" s="296" t="s">
        <v>199</v>
      </c>
      <c r="E53" s="18" t="s">
        <v>1</v>
      </c>
      <c r="F53" s="297">
        <v>0</v>
      </c>
      <c r="G53" s="36"/>
      <c r="H53" s="39"/>
    </row>
    <row r="54" spans="1:8" s="2" customFormat="1" ht="16.899999999999999" customHeight="1">
      <c r="A54" s="36"/>
      <c r="B54" s="39"/>
      <c r="C54" s="296" t="s">
        <v>1</v>
      </c>
      <c r="D54" s="296" t="s">
        <v>200</v>
      </c>
      <c r="E54" s="18" t="s">
        <v>1</v>
      </c>
      <c r="F54" s="297">
        <v>843.75099999999998</v>
      </c>
      <c r="G54" s="36"/>
      <c r="H54" s="39"/>
    </row>
    <row r="55" spans="1:8" s="2" customFormat="1" ht="16.899999999999999" customHeight="1">
      <c r="A55" s="36"/>
      <c r="B55" s="39"/>
      <c r="C55" s="296" t="s">
        <v>1</v>
      </c>
      <c r="D55" s="296" t="s">
        <v>201</v>
      </c>
      <c r="E55" s="18" t="s">
        <v>1</v>
      </c>
      <c r="F55" s="297">
        <v>0</v>
      </c>
      <c r="G55" s="36"/>
      <c r="H55" s="39"/>
    </row>
    <row r="56" spans="1:8" s="2" customFormat="1" ht="16.899999999999999" customHeight="1">
      <c r="A56" s="36"/>
      <c r="B56" s="39"/>
      <c r="C56" s="296" t="s">
        <v>1</v>
      </c>
      <c r="D56" s="296" t="s">
        <v>202</v>
      </c>
      <c r="E56" s="18" t="s">
        <v>1</v>
      </c>
      <c r="F56" s="297">
        <v>2156.7660000000001</v>
      </c>
      <c r="G56" s="36"/>
      <c r="H56" s="39"/>
    </row>
    <row r="57" spans="1:8" s="2" customFormat="1" ht="16.899999999999999" customHeight="1">
      <c r="A57" s="36"/>
      <c r="B57" s="39"/>
      <c r="C57" s="296" t="s">
        <v>1</v>
      </c>
      <c r="D57" s="296" t="s">
        <v>203</v>
      </c>
      <c r="E57" s="18" t="s">
        <v>1</v>
      </c>
      <c r="F57" s="297">
        <v>0</v>
      </c>
      <c r="G57" s="36"/>
      <c r="H57" s="39"/>
    </row>
    <row r="58" spans="1:8" s="2" customFormat="1" ht="16.899999999999999" customHeight="1">
      <c r="A58" s="36"/>
      <c r="B58" s="39"/>
      <c r="C58" s="296" t="s">
        <v>1</v>
      </c>
      <c r="D58" s="296" t="s">
        <v>204</v>
      </c>
      <c r="E58" s="18" t="s">
        <v>1</v>
      </c>
      <c r="F58" s="297">
        <v>641.16600000000005</v>
      </c>
      <c r="G58" s="36"/>
      <c r="H58" s="39"/>
    </row>
    <row r="59" spans="1:8" s="2" customFormat="1" ht="16.899999999999999" customHeight="1">
      <c r="A59" s="36"/>
      <c r="B59" s="39"/>
      <c r="C59" s="296" t="s">
        <v>1</v>
      </c>
      <c r="D59" s="296" t="s">
        <v>205</v>
      </c>
      <c r="E59" s="18" t="s">
        <v>1</v>
      </c>
      <c r="F59" s="297">
        <v>0</v>
      </c>
      <c r="G59" s="36"/>
      <c r="H59" s="39"/>
    </row>
    <row r="60" spans="1:8" s="2" customFormat="1" ht="16.899999999999999" customHeight="1">
      <c r="A60" s="36"/>
      <c r="B60" s="39"/>
      <c r="C60" s="296" t="s">
        <v>1</v>
      </c>
      <c r="D60" s="296" t="s">
        <v>206</v>
      </c>
      <c r="E60" s="18" t="s">
        <v>1</v>
      </c>
      <c r="F60" s="297">
        <v>285.98599999999999</v>
      </c>
      <c r="G60" s="36"/>
      <c r="H60" s="39"/>
    </row>
    <row r="61" spans="1:8" s="2" customFormat="1" ht="16.899999999999999" customHeight="1">
      <c r="A61" s="36"/>
      <c r="B61" s="39"/>
      <c r="C61" s="296" t="s">
        <v>119</v>
      </c>
      <c r="D61" s="296" t="s">
        <v>207</v>
      </c>
      <c r="E61" s="18" t="s">
        <v>1</v>
      </c>
      <c r="F61" s="297">
        <v>3927.6689999999999</v>
      </c>
      <c r="G61" s="36"/>
      <c r="H61" s="39"/>
    </row>
    <row r="62" spans="1:8" s="2" customFormat="1" ht="16.899999999999999" customHeight="1">
      <c r="A62" s="36"/>
      <c r="B62" s="39"/>
      <c r="C62" s="298" t="s">
        <v>984</v>
      </c>
      <c r="D62" s="36"/>
      <c r="E62" s="36"/>
      <c r="F62" s="36"/>
      <c r="G62" s="36"/>
      <c r="H62" s="39"/>
    </row>
    <row r="63" spans="1:8" s="2" customFormat="1" ht="16.899999999999999" customHeight="1">
      <c r="A63" s="36"/>
      <c r="B63" s="39"/>
      <c r="C63" s="296" t="s">
        <v>195</v>
      </c>
      <c r="D63" s="296" t="s">
        <v>196</v>
      </c>
      <c r="E63" s="18" t="s">
        <v>106</v>
      </c>
      <c r="F63" s="297">
        <v>15144</v>
      </c>
      <c r="G63" s="36"/>
      <c r="H63" s="39"/>
    </row>
    <row r="64" spans="1:8" s="2" customFormat="1" ht="16.899999999999999" customHeight="1">
      <c r="A64" s="36"/>
      <c r="B64" s="39"/>
      <c r="C64" s="296" t="s">
        <v>221</v>
      </c>
      <c r="D64" s="296" t="s">
        <v>222</v>
      </c>
      <c r="E64" s="18" t="s">
        <v>223</v>
      </c>
      <c r="F64" s="297">
        <v>235.66</v>
      </c>
      <c r="G64" s="36"/>
      <c r="H64" s="39"/>
    </row>
    <row r="65" spans="1:8" s="2" customFormat="1" ht="16.899999999999999" customHeight="1">
      <c r="A65" s="36"/>
      <c r="B65" s="39"/>
      <c r="C65" s="296" t="s">
        <v>300</v>
      </c>
      <c r="D65" s="296" t="s">
        <v>301</v>
      </c>
      <c r="E65" s="18" t="s">
        <v>106</v>
      </c>
      <c r="F65" s="297">
        <v>4124.0519999999997</v>
      </c>
      <c r="G65" s="36"/>
      <c r="H65" s="39"/>
    </row>
    <row r="66" spans="1:8" s="2" customFormat="1" ht="16.899999999999999" customHeight="1">
      <c r="A66" s="36"/>
      <c r="B66" s="39"/>
      <c r="C66" s="296" t="s">
        <v>310</v>
      </c>
      <c r="D66" s="296" t="s">
        <v>311</v>
      </c>
      <c r="E66" s="18" t="s">
        <v>106</v>
      </c>
      <c r="F66" s="297">
        <v>3927.6689999999999</v>
      </c>
      <c r="G66" s="36"/>
      <c r="H66" s="39"/>
    </row>
    <row r="67" spans="1:8" s="2" customFormat="1" ht="16.899999999999999" customHeight="1">
      <c r="A67" s="36"/>
      <c r="B67" s="39"/>
      <c r="C67" s="296" t="s">
        <v>339</v>
      </c>
      <c r="D67" s="296" t="s">
        <v>340</v>
      </c>
      <c r="E67" s="18" t="s">
        <v>106</v>
      </c>
      <c r="F67" s="297">
        <v>3927.6689999999999</v>
      </c>
      <c r="G67" s="36"/>
      <c r="H67" s="39"/>
    </row>
    <row r="68" spans="1:8" s="2" customFormat="1" ht="16.899999999999999" customHeight="1">
      <c r="A68" s="36"/>
      <c r="B68" s="39"/>
      <c r="C68" s="296" t="s">
        <v>343</v>
      </c>
      <c r="D68" s="296" t="s">
        <v>344</v>
      </c>
      <c r="E68" s="18" t="s">
        <v>106</v>
      </c>
      <c r="F68" s="297">
        <v>7855.3379999999997</v>
      </c>
      <c r="G68" s="36"/>
      <c r="H68" s="39"/>
    </row>
    <row r="69" spans="1:8" s="2" customFormat="1" ht="22.5">
      <c r="A69" s="36"/>
      <c r="B69" s="39"/>
      <c r="C69" s="296" t="s">
        <v>372</v>
      </c>
      <c r="D69" s="296" t="s">
        <v>373</v>
      </c>
      <c r="E69" s="18" t="s">
        <v>106</v>
      </c>
      <c r="F69" s="297">
        <v>5256.0839999999998</v>
      </c>
      <c r="G69" s="36"/>
      <c r="H69" s="39"/>
    </row>
    <row r="70" spans="1:8" s="2" customFormat="1" ht="22.5">
      <c r="A70" s="36"/>
      <c r="B70" s="39"/>
      <c r="C70" s="296" t="s">
        <v>382</v>
      </c>
      <c r="D70" s="296" t="s">
        <v>383</v>
      </c>
      <c r="E70" s="18" t="s">
        <v>106</v>
      </c>
      <c r="F70" s="297">
        <v>5048.3220000000001</v>
      </c>
      <c r="G70" s="36"/>
      <c r="H70" s="39"/>
    </row>
    <row r="71" spans="1:8" s="2" customFormat="1" ht="16.899999999999999" customHeight="1">
      <c r="A71" s="36"/>
      <c r="B71" s="39"/>
      <c r="C71" s="296" t="s">
        <v>410</v>
      </c>
      <c r="D71" s="296" t="s">
        <v>411</v>
      </c>
      <c r="E71" s="18" t="s">
        <v>106</v>
      </c>
      <c r="F71" s="297">
        <v>4795.9059999999999</v>
      </c>
      <c r="G71" s="36"/>
      <c r="H71" s="39"/>
    </row>
    <row r="72" spans="1:8" s="2" customFormat="1" ht="16.899999999999999" customHeight="1">
      <c r="A72" s="36"/>
      <c r="B72" s="39"/>
      <c r="C72" s="296" t="s">
        <v>420</v>
      </c>
      <c r="D72" s="296" t="s">
        <v>421</v>
      </c>
      <c r="E72" s="18" t="s">
        <v>106</v>
      </c>
      <c r="F72" s="297">
        <v>3685.2750000000001</v>
      </c>
      <c r="G72" s="36"/>
      <c r="H72" s="39"/>
    </row>
    <row r="73" spans="1:8" s="2" customFormat="1" ht="16.899999999999999" customHeight="1">
      <c r="A73" s="36"/>
      <c r="B73" s="39"/>
      <c r="C73" s="296" t="s">
        <v>429</v>
      </c>
      <c r="D73" s="296" t="s">
        <v>430</v>
      </c>
      <c r="E73" s="18" t="s">
        <v>223</v>
      </c>
      <c r="F73" s="297">
        <v>109.044</v>
      </c>
      <c r="G73" s="36"/>
      <c r="H73" s="39"/>
    </row>
    <row r="74" spans="1:8" s="2" customFormat="1" ht="16.899999999999999" customHeight="1">
      <c r="A74" s="36"/>
      <c r="B74" s="39"/>
      <c r="C74" s="296" t="s">
        <v>452</v>
      </c>
      <c r="D74" s="296" t="s">
        <v>453</v>
      </c>
      <c r="E74" s="18" t="s">
        <v>106</v>
      </c>
      <c r="F74" s="297">
        <v>3927.6689999999999</v>
      </c>
      <c r="G74" s="36"/>
      <c r="H74" s="39"/>
    </row>
    <row r="75" spans="1:8" s="2" customFormat="1" ht="22.5">
      <c r="A75" s="36"/>
      <c r="B75" s="39"/>
      <c r="C75" s="296" t="s">
        <v>456</v>
      </c>
      <c r="D75" s="296" t="s">
        <v>457</v>
      </c>
      <c r="E75" s="18" t="s">
        <v>106</v>
      </c>
      <c r="F75" s="297">
        <v>13354.075000000001</v>
      </c>
      <c r="G75" s="36"/>
      <c r="H75" s="39"/>
    </row>
    <row r="76" spans="1:8" s="2" customFormat="1" ht="22.5">
      <c r="A76" s="36"/>
      <c r="B76" s="39"/>
      <c r="C76" s="296" t="s">
        <v>482</v>
      </c>
      <c r="D76" s="296" t="s">
        <v>483</v>
      </c>
      <c r="E76" s="18" t="s">
        <v>106</v>
      </c>
      <c r="F76" s="297">
        <v>7855.3379999999997</v>
      </c>
      <c r="G76" s="36"/>
      <c r="H76" s="39"/>
    </row>
    <row r="77" spans="1:8" s="2" customFormat="1" ht="16.899999999999999" customHeight="1">
      <c r="A77" s="36"/>
      <c r="B77" s="39"/>
      <c r="C77" s="296" t="s">
        <v>488</v>
      </c>
      <c r="D77" s="296" t="s">
        <v>489</v>
      </c>
      <c r="E77" s="18" t="s">
        <v>106</v>
      </c>
      <c r="F77" s="297">
        <v>3927.6689999999999</v>
      </c>
      <c r="G77" s="36"/>
      <c r="H77" s="39"/>
    </row>
    <row r="78" spans="1:8" s="2" customFormat="1" ht="16.899999999999999" customHeight="1">
      <c r="A78" s="36"/>
      <c r="B78" s="39"/>
      <c r="C78" s="296" t="s">
        <v>492</v>
      </c>
      <c r="D78" s="296" t="s">
        <v>493</v>
      </c>
      <c r="E78" s="18" t="s">
        <v>106</v>
      </c>
      <c r="F78" s="297">
        <v>3927.6689999999999</v>
      </c>
      <c r="G78" s="36"/>
      <c r="H78" s="39"/>
    </row>
    <row r="79" spans="1:8" s="2" customFormat="1" ht="22.5">
      <c r="A79" s="36"/>
      <c r="B79" s="39"/>
      <c r="C79" s="296" t="s">
        <v>501</v>
      </c>
      <c r="D79" s="296" t="s">
        <v>502</v>
      </c>
      <c r="E79" s="18" t="s">
        <v>106</v>
      </c>
      <c r="F79" s="297">
        <v>3927.6689999999999</v>
      </c>
      <c r="G79" s="36"/>
      <c r="H79" s="39"/>
    </row>
    <row r="80" spans="1:8" s="2" customFormat="1" ht="22.5">
      <c r="A80" s="36"/>
      <c r="B80" s="39"/>
      <c r="C80" s="296" t="s">
        <v>519</v>
      </c>
      <c r="D80" s="296" t="s">
        <v>520</v>
      </c>
      <c r="E80" s="18" t="s">
        <v>106</v>
      </c>
      <c r="F80" s="297">
        <v>7855.3379999999997</v>
      </c>
      <c r="G80" s="36"/>
      <c r="H80" s="39"/>
    </row>
    <row r="81" spans="1:8" s="2" customFormat="1" ht="16.899999999999999" customHeight="1">
      <c r="A81" s="36"/>
      <c r="B81" s="39"/>
      <c r="C81" s="296" t="s">
        <v>638</v>
      </c>
      <c r="D81" s="296" t="s">
        <v>639</v>
      </c>
      <c r="E81" s="18" t="s">
        <v>106</v>
      </c>
      <c r="F81" s="297">
        <v>3927.6689999999999</v>
      </c>
      <c r="G81" s="36"/>
      <c r="H81" s="39"/>
    </row>
    <row r="82" spans="1:8" s="2" customFormat="1" ht="22.5">
      <c r="A82" s="36"/>
      <c r="B82" s="39"/>
      <c r="C82" s="296" t="s">
        <v>643</v>
      </c>
      <c r="D82" s="296" t="s">
        <v>644</v>
      </c>
      <c r="E82" s="18" t="s">
        <v>106</v>
      </c>
      <c r="F82" s="297">
        <v>3927.6689999999999</v>
      </c>
      <c r="G82" s="36"/>
      <c r="H82" s="39"/>
    </row>
    <row r="83" spans="1:8" s="2" customFormat="1" ht="16.899999999999999" customHeight="1">
      <c r="A83" s="36"/>
      <c r="B83" s="39"/>
      <c r="C83" s="296" t="s">
        <v>505</v>
      </c>
      <c r="D83" s="296" t="s">
        <v>506</v>
      </c>
      <c r="E83" s="18" t="s">
        <v>223</v>
      </c>
      <c r="F83" s="297">
        <v>406.33800000000002</v>
      </c>
      <c r="G83" s="36"/>
      <c r="H83" s="39"/>
    </row>
    <row r="84" spans="1:8" s="2" customFormat="1" ht="16.899999999999999" customHeight="1">
      <c r="A84" s="36"/>
      <c r="B84" s="39"/>
      <c r="C84" s="292" t="s">
        <v>122</v>
      </c>
      <c r="D84" s="293" t="s">
        <v>123</v>
      </c>
      <c r="E84" s="294" t="s">
        <v>106</v>
      </c>
      <c r="F84" s="295">
        <v>1120.653</v>
      </c>
      <c r="G84" s="36"/>
      <c r="H84" s="39"/>
    </row>
    <row r="85" spans="1:8" s="2" customFormat="1" ht="16.899999999999999" customHeight="1">
      <c r="A85" s="36"/>
      <c r="B85" s="39"/>
      <c r="C85" s="296" t="s">
        <v>1</v>
      </c>
      <c r="D85" s="296" t="s">
        <v>208</v>
      </c>
      <c r="E85" s="18" t="s">
        <v>1</v>
      </c>
      <c r="F85" s="297">
        <v>0</v>
      </c>
      <c r="G85" s="36"/>
      <c r="H85" s="39"/>
    </row>
    <row r="86" spans="1:8" s="2" customFormat="1" ht="16.899999999999999" customHeight="1">
      <c r="A86" s="36"/>
      <c r="B86" s="39"/>
      <c r="C86" s="296" t="s">
        <v>1</v>
      </c>
      <c r="D86" s="296" t="s">
        <v>209</v>
      </c>
      <c r="E86" s="18" t="s">
        <v>1</v>
      </c>
      <c r="F86" s="297">
        <v>1120.653</v>
      </c>
      <c r="G86" s="36"/>
      <c r="H86" s="39"/>
    </row>
    <row r="87" spans="1:8" s="2" customFormat="1" ht="16.899999999999999" customHeight="1">
      <c r="A87" s="36"/>
      <c r="B87" s="39"/>
      <c r="C87" s="296" t="s">
        <v>122</v>
      </c>
      <c r="D87" s="296" t="s">
        <v>207</v>
      </c>
      <c r="E87" s="18" t="s">
        <v>1</v>
      </c>
      <c r="F87" s="297">
        <v>1120.653</v>
      </c>
      <c r="G87" s="36"/>
      <c r="H87" s="39"/>
    </row>
    <row r="88" spans="1:8" s="2" customFormat="1" ht="16.899999999999999" customHeight="1">
      <c r="A88" s="36"/>
      <c r="B88" s="39"/>
      <c r="C88" s="298" t="s">
        <v>984</v>
      </c>
      <c r="D88" s="36"/>
      <c r="E88" s="36"/>
      <c r="F88" s="36"/>
      <c r="G88" s="36"/>
      <c r="H88" s="39"/>
    </row>
    <row r="89" spans="1:8" s="2" customFormat="1" ht="16.899999999999999" customHeight="1">
      <c r="A89" s="36"/>
      <c r="B89" s="39"/>
      <c r="C89" s="296" t="s">
        <v>195</v>
      </c>
      <c r="D89" s="296" t="s">
        <v>196</v>
      </c>
      <c r="E89" s="18" t="s">
        <v>106</v>
      </c>
      <c r="F89" s="297">
        <v>15144</v>
      </c>
      <c r="G89" s="36"/>
      <c r="H89" s="39"/>
    </row>
    <row r="90" spans="1:8" s="2" customFormat="1" ht="22.5">
      <c r="A90" s="36"/>
      <c r="B90" s="39"/>
      <c r="C90" s="296" t="s">
        <v>372</v>
      </c>
      <c r="D90" s="296" t="s">
        <v>373</v>
      </c>
      <c r="E90" s="18" t="s">
        <v>106</v>
      </c>
      <c r="F90" s="297">
        <v>5256.0839999999998</v>
      </c>
      <c r="G90" s="36"/>
      <c r="H90" s="39"/>
    </row>
    <row r="91" spans="1:8" s="2" customFormat="1" ht="22.5">
      <c r="A91" s="36"/>
      <c r="B91" s="39"/>
      <c r="C91" s="296" t="s">
        <v>382</v>
      </c>
      <c r="D91" s="296" t="s">
        <v>383</v>
      </c>
      <c r="E91" s="18" t="s">
        <v>106</v>
      </c>
      <c r="F91" s="297">
        <v>5048.3220000000001</v>
      </c>
      <c r="G91" s="36"/>
      <c r="H91" s="39"/>
    </row>
    <row r="92" spans="1:8" s="2" customFormat="1" ht="16.899999999999999" customHeight="1">
      <c r="A92" s="36"/>
      <c r="B92" s="39"/>
      <c r="C92" s="296" t="s">
        <v>410</v>
      </c>
      <c r="D92" s="296" t="s">
        <v>411</v>
      </c>
      <c r="E92" s="18" t="s">
        <v>106</v>
      </c>
      <c r="F92" s="297">
        <v>4795.9059999999999</v>
      </c>
      <c r="G92" s="36"/>
      <c r="H92" s="39"/>
    </row>
    <row r="93" spans="1:8" s="2" customFormat="1" ht="16.899999999999999" customHeight="1">
      <c r="A93" s="36"/>
      <c r="B93" s="39"/>
      <c r="C93" s="296" t="s">
        <v>420</v>
      </c>
      <c r="D93" s="296" t="s">
        <v>421</v>
      </c>
      <c r="E93" s="18" t="s">
        <v>106</v>
      </c>
      <c r="F93" s="297">
        <v>3685.2750000000001</v>
      </c>
      <c r="G93" s="36"/>
      <c r="H93" s="39"/>
    </row>
    <row r="94" spans="1:8" s="2" customFormat="1" ht="16.899999999999999" customHeight="1">
      <c r="A94" s="36"/>
      <c r="B94" s="39"/>
      <c r="C94" s="296" t="s">
        <v>429</v>
      </c>
      <c r="D94" s="296" t="s">
        <v>430</v>
      </c>
      <c r="E94" s="18" t="s">
        <v>223</v>
      </c>
      <c r="F94" s="297">
        <v>109.044</v>
      </c>
      <c r="G94" s="36"/>
      <c r="H94" s="39"/>
    </row>
    <row r="95" spans="1:8" s="2" customFormat="1" ht="26.45" customHeight="1">
      <c r="A95" s="36"/>
      <c r="B95" s="39"/>
      <c r="C95" s="291" t="s">
        <v>985</v>
      </c>
      <c r="D95" s="291" t="s">
        <v>93</v>
      </c>
      <c r="E95" s="36"/>
      <c r="F95" s="36"/>
      <c r="G95" s="36"/>
      <c r="H95" s="39"/>
    </row>
    <row r="96" spans="1:8" s="2" customFormat="1" ht="16.899999999999999" customHeight="1">
      <c r="A96" s="36"/>
      <c r="B96" s="39"/>
      <c r="C96" s="292" t="s">
        <v>658</v>
      </c>
      <c r="D96" s="293" t="s">
        <v>659</v>
      </c>
      <c r="E96" s="294" t="s">
        <v>106</v>
      </c>
      <c r="F96" s="295">
        <v>31</v>
      </c>
      <c r="G96" s="36"/>
      <c r="H96" s="39"/>
    </row>
    <row r="97" spans="1:8" s="2" customFormat="1" ht="16.899999999999999" customHeight="1">
      <c r="A97" s="36"/>
      <c r="B97" s="39"/>
      <c r="C97" s="296" t="s">
        <v>1</v>
      </c>
      <c r="D97" s="296" t="s">
        <v>720</v>
      </c>
      <c r="E97" s="18" t="s">
        <v>1</v>
      </c>
      <c r="F97" s="297">
        <v>0</v>
      </c>
      <c r="G97" s="36"/>
      <c r="H97" s="39"/>
    </row>
    <row r="98" spans="1:8" s="2" customFormat="1" ht="16.899999999999999" customHeight="1">
      <c r="A98" s="36"/>
      <c r="B98" s="39"/>
      <c r="C98" s="296" t="s">
        <v>1</v>
      </c>
      <c r="D98" s="296" t="s">
        <v>721</v>
      </c>
      <c r="E98" s="18" t="s">
        <v>1</v>
      </c>
      <c r="F98" s="297">
        <v>31</v>
      </c>
      <c r="G98" s="36"/>
      <c r="H98" s="39"/>
    </row>
    <row r="99" spans="1:8" s="2" customFormat="1" ht="16.899999999999999" customHeight="1">
      <c r="A99" s="36"/>
      <c r="B99" s="39"/>
      <c r="C99" s="296" t="s">
        <v>658</v>
      </c>
      <c r="D99" s="296" t="s">
        <v>207</v>
      </c>
      <c r="E99" s="18" t="s">
        <v>1</v>
      </c>
      <c r="F99" s="297">
        <v>31</v>
      </c>
      <c r="G99" s="36"/>
      <c r="H99" s="39"/>
    </row>
    <row r="100" spans="1:8" s="2" customFormat="1" ht="16.899999999999999" customHeight="1">
      <c r="A100" s="36"/>
      <c r="B100" s="39"/>
      <c r="C100" s="298" t="s">
        <v>984</v>
      </c>
      <c r="D100" s="36"/>
      <c r="E100" s="36"/>
      <c r="F100" s="36"/>
      <c r="G100" s="36"/>
      <c r="H100" s="39"/>
    </row>
    <row r="101" spans="1:8" s="2" customFormat="1" ht="16.899999999999999" customHeight="1">
      <c r="A101" s="36"/>
      <c r="B101" s="39"/>
      <c r="C101" s="296" t="s">
        <v>717</v>
      </c>
      <c r="D101" s="296" t="s">
        <v>718</v>
      </c>
      <c r="E101" s="18" t="s">
        <v>106</v>
      </c>
      <c r="F101" s="297">
        <v>181</v>
      </c>
      <c r="G101" s="36"/>
      <c r="H101" s="39"/>
    </row>
    <row r="102" spans="1:8" s="2" customFormat="1" ht="16.899999999999999" customHeight="1">
      <c r="A102" s="36"/>
      <c r="B102" s="39"/>
      <c r="C102" s="296" t="s">
        <v>858</v>
      </c>
      <c r="D102" s="296" t="s">
        <v>859</v>
      </c>
      <c r="E102" s="18" t="s">
        <v>106</v>
      </c>
      <c r="F102" s="297">
        <v>31</v>
      </c>
      <c r="G102" s="36"/>
      <c r="H102" s="39"/>
    </row>
    <row r="103" spans="1:8" s="2" customFormat="1" ht="16.899999999999999" customHeight="1">
      <c r="A103" s="36"/>
      <c r="B103" s="39"/>
      <c r="C103" s="292" t="s">
        <v>660</v>
      </c>
      <c r="D103" s="293" t="s">
        <v>661</v>
      </c>
      <c r="E103" s="294" t="s">
        <v>106</v>
      </c>
      <c r="F103" s="295">
        <v>31</v>
      </c>
      <c r="G103" s="36"/>
      <c r="H103" s="39"/>
    </row>
    <row r="104" spans="1:8" s="2" customFormat="1" ht="16.899999999999999" customHeight="1">
      <c r="A104" s="36"/>
      <c r="B104" s="39"/>
      <c r="C104" s="296" t="s">
        <v>660</v>
      </c>
      <c r="D104" s="296" t="s">
        <v>658</v>
      </c>
      <c r="E104" s="18" t="s">
        <v>1</v>
      </c>
      <c r="F104" s="297">
        <v>31</v>
      </c>
      <c r="G104" s="36"/>
      <c r="H104" s="39"/>
    </row>
    <row r="105" spans="1:8" s="2" customFormat="1" ht="16.899999999999999" customHeight="1">
      <c r="A105" s="36"/>
      <c r="B105" s="39"/>
      <c r="C105" s="298" t="s">
        <v>984</v>
      </c>
      <c r="D105" s="36"/>
      <c r="E105" s="36"/>
      <c r="F105" s="36"/>
      <c r="G105" s="36"/>
      <c r="H105" s="39"/>
    </row>
    <row r="106" spans="1:8" s="2" customFormat="1" ht="16.899999999999999" customHeight="1">
      <c r="A106" s="36"/>
      <c r="B106" s="39"/>
      <c r="C106" s="296" t="s">
        <v>858</v>
      </c>
      <c r="D106" s="296" t="s">
        <v>859</v>
      </c>
      <c r="E106" s="18" t="s">
        <v>106</v>
      </c>
      <c r="F106" s="297">
        <v>31</v>
      </c>
      <c r="G106" s="36"/>
      <c r="H106" s="39"/>
    </row>
    <row r="107" spans="1:8" s="2" customFormat="1" ht="16.899999999999999" customHeight="1">
      <c r="A107" s="36"/>
      <c r="B107" s="39"/>
      <c r="C107" s="296" t="s">
        <v>861</v>
      </c>
      <c r="D107" s="296" t="s">
        <v>862</v>
      </c>
      <c r="E107" s="18" t="s">
        <v>106</v>
      </c>
      <c r="F107" s="297">
        <v>31</v>
      </c>
      <c r="G107" s="36"/>
      <c r="H107" s="39"/>
    </row>
    <row r="108" spans="1:8" s="2" customFormat="1" ht="16.899999999999999" customHeight="1">
      <c r="A108" s="36"/>
      <c r="B108" s="39"/>
      <c r="C108" s="296" t="s">
        <v>864</v>
      </c>
      <c r="D108" s="296" t="s">
        <v>865</v>
      </c>
      <c r="E108" s="18" t="s">
        <v>106</v>
      </c>
      <c r="F108" s="297">
        <v>31</v>
      </c>
      <c r="G108" s="36"/>
      <c r="H108" s="39"/>
    </row>
    <row r="109" spans="1:8" s="2" customFormat="1" ht="16.899999999999999" customHeight="1">
      <c r="A109" s="36"/>
      <c r="B109" s="39"/>
      <c r="C109" s="296" t="s">
        <v>867</v>
      </c>
      <c r="D109" s="296" t="s">
        <v>868</v>
      </c>
      <c r="E109" s="18" t="s">
        <v>106</v>
      </c>
      <c r="F109" s="297">
        <v>31</v>
      </c>
      <c r="G109" s="36"/>
      <c r="H109" s="39"/>
    </row>
    <row r="110" spans="1:8" s="2" customFormat="1" ht="16.899999999999999" customHeight="1">
      <c r="A110" s="36"/>
      <c r="B110" s="39"/>
      <c r="C110" s="296" t="s">
        <v>870</v>
      </c>
      <c r="D110" s="296" t="s">
        <v>871</v>
      </c>
      <c r="E110" s="18" t="s">
        <v>106</v>
      </c>
      <c r="F110" s="297">
        <v>31</v>
      </c>
      <c r="G110" s="36"/>
      <c r="H110" s="39"/>
    </row>
    <row r="111" spans="1:8" s="2" customFormat="1" ht="22.5">
      <c r="A111" s="36"/>
      <c r="B111" s="39"/>
      <c r="C111" s="296" t="s">
        <v>873</v>
      </c>
      <c r="D111" s="296" t="s">
        <v>874</v>
      </c>
      <c r="E111" s="18" t="s">
        <v>106</v>
      </c>
      <c r="F111" s="297">
        <v>31</v>
      </c>
      <c r="G111" s="36"/>
      <c r="H111" s="39"/>
    </row>
    <row r="112" spans="1:8" s="2" customFormat="1" ht="16.899999999999999" customHeight="1">
      <c r="A112" s="36"/>
      <c r="B112" s="39"/>
      <c r="C112" s="296" t="s">
        <v>876</v>
      </c>
      <c r="D112" s="296" t="s">
        <v>877</v>
      </c>
      <c r="E112" s="18" t="s">
        <v>106</v>
      </c>
      <c r="F112" s="297">
        <v>31</v>
      </c>
      <c r="G112" s="36"/>
      <c r="H112" s="39"/>
    </row>
    <row r="113" spans="1:8" s="2" customFormat="1" ht="16.899999999999999" customHeight="1">
      <c r="A113" s="36"/>
      <c r="B113" s="39"/>
      <c r="C113" s="292" t="s">
        <v>965</v>
      </c>
      <c r="D113" s="293" t="s">
        <v>965</v>
      </c>
      <c r="E113" s="294" t="s">
        <v>1</v>
      </c>
      <c r="F113" s="295">
        <v>240</v>
      </c>
      <c r="G113" s="36"/>
      <c r="H113" s="39"/>
    </row>
    <row r="114" spans="1:8" s="2" customFormat="1" ht="16.899999999999999" customHeight="1">
      <c r="A114" s="36"/>
      <c r="B114" s="39"/>
      <c r="C114" s="296" t="s">
        <v>965</v>
      </c>
      <c r="D114" s="296" t="s">
        <v>966</v>
      </c>
      <c r="E114" s="18" t="s">
        <v>1</v>
      </c>
      <c r="F114" s="297">
        <v>240</v>
      </c>
      <c r="G114" s="36"/>
      <c r="H114" s="39"/>
    </row>
    <row r="115" spans="1:8" s="2" customFormat="1" ht="16.899999999999999" customHeight="1">
      <c r="A115" s="36"/>
      <c r="B115" s="39"/>
      <c r="C115" s="292" t="s">
        <v>662</v>
      </c>
      <c r="D115" s="293" t="s">
        <v>663</v>
      </c>
      <c r="E115" s="294" t="s">
        <v>106</v>
      </c>
      <c r="F115" s="295">
        <v>150</v>
      </c>
      <c r="G115" s="36"/>
      <c r="H115" s="39"/>
    </row>
    <row r="116" spans="1:8" s="2" customFormat="1" ht="16.899999999999999" customHeight="1">
      <c r="A116" s="36"/>
      <c r="B116" s="39"/>
      <c r="C116" s="296" t="s">
        <v>1</v>
      </c>
      <c r="D116" s="296" t="s">
        <v>722</v>
      </c>
      <c r="E116" s="18" t="s">
        <v>1</v>
      </c>
      <c r="F116" s="297">
        <v>150</v>
      </c>
      <c r="G116" s="36"/>
      <c r="H116" s="39"/>
    </row>
    <row r="117" spans="1:8" s="2" customFormat="1" ht="16.899999999999999" customHeight="1">
      <c r="A117" s="36"/>
      <c r="B117" s="39"/>
      <c r="C117" s="296" t="s">
        <v>662</v>
      </c>
      <c r="D117" s="296" t="s">
        <v>207</v>
      </c>
      <c r="E117" s="18" t="s">
        <v>1</v>
      </c>
      <c r="F117" s="297">
        <v>150</v>
      </c>
      <c r="G117" s="36"/>
      <c r="H117" s="39"/>
    </row>
    <row r="118" spans="1:8" s="2" customFormat="1" ht="16.899999999999999" customHeight="1">
      <c r="A118" s="36"/>
      <c r="B118" s="39"/>
      <c r="C118" s="298" t="s">
        <v>984</v>
      </c>
      <c r="D118" s="36"/>
      <c r="E118" s="36"/>
      <c r="F118" s="36"/>
      <c r="G118" s="36"/>
      <c r="H118" s="39"/>
    </row>
    <row r="119" spans="1:8" s="2" customFormat="1" ht="16.899999999999999" customHeight="1">
      <c r="A119" s="36"/>
      <c r="B119" s="39"/>
      <c r="C119" s="296" t="s">
        <v>717</v>
      </c>
      <c r="D119" s="296" t="s">
        <v>718</v>
      </c>
      <c r="E119" s="18" t="s">
        <v>106</v>
      </c>
      <c r="F119" s="297">
        <v>181</v>
      </c>
      <c r="G119" s="36"/>
      <c r="H119" s="39"/>
    </row>
    <row r="120" spans="1:8" s="2" customFormat="1" ht="16.899999999999999" customHeight="1">
      <c r="A120" s="36"/>
      <c r="B120" s="39"/>
      <c r="C120" s="296" t="s">
        <v>732</v>
      </c>
      <c r="D120" s="296" t="s">
        <v>733</v>
      </c>
      <c r="E120" s="18" t="s">
        <v>223</v>
      </c>
      <c r="F120" s="297">
        <v>58.914000000000001</v>
      </c>
      <c r="G120" s="36"/>
      <c r="H120" s="39"/>
    </row>
    <row r="121" spans="1:8" s="2" customFormat="1" ht="16.899999999999999" customHeight="1">
      <c r="A121" s="36"/>
      <c r="B121" s="39"/>
      <c r="C121" s="292" t="s">
        <v>823</v>
      </c>
      <c r="D121" s="293" t="s">
        <v>823</v>
      </c>
      <c r="E121" s="294" t="s">
        <v>1</v>
      </c>
      <c r="F121" s="295">
        <v>1297.8399999999999</v>
      </c>
      <c r="G121" s="36"/>
      <c r="H121" s="39"/>
    </row>
    <row r="122" spans="1:8" s="2" customFormat="1" ht="16.899999999999999" customHeight="1">
      <c r="A122" s="36"/>
      <c r="B122" s="39"/>
      <c r="C122" s="296" t="s">
        <v>1</v>
      </c>
      <c r="D122" s="296" t="s">
        <v>819</v>
      </c>
      <c r="E122" s="18" t="s">
        <v>1</v>
      </c>
      <c r="F122" s="297">
        <v>114</v>
      </c>
      <c r="G122" s="36"/>
      <c r="H122" s="39"/>
    </row>
    <row r="123" spans="1:8" s="2" customFormat="1" ht="16.899999999999999" customHeight="1">
      <c r="A123" s="36"/>
      <c r="B123" s="39"/>
      <c r="C123" s="296" t="s">
        <v>1</v>
      </c>
      <c r="D123" s="296" t="s">
        <v>820</v>
      </c>
      <c r="E123" s="18" t="s">
        <v>1</v>
      </c>
      <c r="F123" s="297">
        <v>93</v>
      </c>
      <c r="G123" s="36"/>
      <c r="H123" s="39"/>
    </row>
    <row r="124" spans="1:8" s="2" customFormat="1" ht="16.899999999999999" customHeight="1">
      <c r="A124" s="36"/>
      <c r="B124" s="39"/>
      <c r="C124" s="296" t="s">
        <v>1</v>
      </c>
      <c r="D124" s="296" t="s">
        <v>821</v>
      </c>
      <c r="E124" s="18" t="s">
        <v>1</v>
      </c>
      <c r="F124" s="297">
        <v>120.6</v>
      </c>
      <c r="G124" s="36"/>
      <c r="H124" s="39"/>
    </row>
    <row r="125" spans="1:8" s="2" customFormat="1" ht="16.899999999999999" customHeight="1">
      <c r="A125" s="36"/>
      <c r="B125" s="39"/>
      <c r="C125" s="296" t="s">
        <v>1</v>
      </c>
      <c r="D125" s="296" t="s">
        <v>822</v>
      </c>
      <c r="E125" s="18" t="s">
        <v>1</v>
      </c>
      <c r="F125" s="297">
        <v>970.24</v>
      </c>
      <c r="G125" s="36"/>
      <c r="H125" s="39"/>
    </row>
    <row r="126" spans="1:8" s="2" customFormat="1" ht="16.899999999999999" customHeight="1">
      <c r="A126" s="36"/>
      <c r="B126" s="39"/>
      <c r="C126" s="296" t="s">
        <v>823</v>
      </c>
      <c r="D126" s="296" t="s">
        <v>210</v>
      </c>
      <c r="E126" s="18" t="s">
        <v>1</v>
      </c>
      <c r="F126" s="297">
        <v>1297.8399999999999</v>
      </c>
      <c r="G126" s="36"/>
      <c r="H126" s="39"/>
    </row>
    <row r="127" spans="1:8" s="2" customFormat="1" ht="16.899999999999999" customHeight="1">
      <c r="A127" s="36"/>
      <c r="B127" s="39"/>
      <c r="C127" s="292" t="s">
        <v>665</v>
      </c>
      <c r="D127" s="293" t="s">
        <v>666</v>
      </c>
      <c r="E127" s="294" t="s">
        <v>223</v>
      </c>
      <c r="F127" s="295">
        <v>772.74199999999996</v>
      </c>
      <c r="G127" s="36"/>
      <c r="H127" s="39"/>
    </row>
    <row r="128" spans="1:8" s="2" customFormat="1" ht="16.899999999999999" customHeight="1">
      <c r="A128" s="36"/>
      <c r="B128" s="39"/>
      <c r="C128" s="296" t="s">
        <v>1</v>
      </c>
      <c r="D128" s="296" t="s">
        <v>743</v>
      </c>
      <c r="E128" s="18" t="s">
        <v>1</v>
      </c>
      <c r="F128" s="297">
        <v>0</v>
      </c>
      <c r="G128" s="36"/>
      <c r="H128" s="39"/>
    </row>
    <row r="129" spans="1:8" s="2" customFormat="1" ht="16.899999999999999" customHeight="1">
      <c r="A129" s="36"/>
      <c r="B129" s="39"/>
      <c r="C129" s="296" t="s">
        <v>1</v>
      </c>
      <c r="D129" s="296" t="s">
        <v>744</v>
      </c>
      <c r="E129" s="18" t="s">
        <v>1</v>
      </c>
      <c r="F129" s="297">
        <v>244.70099999999999</v>
      </c>
      <c r="G129" s="36"/>
      <c r="H129" s="39"/>
    </row>
    <row r="130" spans="1:8" s="2" customFormat="1" ht="16.899999999999999" customHeight="1">
      <c r="A130" s="36"/>
      <c r="B130" s="39"/>
      <c r="C130" s="296" t="s">
        <v>1</v>
      </c>
      <c r="D130" s="296" t="s">
        <v>745</v>
      </c>
      <c r="E130" s="18" t="s">
        <v>1</v>
      </c>
      <c r="F130" s="297">
        <v>0</v>
      </c>
      <c r="G130" s="36"/>
      <c r="H130" s="39"/>
    </row>
    <row r="131" spans="1:8" s="2" customFormat="1" ht="16.899999999999999" customHeight="1">
      <c r="A131" s="36"/>
      <c r="B131" s="39"/>
      <c r="C131" s="296" t="s">
        <v>1</v>
      </c>
      <c r="D131" s="296" t="s">
        <v>746</v>
      </c>
      <c r="E131" s="18" t="s">
        <v>1</v>
      </c>
      <c r="F131" s="297">
        <v>519.24</v>
      </c>
      <c r="G131" s="36"/>
      <c r="H131" s="39"/>
    </row>
    <row r="132" spans="1:8" s="2" customFormat="1" ht="16.899999999999999" customHeight="1">
      <c r="A132" s="36"/>
      <c r="B132" s="39"/>
      <c r="C132" s="296" t="s">
        <v>1</v>
      </c>
      <c r="D132" s="296" t="s">
        <v>747</v>
      </c>
      <c r="E132" s="18" t="s">
        <v>1</v>
      </c>
      <c r="F132" s="297">
        <v>0</v>
      </c>
      <c r="G132" s="36"/>
      <c r="H132" s="39"/>
    </row>
    <row r="133" spans="1:8" s="2" customFormat="1" ht="16.899999999999999" customHeight="1">
      <c r="A133" s="36"/>
      <c r="B133" s="39"/>
      <c r="C133" s="296" t="s">
        <v>1</v>
      </c>
      <c r="D133" s="296" t="s">
        <v>748</v>
      </c>
      <c r="E133" s="18" t="s">
        <v>1</v>
      </c>
      <c r="F133" s="297">
        <v>8.8010000000000002</v>
      </c>
      <c r="G133" s="36"/>
      <c r="H133" s="39"/>
    </row>
    <row r="134" spans="1:8" s="2" customFormat="1" ht="16.899999999999999" customHeight="1">
      <c r="A134" s="36"/>
      <c r="B134" s="39"/>
      <c r="C134" s="296" t="s">
        <v>665</v>
      </c>
      <c r="D134" s="296" t="s">
        <v>210</v>
      </c>
      <c r="E134" s="18" t="s">
        <v>1</v>
      </c>
      <c r="F134" s="297">
        <v>772.74199999999996</v>
      </c>
      <c r="G134" s="36"/>
      <c r="H134" s="39"/>
    </row>
    <row r="135" spans="1:8" s="2" customFormat="1" ht="16.899999999999999" customHeight="1">
      <c r="A135" s="36"/>
      <c r="B135" s="39"/>
      <c r="C135" s="298" t="s">
        <v>984</v>
      </c>
      <c r="D135" s="36"/>
      <c r="E135" s="36"/>
      <c r="F135" s="36"/>
      <c r="G135" s="36"/>
      <c r="H135" s="39"/>
    </row>
    <row r="136" spans="1:8" s="2" customFormat="1" ht="16.899999999999999" customHeight="1">
      <c r="A136" s="36"/>
      <c r="B136" s="39"/>
      <c r="C136" s="296" t="s">
        <v>740</v>
      </c>
      <c r="D136" s="296" t="s">
        <v>741</v>
      </c>
      <c r="E136" s="18" t="s">
        <v>223</v>
      </c>
      <c r="F136" s="297">
        <v>772.74199999999996</v>
      </c>
      <c r="G136" s="36"/>
      <c r="H136" s="39"/>
    </row>
    <row r="137" spans="1:8" s="2" customFormat="1" ht="16.899999999999999" customHeight="1">
      <c r="A137" s="36"/>
      <c r="B137" s="39"/>
      <c r="C137" s="296" t="s">
        <v>749</v>
      </c>
      <c r="D137" s="296" t="s">
        <v>750</v>
      </c>
      <c r="E137" s="18" t="s">
        <v>223</v>
      </c>
      <c r="F137" s="297">
        <v>772.74199999999996</v>
      </c>
      <c r="G137" s="36"/>
      <c r="H137" s="39"/>
    </row>
    <row r="138" spans="1:8" s="2" customFormat="1" ht="16.899999999999999" customHeight="1">
      <c r="A138" s="36"/>
      <c r="B138" s="39"/>
      <c r="C138" s="296" t="s">
        <v>772</v>
      </c>
      <c r="D138" s="296" t="s">
        <v>773</v>
      </c>
      <c r="E138" s="18" t="s">
        <v>223</v>
      </c>
      <c r="F138" s="297">
        <v>1075.462</v>
      </c>
      <c r="G138" s="36"/>
      <c r="H138" s="39"/>
    </row>
    <row r="139" spans="1:8" s="2" customFormat="1" ht="16.899999999999999" customHeight="1">
      <c r="A139" s="36"/>
      <c r="B139" s="39"/>
      <c r="C139" s="292" t="s">
        <v>668</v>
      </c>
      <c r="D139" s="293" t="s">
        <v>669</v>
      </c>
      <c r="E139" s="294" t="s">
        <v>223</v>
      </c>
      <c r="F139" s="295">
        <v>16.2</v>
      </c>
      <c r="G139" s="36"/>
      <c r="H139" s="39"/>
    </row>
    <row r="140" spans="1:8" s="2" customFormat="1" ht="16.899999999999999" customHeight="1">
      <c r="A140" s="36"/>
      <c r="B140" s="39"/>
      <c r="C140" s="298" t="s">
        <v>984</v>
      </c>
      <c r="D140" s="36"/>
      <c r="E140" s="36"/>
      <c r="F140" s="36"/>
      <c r="G140" s="36"/>
      <c r="H140" s="39"/>
    </row>
    <row r="141" spans="1:8" s="2" customFormat="1" ht="16.899999999999999" customHeight="1">
      <c r="A141" s="36"/>
      <c r="B141" s="39"/>
      <c r="C141" s="296" t="s">
        <v>787</v>
      </c>
      <c r="D141" s="296" t="s">
        <v>788</v>
      </c>
      <c r="E141" s="18" t="s">
        <v>223</v>
      </c>
      <c r="F141" s="297">
        <v>594.99</v>
      </c>
      <c r="G141" s="36"/>
      <c r="H141" s="39"/>
    </row>
    <row r="142" spans="1:8" s="2" customFormat="1" ht="16.899999999999999" customHeight="1">
      <c r="A142" s="36"/>
      <c r="B142" s="39"/>
      <c r="C142" s="296" t="s">
        <v>792</v>
      </c>
      <c r="D142" s="296" t="s">
        <v>793</v>
      </c>
      <c r="E142" s="18" t="s">
        <v>260</v>
      </c>
      <c r="F142" s="297">
        <v>24.3</v>
      </c>
      <c r="G142" s="36"/>
      <c r="H142" s="39"/>
    </row>
    <row r="143" spans="1:8" s="2" customFormat="1" ht="16.899999999999999" customHeight="1">
      <c r="A143" s="36"/>
      <c r="B143" s="39"/>
      <c r="C143" s="292" t="s">
        <v>840</v>
      </c>
      <c r="D143" s="293" t="s">
        <v>840</v>
      </c>
      <c r="E143" s="294" t="s">
        <v>1</v>
      </c>
      <c r="F143" s="295">
        <v>74.52</v>
      </c>
      <c r="G143" s="36"/>
      <c r="H143" s="39"/>
    </row>
    <row r="144" spans="1:8" s="2" customFormat="1" ht="16.899999999999999" customHeight="1">
      <c r="A144" s="36"/>
      <c r="B144" s="39"/>
      <c r="C144" s="296" t="s">
        <v>1</v>
      </c>
      <c r="D144" s="296" t="s">
        <v>836</v>
      </c>
      <c r="E144" s="18" t="s">
        <v>1</v>
      </c>
      <c r="F144" s="297">
        <v>0</v>
      </c>
      <c r="G144" s="36"/>
      <c r="H144" s="39"/>
    </row>
    <row r="145" spans="1:8" s="2" customFormat="1" ht="16.899999999999999" customHeight="1">
      <c r="A145" s="36"/>
      <c r="B145" s="39"/>
      <c r="C145" s="296" t="s">
        <v>1</v>
      </c>
      <c r="D145" s="296" t="s">
        <v>837</v>
      </c>
      <c r="E145" s="18" t="s">
        <v>1</v>
      </c>
      <c r="F145" s="297">
        <v>48</v>
      </c>
      <c r="G145" s="36"/>
      <c r="H145" s="39"/>
    </row>
    <row r="146" spans="1:8" s="2" customFormat="1" ht="16.899999999999999" customHeight="1">
      <c r="A146" s="36"/>
      <c r="B146" s="39"/>
      <c r="C146" s="296" t="s">
        <v>1</v>
      </c>
      <c r="D146" s="296" t="s">
        <v>838</v>
      </c>
      <c r="E146" s="18" t="s">
        <v>1</v>
      </c>
      <c r="F146" s="297">
        <v>18</v>
      </c>
      <c r="G146" s="36"/>
      <c r="H146" s="39"/>
    </row>
    <row r="147" spans="1:8" s="2" customFormat="1" ht="16.899999999999999" customHeight="1">
      <c r="A147" s="36"/>
      <c r="B147" s="39"/>
      <c r="C147" s="296" t="s">
        <v>1</v>
      </c>
      <c r="D147" s="296" t="s">
        <v>839</v>
      </c>
      <c r="E147" s="18" t="s">
        <v>1</v>
      </c>
      <c r="F147" s="297">
        <v>8.52</v>
      </c>
      <c r="G147" s="36"/>
      <c r="H147" s="39"/>
    </row>
    <row r="148" spans="1:8" s="2" customFormat="1" ht="16.899999999999999" customHeight="1">
      <c r="A148" s="36"/>
      <c r="B148" s="39"/>
      <c r="C148" s="296" t="s">
        <v>840</v>
      </c>
      <c r="D148" s="296" t="s">
        <v>210</v>
      </c>
      <c r="E148" s="18" t="s">
        <v>1</v>
      </c>
      <c r="F148" s="297">
        <v>74.52</v>
      </c>
      <c r="G148" s="36"/>
      <c r="H148" s="39"/>
    </row>
    <row r="149" spans="1:8" s="2" customFormat="1" ht="16.899999999999999" customHeight="1">
      <c r="A149" s="36"/>
      <c r="B149" s="39"/>
      <c r="C149" s="292" t="s">
        <v>671</v>
      </c>
      <c r="D149" s="293" t="s">
        <v>672</v>
      </c>
      <c r="E149" s="294" t="s">
        <v>223</v>
      </c>
      <c r="F149" s="295">
        <v>58.914000000000001</v>
      </c>
      <c r="G149" s="36"/>
      <c r="H149" s="39"/>
    </row>
    <row r="150" spans="1:8" s="2" customFormat="1" ht="16.899999999999999" customHeight="1">
      <c r="A150" s="36"/>
      <c r="B150" s="39"/>
      <c r="C150" s="296" t="s">
        <v>1</v>
      </c>
      <c r="D150" s="296" t="s">
        <v>735</v>
      </c>
      <c r="E150" s="18" t="s">
        <v>1</v>
      </c>
      <c r="F150" s="297">
        <v>0</v>
      </c>
      <c r="G150" s="36"/>
      <c r="H150" s="39"/>
    </row>
    <row r="151" spans="1:8" s="2" customFormat="1" ht="16.899999999999999" customHeight="1">
      <c r="A151" s="36"/>
      <c r="B151" s="39"/>
      <c r="C151" s="296" t="s">
        <v>1</v>
      </c>
      <c r="D151" s="296" t="s">
        <v>736</v>
      </c>
      <c r="E151" s="18" t="s">
        <v>1</v>
      </c>
      <c r="F151" s="297">
        <v>15.263999999999999</v>
      </c>
      <c r="G151" s="36"/>
      <c r="H151" s="39"/>
    </row>
    <row r="152" spans="1:8" s="2" customFormat="1" ht="16.899999999999999" customHeight="1">
      <c r="A152" s="36"/>
      <c r="B152" s="39"/>
      <c r="C152" s="296" t="s">
        <v>1</v>
      </c>
      <c r="D152" s="296" t="s">
        <v>737</v>
      </c>
      <c r="E152" s="18" t="s">
        <v>1</v>
      </c>
      <c r="F152" s="297">
        <v>7.5</v>
      </c>
      <c r="G152" s="36"/>
      <c r="H152" s="39"/>
    </row>
    <row r="153" spans="1:8" s="2" customFormat="1" ht="16.899999999999999" customHeight="1">
      <c r="A153" s="36"/>
      <c r="B153" s="39"/>
      <c r="C153" s="296" t="s">
        <v>1</v>
      </c>
      <c r="D153" s="296" t="s">
        <v>738</v>
      </c>
      <c r="E153" s="18" t="s">
        <v>1</v>
      </c>
      <c r="F153" s="297">
        <v>58.65</v>
      </c>
      <c r="G153" s="36"/>
      <c r="H153" s="39"/>
    </row>
    <row r="154" spans="1:8" s="2" customFormat="1" ht="16.899999999999999" customHeight="1">
      <c r="A154" s="36"/>
      <c r="B154" s="39"/>
      <c r="C154" s="296" t="s">
        <v>1</v>
      </c>
      <c r="D154" s="296" t="s">
        <v>739</v>
      </c>
      <c r="E154" s="18" t="s">
        <v>1</v>
      </c>
      <c r="F154" s="297">
        <v>-22.5</v>
      </c>
      <c r="G154" s="36"/>
      <c r="H154" s="39"/>
    </row>
    <row r="155" spans="1:8" s="2" customFormat="1" ht="16.899999999999999" customHeight="1">
      <c r="A155" s="36"/>
      <c r="B155" s="39"/>
      <c r="C155" s="296" t="s">
        <v>671</v>
      </c>
      <c r="D155" s="296" t="s">
        <v>210</v>
      </c>
      <c r="E155" s="18" t="s">
        <v>1</v>
      </c>
      <c r="F155" s="297">
        <v>58.914000000000001</v>
      </c>
      <c r="G155" s="36"/>
      <c r="H155" s="39"/>
    </row>
    <row r="156" spans="1:8" s="2" customFormat="1" ht="16.899999999999999" customHeight="1">
      <c r="A156" s="36"/>
      <c r="B156" s="39"/>
      <c r="C156" s="298" t="s">
        <v>984</v>
      </c>
      <c r="D156" s="36"/>
      <c r="E156" s="36"/>
      <c r="F156" s="36"/>
      <c r="G156" s="36"/>
      <c r="H156" s="39"/>
    </row>
    <row r="157" spans="1:8" s="2" customFormat="1" ht="16.899999999999999" customHeight="1">
      <c r="A157" s="36"/>
      <c r="B157" s="39"/>
      <c r="C157" s="296" t="s">
        <v>732</v>
      </c>
      <c r="D157" s="296" t="s">
        <v>733</v>
      </c>
      <c r="E157" s="18" t="s">
        <v>223</v>
      </c>
      <c r="F157" s="297">
        <v>58.914000000000001</v>
      </c>
      <c r="G157" s="36"/>
      <c r="H157" s="39"/>
    </row>
    <row r="158" spans="1:8" s="2" customFormat="1" ht="16.899999999999999" customHeight="1">
      <c r="A158" s="36"/>
      <c r="B158" s="39"/>
      <c r="C158" s="296" t="s">
        <v>799</v>
      </c>
      <c r="D158" s="296" t="s">
        <v>800</v>
      </c>
      <c r="E158" s="18" t="s">
        <v>106</v>
      </c>
      <c r="F158" s="297">
        <v>392.76</v>
      </c>
      <c r="G158" s="36"/>
      <c r="H158" s="39"/>
    </row>
    <row r="159" spans="1:8" s="2" customFormat="1" ht="16.899999999999999" customHeight="1">
      <c r="A159" s="36"/>
      <c r="B159" s="39"/>
      <c r="C159" s="296" t="s">
        <v>803</v>
      </c>
      <c r="D159" s="296" t="s">
        <v>804</v>
      </c>
      <c r="E159" s="18" t="s">
        <v>106</v>
      </c>
      <c r="F159" s="297">
        <v>392.76</v>
      </c>
      <c r="G159" s="36"/>
      <c r="H159" s="39"/>
    </row>
    <row r="160" spans="1:8" s="2" customFormat="1" ht="16.899999999999999" customHeight="1">
      <c r="A160" s="36"/>
      <c r="B160" s="39"/>
      <c r="C160" s="292" t="s">
        <v>674</v>
      </c>
      <c r="D160" s="293" t="s">
        <v>675</v>
      </c>
      <c r="E160" s="294" t="s">
        <v>110</v>
      </c>
      <c r="F160" s="295">
        <v>250</v>
      </c>
      <c r="G160" s="36"/>
      <c r="H160" s="39"/>
    </row>
    <row r="161" spans="1:8" s="2" customFormat="1" ht="16.899999999999999" customHeight="1">
      <c r="A161" s="36"/>
      <c r="B161" s="39"/>
      <c r="C161" s="296" t="s">
        <v>674</v>
      </c>
      <c r="D161" s="296" t="s">
        <v>676</v>
      </c>
      <c r="E161" s="18" t="s">
        <v>1</v>
      </c>
      <c r="F161" s="297">
        <v>250</v>
      </c>
      <c r="G161" s="36"/>
      <c r="H161" s="39"/>
    </row>
    <row r="162" spans="1:8" s="2" customFormat="1" ht="16.899999999999999" customHeight="1">
      <c r="A162" s="36"/>
      <c r="B162" s="39"/>
      <c r="C162" s="298" t="s">
        <v>984</v>
      </c>
      <c r="D162" s="36"/>
      <c r="E162" s="36"/>
      <c r="F162" s="36"/>
      <c r="G162" s="36"/>
      <c r="H162" s="39"/>
    </row>
    <row r="163" spans="1:8" s="2" customFormat="1" ht="16.899999999999999" customHeight="1">
      <c r="A163" s="36"/>
      <c r="B163" s="39"/>
      <c r="C163" s="296" t="s">
        <v>726</v>
      </c>
      <c r="D163" s="296" t="s">
        <v>727</v>
      </c>
      <c r="E163" s="18" t="s">
        <v>110</v>
      </c>
      <c r="F163" s="297">
        <v>250</v>
      </c>
      <c r="G163" s="36"/>
      <c r="H163" s="39"/>
    </row>
    <row r="164" spans="1:8" s="2" customFormat="1" ht="16.899999999999999" customHeight="1">
      <c r="A164" s="36"/>
      <c r="B164" s="39"/>
      <c r="C164" s="296" t="s">
        <v>729</v>
      </c>
      <c r="D164" s="296" t="s">
        <v>730</v>
      </c>
      <c r="E164" s="18" t="s">
        <v>110</v>
      </c>
      <c r="F164" s="297">
        <v>250</v>
      </c>
      <c r="G164" s="36"/>
      <c r="H164" s="39"/>
    </row>
    <row r="165" spans="1:8" s="2" customFormat="1" ht="22.5">
      <c r="A165" s="36"/>
      <c r="B165" s="39"/>
      <c r="C165" s="296" t="s">
        <v>949</v>
      </c>
      <c r="D165" s="296" t="s">
        <v>950</v>
      </c>
      <c r="E165" s="18" t="s">
        <v>110</v>
      </c>
      <c r="F165" s="297">
        <v>250</v>
      </c>
      <c r="G165" s="36"/>
      <c r="H165" s="39"/>
    </row>
    <row r="166" spans="1:8" s="2" customFormat="1" ht="22.5">
      <c r="A166" s="36"/>
      <c r="B166" s="39"/>
      <c r="C166" s="296" t="s">
        <v>953</v>
      </c>
      <c r="D166" s="296" t="s">
        <v>954</v>
      </c>
      <c r="E166" s="18" t="s">
        <v>110</v>
      </c>
      <c r="F166" s="297">
        <v>7500</v>
      </c>
      <c r="G166" s="36"/>
      <c r="H166" s="39"/>
    </row>
    <row r="167" spans="1:8" s="2" customFormat="1" ht="22.5">
      <c r="A167" s="36"/>
      <c r="B167" s="39"/>
      <c r="C167" s="296" t="s">
        <v>957</v>
      </c>
      <c r="D167" s="296" t="s">
        <v>958</v>
      </c>
      <c r="E167" s="18" t="s">
        <v>110</v>
      </c>
      <c r="F167" s="297">
        <v>250</v>
      </c>
      <c r="G167" s="36"/>
      <c r="H167" s="39"/>
    </row>
    <row r="168" spans="1:8" s="2" customFormat="1" ht="16.899999999999999" customHeight="1">
      <c r="A168" s="36"/>
      <c r="B168" s="39"/>
      <c r="C168" s="292" t="s">
        <v>678</v>
      </c>
      <c r="D168" s="293" t="s">
        <v>679</v>
      </c>
      <c r="E168" s="294" t="s">
        <v>106</v>
      </c>
      <c r="F168" s="295">
        <v>100</v>
      </c>
      <c r="G168" s="36"/>
      <c r="H168" s="39"/>
    </row>
    <row r="169" spans="1:8" s="2" customFormat="1" ht="16.899999999999999" customHeight="1">
      <c r="A169" s="36"/>
      <c r="B169" s="39"/>
      <c r="C169" s="296" t="s">
        <v>1</v>
      </c>
      <c r="D169" s="296" t="s">
        <v>763</v>
      </c>
      <c r="E169" s="18" t="s">
        <v>1</v>
      </c>
      <c r="F169" s="297">
        <v>0</v>
      </c>
      <c r="G169" s="36"/>
      <c r="H169" s="39"/>
    </row>
    <row r="170" spans="1:8" s="2" customFormat="1" ht="16.899999999999999" customHeight="1">
      <c r="A170" s="36"/>
      <c r="B170" s="39"/>
      <c r="C170" s="296" t="s">
        <v>1</v>
      </c>
      <c r="D170" s="296" t="s">
        <v>764</v>
      </c>
      <c r="E170" s="18" t="s">
        <v>1</v>
      </c>
      <c r="F170" s="297">
        <v>100</v>
      </c>
      <c r="G170" s="36"/>
      <c r="H170" s="39"/>
    </row>
    <row r="171" spans="1:8" s="2" customFormat="1" ht="16.899999999999999" customHeight="1">
      <c r="A171" s="36"/>
      <c r="B171" s="39"/>
      <c r="C171" s="296" t="s">
        <v>678</v>
      </c>
      <c r="D171" s="296" t="s">
        <v>210</v>
      </c>
      <c r="E171" s="18" t="s">
        <v>1</v>
      </c>
      <c r="F171" s="297">
        <v>100</v>
      </c>
      <c r="G171" s="36"/>
      <c r="H171" s="39"/>
    </row>
    <row r="172" spans="1:8" s="2" customFormat="1" ht="16.899999999999999" customHeight="1">
      <c r="A172" s="36"/>
      <c r="B172" s="39"/>
      <c r="C172" s="298" t="s">
        <v>984</v>
      </c>
      <c r="D172" s="36"/>
      <c r="E172" s="36"/>
      <c r="F172" s="36"/>
      <c r="G172" s="36"/>
      <c r="H172" s="39"/>
    </row>
    <row r="173" spans="1:8" s="2" customFormat="1" ht="16.899999999999999" customHeight="1">
      <c r="A173" s="36"/>
      <c r="B173" s="39"/>
      <c r="C173" s="296" t="s">
        <v>760</v>
      </c>
      <c r="D173" s="296" t="s">
        <v>761</v>
      </c>
      <c r="E173" s="18" t="s">
        <v>106</v>
      </c>
      <c r="F173" s="297">
        <v>100</v>
      </c>
      <c r="G173" s="36"/>
      <c r="H173" s="39"/>
    </row>
    <row r="174" spans="1:8" s="2" customFormat="1" ht="16.899999999999999" customHeight="1">
      <c r="A174" s="36"/>
      <c r="B174" s="39"/>
      <c r="C174" s="296" t="s">
        <v>765</v>
      </c>
      <c r="D174" s="296" t="s">
        <v>766</v>
      </c>
      <c r="E174" s="18" t="s">
        <v>106</v>
      </c>
      <c r="F174" s="297">
        <v>100</v>
      </c>
      <c r="G174" s="36"/>
      <c r="H174" s="39"/>
    </row>
    <row r="175" spans="1:8" s="2" customFormat="1" ht="22.5">
      <c r="A175" s="36"/>
      <c r="B175" s="39"/>
      <c r="C175" s="296" t="s">
        <v>768</v>
      </c>
      <c r="D175" s="296" t="s">
        <v>769</v>
      </c>
      <c r="E175" s="18" t="s">
        <v>106</v>
      </c>
      <c r="F175" s="297">
        <v>1000</v>
      </c>
      <c r="G175" s="36"/>
      <c r="H175" s="39"/>
    </row>
    <row r="176" spans="1:8" s="2" customFormat="1" ht="16.899999999999999" customHeight="1">
      <c r="A176" s="36"/>
      <c r="B176" s="39"/>
      <c r="C176" s="292" t="s">
        <v>681</v>
      </c>
      <c r="D176" s="293" t="s">
        <v>682</v>
      </c>
      <c r="E176" s="294" t="s">
        <v>106</v>
      </c>
      <c r="F176" s="295">
        <v>181</v>
      </c>
      <c r="G176" s="36"/>
      <c r="H176" s="39"/>
    </row>
    <row r="177" spans="1:8" s="2" customFormat="1" ht="16.899999999999999" customHeight="1">
      <c r="A177" s="36"/>
      <c r="B177" s="39"/>
      <c r="C177" s="296" t="s">
        <v>1</v>
      </c>
      <c r="D177" s="296" t="s">
        <v>720</v>
      </c>
      <c r="E177" s="18" t="s">
        <v>1</v>
      </c>
      <c r="F177" s="297">
        <v>0</v>
      </c>
      <c r="G177" s="36"/>
      <c r="H177" s="39"/>
    </row>
    <row r="178" spans="1:8" s="2" customFormat="1" ht="16.899999999999999" customHeight="1">
      <c r="A178" s="36"/>
      <c r="B178" s="39"/>
      <c r="C178" s="296" t="s">
        <v>1</v>
      </c>
      <c r="D178" s="296" t="s">
        <v>721</v>
      </c>
      <c r="E178" s="18" t="s">
        <v>1</v>
      </c>
      <c r="F178" s="297">
        <v>31</v>
      </c>
      <c r="G178" s="36"/>
      <c r="H178" s="39"/>
    </row>
    <row r="179" spans="1:8" s="2" customFormat="1" ht="16.899999999999999" customHeight="1">
      <c r="A179" s="36"/>
      <c r="B179" s="39"/>
      <c r="C179" s="296" t="s">
        <v>1</v>
      </c>
      <c r="D179" s="296" t="s">
        <v>722</v>
      </c>
      <c r="E179" s="18" t="s">
        <v>1</v>
      </c>
      <c r="F179" s="297">
        <v>150</v>
      </c>
      <c r="G179" s="36"/>
      <c r="H179" s="39"/>
    </row>
    <row r="180" spans="1:8" s="2" customFormat="1" ht="16.899999999999999" customHeight="1">
      <c r="A180" s="36"/>
      <c r="B180" s="39"/>
      <c r="C180" s="296" t="s">
        <v>681</v>
      </c>
      <c r="D180" s="296" t="s">
        <v>210</v>
      </c>
      <c r="E180" s="18" t="s">
        <v>1</v>
      </c>
      <c r="F180" s="297">
        <v>181</v>
      </c>
      <c r="G180" s="36"/>
      <c r="H180" s="39"/>
    </row>
    <row r="181" spans="1:8" s="2" customFormat="1" ht="16.899999999999999" customHeight="1">
      <c r="A181" s="36"/>
      <c r="B181" s="39"/>
      <c r="C181" s="298" t="s">
        <v>984</v>
      </c>
      <c r="D181" s="36"/>
      <c r="E181" s="36"/>
      <c r="F181" s="36"/>
      <c r="G181" s="36"/>
      <c r="H181" s="39"/>
    </row>
    <row r="182" spans="1:8" s="2" customFormat="1" ht="16.899999999999999" customHeight="1">
      <c r="A182" s="36"/>
      <c r="B182" s="39"/>
      <c r="C182" s="296" t="s">
        <v>717</v>
      </c>
      <c r="D182" s="296" t="s">
        <v>718</v>
      </c>
      <c r="E182" s="18" t="s">
        <v>106</v>
      </c>
      <c r="F182" s="297">
        <v>181</v>
      </c>
      <c r="G182" s="36"/>
      <c r="H182" s="39"/>
    </row>
    <row r="183" spans="1:8" s="2" customFormat="1" ht="16.899999999999999" customHeight="1">
      <c r="A183" s="36"/>
      <c r="B183" s="39"/>
      <c r="C183" s="296" t="s">
        <v>723</v>
      </c>
      <c r="D183" s="296" t="s">
        <v>724</v>
      </c>
      <c r="E183" s="18" t="s">
        <v>106</v>
      </c>
      <c r="F183" s="297">
        <v>181</v>
      </c>
      <c r="G183" s="36"/>
      <c r="H183" s="39"/>
    </row>
    <row r="184" spans="1:8" s="2" customFormat="1" ht="16.899999999999999" customHeight="1">
      <c r="A184" s="36"/>
      <c r="B184" s="39"/>
      <c r="C184" s="292" t="s">
        <v>684</v>
      </c>
      <c r="D184" s="293" t="s">
        <v>684</v>
      </c>
      <c r="E184" s="294" t="s">
        <v>110</v>
      </c>
      <c r="F184" s="295">
        <v>76</v>
      </c>
      <c r="G184" s="36"/>
      <c r="H184" s="39"/>
    </row>
    <row r="185" spans="1:8" s="2" customFormat="1" ht="16.899999999999999" customHeight="1">
      <c r="A185" s="36"/>
      <c r="B185" s="39"/>
      <c r="C185" s="296" t="s">
        <v>684</v>
      </c>
      <c r="D185" s="296" t="s">
        <v>902</v>
      </c>
      <c r="E185" s="18" t="s">
        <v>1</v>
      </c>
      <c r="F185" s="297">
        <v>76</v>
      </c>
      <c r="G185" s="36"/>
      <c r="H185" s="39"/>
    </row>
    <row r="186" spans="1:8" s="2" customFormat="1" ht="16.899999999999999" customHeight="1">
      <c r="A186" s="36"/>
      <c r="B186" s="39"/>
      <c r="C186" s="298" t="s">
        <v>984</v>
      </c>
      <c r="D186" s="36"/>
      <c r="E186" s="36"/>
      <c r="F186" s="36"/>
      <c r="G186" s="36"/>
      <c r="H186" s="39"/>
    </row>
    <row r="187" spans="1:8" s="2" customFormat="1" ht="16.899999999999999" customHeight="1">
      <c r="A187" s="36"/>
      <c r="B187" s="39"/>
      <c r="C187" s="296" t="s">
        <v>899</v>
      </c>
      <c r="D187" s="296" t="s">
        <v>900</v>
      </c>
      <c r="E187" s="18" t="s">
        <v>110</v>
      </c>
      <c r="F187" s="297">
        <v>76</v>
      </c>
      <c r="G187" s="36"/>
      <c r="H187" s="39"/>
    </row>
    <row r="188" spans="1:8" s="2" customFormat="1" ht="16.899999999999999" customHeight="1">
      <c r="A188" s="36"/>
      <c r="B188" s="39"/>
      <c r="C188" s="296" t="s">
        <v>752</v>
      </c>
      <c r="D188" s="296" t="s">
        <v>753</v>
      </c>
      <c r="E188" s="18" t="s">
        <v>223</v>
      </c>
      <c r="F188" s="297">
        <v>74.400000000000006</v>
      </c>
      <c r="G188" s="36"/>
      <c r="H188" s="39"/>
    </row>
    <row r="189" spans="1:8" s="2" customFormat="1" ht="16.899999999999999" customHeight="1">
      <c r="A189" s="36"/>
      <c r="B189" s="39"/>
      <c r="C189" s="296" t="s">
        <v>816</v>
      </c>
      <c r="D189" s="296" t="s">
        <v>817</v>
      </c>
      <c r="E189" s="18" t="s">
        <v>106</v>
      </c>
      <c r="F189" s="297">
        <v>1297.8399999999999</v>
      </c>
      <c r="G189" s="36"/>
      <c r="H189" s="39"/>
    </row>
    <row r="190" spans="1:8" s="2" customFormat="1" ht="16.899999999999999" customHeight="1">
      <c r="A190" s="36"/>
      <c r="B190" s="39"/>
      <c r="C190" s="296" t="s">
        <v>841</v>
      </c>
      <c r="D190" s="296" t="s">
        <v>842</v>
      </c>
      <c r="E190" s="18" t="s">
        <v>223</v>
      </c>
      <c r="F190" s="297">
        <v>18.239999999999998</v>
      </c>
      <c r="G190" s="36"/>
      <c r="H190" s="39"/>
    </row>
    <row r="191" spans="1:8" s="2" customFormat="1" ht="16.899999999999999" customHeight="1">
      <c r="A191" s="36"/>
      <c r="B191" s="39"/>
      <c r="C191" s="296" t="s">
        <v>912</v>
      </c>
      <c r="D191" s="296" t="s">
        <v>913</v>
      </c>
      <c r="E191" s="18" t="s">
        <v>914</v>
      </c>
      <c r="F191" s="297">
        <v>76</v>
      </c>
      <c r="G191" s="36"/>
      <c r="H191" s="39"/>
    </row>
    <row r="192" spans="1:8" s="2" customFormat="1" ht="16.899999999999999" customHeight="1">
      <c r="A192" s="36"/>
      <c r="B192" s="39"/>
      <c r="C192" s="296" t="s">
        <v>942</v>
      </c>
      <c r="D192" s="296" t="s">
        <v>943</v>
      </c>
      <c r="E192" s="18" t="s">
        <v>110</v>
      </c>
      <c r="F192" s="297">
        <v>76</v>
      </c>
      <c r="G192" s="36"/>
      <c r="H192" s="39"/>
    </row>
    <row r="193" spans="1:8" s="2" customFormat="1" ht="16.899999999999999" customHeight="1">
      <c r="A193" s="36"/>
      <c r="B193" s="39"/>
      <c r="C193" s="296" t="s">
        <v>945</v>
      </c>
      <c r="D193" s="296" t="s">
        <v>946</v>
      </c>
      <c r="E193" s="18" t="s">
        <v>110</v>
      </c>
      <c r="F193" s="297">
        <v>76</v>
      </c>
      <c r="G193" s="36"/>
      <c r="H193" s="39"/>
    </row>
    <row r="194" spans="1:8" s="2" customFormat="1" ht="16.899999999999999" customHeight="1">
      <c r="A194" s="36"/>
      <c r="B194" s="39"/>
      <c r="C194" s="292" t="s">
        <v>685</v>
      </c>
      <c r="D194" s="293" t="s">
        <v>686</v>
      </c>
      <c r="E194" s="294" t="s">
        <v>223</v>
      </c>
      <c r="F194" s="295">
        <v>74.400000000000006</v>
      </c>
      <c r="G194" s="36"/>
      <c r="H194" s="39"/>
    </row>
    <row r="195" spans="1:8" s="2" customFormat="1" ht="16.899999999999999" customHeight="1">
      <c r="A195" s="36"/>
      <c r="B195" s="39"/>
      <c r="C195" s="296" t="s">
        <v>1</v>
      </c>
      <c r="D195" s="296" t="s">
        <v>755</v>
      </c>
      <c r="E195" s="18" t="s">
        <v>1</v>
      </c>
      <c r="F195" s="297">
        <v>50.4</v>
      </c>
      <c r="G195" s="36"/>
      <c r="H195" s="39"/>
    </row>
    <row r="196" spans="1:8" s="2" customFormat="1" ht="16.899999999999999" customHeight="1">
      <c r="A196" s="36"/>
      <c r="B196" s="39"/>
      <c r="C196" s="296" t="s">
        <v>1</v>
      </c>
      <c r="D196" s="296" t="s">
        <v>756</v>
      </c>
      <c r="E196" s="18" t="s">
        <v>1</v>
      </c>
      <c r="F196" s="297">
        <v>24</v>
      </c>
      <c r="G196" s="36"/>
      <c r="H196" s="39"/>
    </row>
    <row r="197" spans="1:8" s="2" customFormat="1" ht="16.899999999999999" customHeight="1">
      <c r="A197" s="36"/>
      <c r="B197" s="39"/>
      <c r="C197" s="296" t="s">
        <v>685</v>
      </c>
      <c r="D197" s="296" t="s">
        <v>210</v>
      </c>
      <c r="E197" s="18" t="s">
        <v>1</v>
      </c>
      <c r="F197" s="297">
        <v>74.400000000000006</v>
      </c>
      <c r="G197" s="36"/>
      <c r="H197" s="39"/>
    </row>
    <row r="198" spans="1:8" s="2" customFormat="1" ht="16.899999999999999" customHeight="1">
      <c r="A198" s="36"/>
      <c r="B198" s="39"/>
      <c r="C198" s="298" t="s">
        <v>984</v>
      </c>
      <c r="D198" s="36"/>
      <c r="E198" s="36"/>
      <c r="F198" s="36"/>
      <c r="G198" s="36"/>
      <c r="H198" s="39"/>
    </row>
    <row r="199" spans="1:8" s="2" customFormat="1" ht="16.899999999999999" customHeight="1">
      <c r="A199" s="36"/>
      <c r="B199" s="39"/>
      <c r="C199" s="296" t="s">
        <v>752</v>
      </c>
      <c r="D199" s="296" t="s">
        <v>753</v>
      </c>
      <c r="E199" s="18" t="s">
        <v>223</v>
      </c>
      <c r="F199" s="297">
        <v>74.400000000000006</v>
      </c>
      <c r="G199" s="36"/>
      <c r="H199" s="39"/>
    </row>
    <row r="200" spans="1:8" s="2" customFormat="1" ht="16.899999999999999" customHeight="1">
      <c r="A200" s="36"/>
      <c r="B200" s="39"/>
      <c r="C200" s="296" t="s">
        <v>757</v>
      </c>
      <c r="D200" s="296" t="s">
        <v>758</v>
      </c>
      <c r="E200" s="18" t="s">
        <v>223</v>
      </c>
      <c r="F200" s="297">
        <v>74.400000000000006</v>
      </c>
      <c r="G200" s="36"/>
      <c r="H200" s="39"/>
    </row>
    <row r="201" spans="1:8" s="2" customFormat="1" ht="16.899999999999999" customHeight="1">
      <c r="A201" s="36"/>
      <c r="B201" s="39"/>
      <c r="C201" s="296" t="s">
        <v>772</v>
      </c>
      <c r="D201" s="296" t="s">
        <v>773</v>
      </c>
      <c r="E201" s="18" t="s">
        <v>223</v>
      </c>
      <c r="F201" s="297">
        <v>1075.462</v>
      </c>
      <c r="G201" s="36"/>
      <c r="H201" s="39"/>
    </row>
    <row r="202" spans="1:8" s="2" customFormat="1" ht="16.899999999999999" customHeight="1">
      <c r="A202" s="36"/>
      <c r="B202" s="39"/>
      <c r="C202" s="292" t="s">
        <v>688</v>
      </c>
      <c r="D202" s="293" t="s">
        <v>689</v>
      </c>
      <c r="E202" s="294" t="s">
        <v>106</v>
      </c>
      <c r="F202" s="295">
        <v>392.76</v>
      </c>
      <c r="G202" s="36"/>
      <c r="H202" s="39"/>
    </row>
    <row r="203" spans="1:8" s="2" customFormat="1" ht="16.899999999999999" customHeight="1">
      <c r="A203" s="36"/>
      <c r="B203" s="39"/>
      <c r="C203" s="296" t="s">
        <v>688</v>
      </c>
      <c r="D203" s="296" t="s">
        <v>802</v>
      </c>
      <c r="E203" s="18" t="s">
        <v>1</v>
      </c>
      <c r="F203" s="297">
        <v>392.76</v>
      </c>
      <c r="G203" s="36"/>
      <c r="H203" s="39"/>
    </row>
    <row r="204" spans="1:8" s="2" customFormat="1" ht="16.899999999999999" customHeight="1">
      <c r="A204" s="36"/>
      <c r="B204" s="39"/>
      <c r="C204" s="298" t="s">
        <v>984</v>
      </c>
      <c r="D204" s="36"/>
      <c r="E204" s="36"/>
      <c r="F204" s="36"/>
      <c r="G204" s="36"/>
      <c r="H204" s="39"/>
    </row>
    <row r="205" spans="1:8" s="2" customFormat="1" ht="16.899999999999999" customHeight="1">
      <c r="A205" s="36"/>
      <c r="B205" s="39"/>
      <c r="C205" s="296" t="s">
        <v>803</v>
      </c>
      <c r="D205" s="296" t="s">
        <v>804</v>
      </c>
      <c r="E205" s="18" t="s">
        <v>106</v>
      </c>
      <c r="F205" s="297">
        <v>392.76</v>
      </c>
      <c r="G205" s="36"/>
      <c r="H205" s="39"/>
    </row>
    <row r="206" spans="1:8" s="2" customFormat="1" ht="22.5">
      <c r="A206" s="36"/>
      <c r="B206" s="39"/>
      <c r="C206" s="296" t="s">
        <v>796</v>
      </c>
      <c r="D206" s="296" t="s">
        <v>797</v>
      </c>
      <c r="E206" s="18" t="s">
        <v>106</v>
      </c>
      <c r="F206" s="297">
        <v>392.76</v>
      </c>
      <c r="G206" s="36"/>
      <c r="H206" s="39"/>
    </row>
    <row r="207" spans="1:8" s="2" customFormat="1" ht="16.899999999999999" customHeight="1">
      <c r="A207" s="36"/>
      <c r="B207" s="39"/>
      <c r="C207" s="292" t="s">
        <v>691</v>
      </c>
      <c r="D207" s="293" t="s">
        <v>692</v>
      </c>
      <c r="E207" s="294" t="s">
        <v>223</v>
      </c>
      <c r="F207" s="295">
        <v>228.32</v>
      </c>
      <c r="G207" s="36"/>
      <c r="H207" s="39"/>
    </row>
    <row r="208" spans="1:8" s="2" customFormat="1" ht="16.899999999999999" customHeight="1">
      <c r="A208" s="36"/>
      <c r="B208" s="39"/>
      <c r="C208" s="298" t="s">
        <v>984</v>
      </c>
      <c r="D208" s="36"/>
      <c r="E208" s="36"/>
      <c r="F208" s="36"/>
      <c r="G208" s="36"/>
      <c r="H208" s="39"/>
    </row>
    <row r="209" spans="1:8" s="2" customFormat="1" ht="16.899999999999999" customHeight="1">
      <c r="A209" s="36"/>
      <c r="B209" s="39"/>
      <c r="C209" s="296" t="s">
        <v>772</v>
      </c>
      <c r="D209" s="296" t="s">
        <v>773</v>
      </c>
      <c r="E209" s="18" t="s">
        <v>223</v>
      </c>
      <c r="F209" s="297">
        <v>1075.462</v>
      </c>
      <c r="G209" s="36"/>
      <c r="H209" s="39"/>
    </row>
    <row r="210" spans="1:8" s="2" customFormat="1" ht="16.899999999999999" customHeight="1">
      <c r="A210" s="36"/>
      <c r="B210" s="39"/>
      <c r="C210" s="292" t="s">
        <v>694</v>
      </c>
      <c r="D210" s="293" t="s">
        <v>695</v>
      </c>
      <c r="E210" s="294" t="s">
        <v>223</v>
      </c>
      <c r="F210" s="295">
        <v>1075.462</v>
      </c>
      <c r="G210" s="36"/>
      <c r="H210" s="39"/>
    </row>
    <row r="211" spans="1:8" s="2" customFormat="1" ht="16.899999999999999" customHeight="1">
      <c r="A211" s="36"/>
      <c r="B211" s="39"/>
      <c r="C211" s="296" t="s">
        <v>694</v>
      </c>
      <c r="D211" s="296" t="s">
        <v>775</v>
      </c>
      <c r="E211" s="18" t="s">
        <v>1</v>
      </c>
      <c r="F211" s="297">
        <v>1075.462</v>
      </c>
      <c r="G211" s="36"/>
      <c r="H211" s="39"/>
    </row>
    <row r="212" spans="1:8" s="2" customFormat="1" ht="16.899999999999999" customHeight="1">
      <c r="A212" s="36"/>
      <c r="B212" s="39"/>
      <c r="C212" s="298" t="s">
        <v>984</v>
      </c>
      <c r="D212" s="36"/>
      <c r="E212" s="36"/>
      <c r="F212" s="36"/>
      <c r="G212" s="36"/>
      <c r="H212" s="39"/>
    </row>
    <row r="213" spans="1:8" s="2" customFormat="1" ht="16.899999999999999" customHeight="1">
      <c r="A213" s="36"/>
      <c r="B213" s="39"/>
      <c r="C213" s="296" t="s">
        <v>772</v>
      </c>
      <c r="D213" s="296" t="s">
        <v>773</v>
      </c>
      <c r="E213" s="18" t="s">
        <v>223</v>
      </c>
      <c r="F213" s="297">
        <v>1075.462</v>
      </c>
      <c r="G213" s="36"/>
      <c r="H213" s="39"/>
    </row>
    <row r="214" spans="1:8" s="2" customFormat="1" ht="16.899999999999999" customHeight="1">
      <c r="A214" s="36"/>
      <c r="B214" s="39"/>
      <c r="C214" s="296" t="s">
        <v>776</v>
      </c>
      <c r="D214" s="296" t="s">
        <v>777</v>
      </c>
      <c r="E214" s="18" t="s">
        <v>223</v>
      </c>
      <c r="F214" s="297">
        <v>1075.462</v>
      </c>
      <c r="G214" s="36"/>
      <c r="H214" s="39"/>
    </row>
    <row r="215" spans="1:8" s="2" customFormat="1" ht="16.899999999999999" customHeight="1">
      <c r="A215" s="36"/>
      <c r="B215" s="39"/>
      <c r="C215" s="296" t="s">
        <v>787</v>
      </c>
      <c r="D215" s="296" t="s">
        <v>788</v>
      </c>
      <c r="E215" s="18" t="s">
        <v>223</v>
      </c>
      <c r="F215" s="297">
        <v>594.99</v>
      </c>
      <c r="G215" s="36"/>
      <c r="H215" s="39"/>
    </row>
    <row r="216" spans="1:8" s="2" customFormat="1" ht="16.899999999999999" customHeight="1">
      <c r="A216" s="36"/>
      <c r="B216" s="39"/>
      <c r="C216" s="292" t="s">
        <v>697</v>
      </c>
      <c r="D216" s="293" t="s">
        <v>698</v>
      </c>
      <c r="E216" s="294" t="s">
        <v>223</v>
      </c>
      <c r="F216" s="295">
        <v>578.79</v>
      </c>
      <c r="G216" s="36"/>
      <c r="H216" s="39"/>
    </row>
    <row r="217" spans="1:8" s="2" customFormat="1" ht="16.899999999999999" customHeight="1">
      <c r="A217" s="36"/>
      <c r="B217" s="39"/>
      <c r="C217" s="296" t="s">
        <v>1</v>
      </c>
      <c r="D217" s="296" t="s">
        <v>782</v>
      </c>
      <c r="E217" s="18" t="s">
        <v>1</v>
      </c>
      <c r="F217" s="297">
        <v>0</v>
      </c>
      <c r="G217" s="36"/>
      <c r="H217" s="39"/>
    </row>
    <row r="218" spans="1:8" s="2" customFormat="1" ht="16.899999999999999" customHeight="1">
      <c r="A218" s="36"/>
      <c r="B218" s="39"/>
      <c r="C218" s="296" t="s">
        <v>697</v>
      </c>
      <c r="D218" s="296" t="s">
        <v>700</v>
      </c>
      <c r="E218" s="18" t="s">
        <v>1</v>
      </c>
      <c r="F218" s="297">
        <v>578.79</v>
      </c>
      <c r="G218" s="36"/>
      <c r="H218" s="39"/>
    </row>
    <row r="219" spans="1:8" s="2" customFormat="1" ht="16.899999999999999" customHeight="1">
      <c r="A219" s="36"/>
      <c r="B219" s="39"/>
      <c r="C219" s="298" t="s">
        <v>984</v>
      </c>
      <c r="D219" s="36"/>
      <c r="E219" s="36"/>
      <c r="F219" s="36"/>
      <c r="G219" s="36"/>
      <c r="H219" s="39"/>
    </row>
    <row r="220" spans="1:8" s="2" customFormat="1" ht="16.899999999999999" customHeight="1">
      <c r="A220" s="36"/>
      <c r="B220" s="39"/>
      <c r="C220" s="296" t="s">
        <v>779</v>
      </c>
      <c r="D220" s="296" t="s">
        <v>780</v>
      </c>
      <c r="E220" s="18" t="s">
        <v>223</v>
      </c>
      <c r="F220" s="297">
        <v>578.79</v>
      </c>
      <c r="G220" s="36"/>
      <c r="H220" s="39"/>
    </row>
    <row r="221" spans="1:8" s="2" customFormat="1" ht="16.899999999999999" customHeight="1">
      <c r="A221" s="36"/>
      <c r="B221" s="39"/>
      <c r="C221" s="296" t="s">
        <v>783</v>
      </c>
      <c r="D221" s="296" t="s">
        <v>784</v>
      </c>
      <c r="E221" s="18" t="s">
        <v>260</v>
      </c>
      <c r="F221" s="297">
        <v>1041.8219999999999</v>
      </c>
      <c r="G221" s="36"/>
      <c r="H221" s="39"/>
    </row>
    <row r="222" spans="1:8" s="2" customFormat="1" ht="16.899999999999999" customHeight="1">
      <c r="A222" s="36"/>
      <c r="B222" s="39"/>
      <c r="C222" s="292" t="s">
        <v>845</v>
      </c>
      <c r="D222" s="293" t="s">
        <v>845</v>
      </c>
      <c r="E222" s="294" t="s">
        <v>1</v>
      </c>
      <c r="F222" s="295">
        <v>18.239999999999998</v>
      </c>
      <c r="G222" s="36"/>
      <c r="H222" s="39"/>
    </row>
    <row r="223" spans="1:8" s="2" customFormat="1" ht="16.899999999999999" customHeight="1">
      <c r="A223" s="36"/>
      <c r="B223" s="39"/>
      <c r="C223" s="296" t="s">
        <v>1</v>
      </c>
      <c r="D223" s="296" t="s">
        <v>844</v>
      </c>
      <c r="E223" s="18" t="s">
        <v>1</v>
      </c>
      <c r="F223" s="297">
        <v>18.239999999999998</v>
      </c>
      <c r="G223" s="36"/>
      <c r="H223" s="39"/>
    </row>
    <row r="224" spans="1:8" s="2" customFormat="1" ht="16.899999999999999" customHeight="1">
      <c r="A224" s="36"/>
      <c r="B224" s="39"/>
      <c r="C224" s="296" t="s">
        <v>845</v>
      </c>
      <c r="D224" s="296" t="s">
        <v>210</v>
      </c>
      <c r="E224" s="18" t="s">
        <v>1</v>
      </c>
      <c r="F224" s="297">
        <v>18.239999999999998</v>
      </c>
      <c r="G224" s="36"/>
      <c r="H224" s="39"/>
    </row>
    <row r="225" spans="1:8" s="2" customFormat="1" ht="16.899999999999999" customHeight="1">
      <c r="A225" s="36"/>
      <c r="B225" s="39"/>
      <c r="C225" s="292" t="s">
        <v>700</v>
      </c>
      <c r="D225" s="293" t="s">
        <v>701</v>
      </c>
      <c r="E225" s="294" t="s">
        <v>223</v>
      </c>
      <c r="F225" s="295">
        <v>578.79</v>
      </c>
      <c r="G225" s="36"/>
      <c r="H225" s="39"/>
    </row>
    <row r="226" spans="1:8" s="2" customFormat="1" ht="16.899999999999999" customHeight="1">
      <c r="A226" s="36"/>
      <c r="B226" s="39"/>
      <c r="C226" s="296" t="s">
        <v>1</v>
      </c>
      <c r="D226" s="296" t="s">
        <v>790</v>
      </c>
      <c r="E226" s="18" t="s">
        <v>1</v>
      </c>
      <c r="F226" s="297">
        <v>0</v>
      </c>
      <c r="G226" s="36"/>
      <c r="H226" s="39"/>
    </row>
    <row r="227" spans="1:8" s="2" customFormat="1" ht="16.899999999999999" customHeight="1">
      <c r="A227" s="36"/>
      <c r="B227" s="39"/>
      <c r="C227" s="296" t="s">
        <v>700</v>
      </c>
      <c r="D227" s="296" t="s">
        <v>791</v>
      </c>
      <c r="E227" s="18" t="s">
        <v>1</v>
      </c>
      <c r="F227" s="297">
        <v>578.79</v>
      </c>
      <c r="G227" s="36"/>
      <c r="H227" s="39"/>
    </row>
    <row r="228" spans="1:8" s="2" customFormat="1" ht="16.899999999999999" customHeight="1">
      <c r="A228" s="36"/>
      <c r="B228" s="39"/>
      <c r="C228" s="298" t="s">
        <v>984</v>
      </c>
      <c r="D228" s="36"/>
      <c r="E228" s="36"/>
      <c r="F228" s="36"/>
      <c r="G228" s="36"/>
      <c r="H228" s="39"/>
    </row>
    <row r="229" spans="1:8" s="2" customFormat="1" ht="16.899999999999999" customHeight="1">
      <c r="A229" s="36"/>
      <c r="B229" s="39"/>
      <c r="C229" s="296" t="s">
        <v>787</v>
      </c>
      <c r="D229" s="296" t="s">
        <v>788</v>
      </c>
      <c r="E229" s="18" t="s">
        <v>223</v>
      </c>
      <c r="F229" s="297">
        <v>594.99</v>
      </c>
      <c r="G229" s="36"/>
      <c r="H229" s="39"/>
    </row>
    <row r="230" spans="1:8" s="2" customFormat="1" ht="16.899999999999999" customHeight="1">
      <c r="A230" s="36"/>
      <c r="B230" s="39"/>
      <c r="C230" s="296" t="s">
        <v>779</v>
      </c>
      <c r="D230" s="296" t="s">
        <v>780</v>
      </c>
      <c r="E230" s="18" t="s">
        <v>223</v>
      </c>
      <c r="F230" s="297">
        <v>578.79</v>
      </c>
      <c r="G230" s="36"/>
      <c r="H230" s="39"/>
    </row>
    <row r="231" spans="1:8" s="2" customFormat="1" ht="7.35" customHeight="1">
      <c r="A231" s="36"/>
      <c r="B231" s="157"/>
      <c r="C231" s="158"/>
      <c r="D231" s="158"/>
      <c r="E231" s="158"/>
      <c r="F231" s="158"/>
      <c r="G231" s="158"/>
      <c r="H231" s="39"/>
    </row>
    <row r="232" spans="1:8" s="2" customFormat="1">
      <c r="A232" s="36"/>
      <c r="B232" s="36"/>
      <c r="C232" s="36"/>
      <c r="D232" s="36"/>
      <c r="E232" s="36"/>
      <c r="F232" s="36"/>
      <c r="G232" s="36"/>
      <c r="H232" s="36"/>
    </row>
  </sheetData>
  <sheetProtection password="CC35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11-2020-Zst - Realizace z...</vt:lpstr>
      <vt:lpstr>11-2020-Dk - Akumulace de...</vt:lpstr>
      <vt:lpstr>Seznam figur</vt:lpstr>
      <vt:lpstr>'11-2020-Dk - Akumulace de...'!Názvy_tisku</vt:lpstr>
      <vt:lpstr>'11-2020-Zst - Realizace z...'!Názvy_tisku</vt:lpstr>
      <vt:lpstr>'Rekapitulace stavby'!Názvy_tisku</vt:lpstr>
      <vt:lpstr>'Seznam figur'!Názvy_tisku</vt:lpstr>
      <vt:lpstr>'11-2020-Dk - Akumulace de...'!Oblast_tisku</vt:lpstr>
      <vt:lpstr>'11-2020-Zst - Realizace z...'!Oblast_tisku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Myšík</dc:creator>
  <cp:lastModifiedBy>Ing. arch. David Damaška</cp:lastModifiedBy>
  <dcterms:created xsi:type="dcterms:W3CDTF">2021-05-13T13:49:44Z</dcterms:created>
  <dcterms:modified xsi:type="dcterms:W3CDTF">2021-05-13T19:46:01Z</dcterms:modified>
</cp:coreProperties>
</file>