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570" windowWidth="28455" windowHeight="11955" activeTab="0"/>
  </bookViews>
  <sheets>
    <sheet name="Rekapitulace stavby" sheetId="1" r:id="rId1"/>
    <sheet name="8-2019-D-s - Bourací a st..." sheetId="2" r:id="rId2"/>
    <sheet name="8-2019-DVz - Vzduchotechnika" sheetId="3" r:id="rId3"/>
    <sheet name="8-2019-Pr - Provedení dok..." sheetId="4" r:id="rId4"/>
    <sheet name="8-2019-N - Vzduchotechnik..." sheetId="5" r:id="rId5"/>
    <sheet name="Seznam figur" sheetId="6" r:id="rId6"/>
  </sheets>
  <definedNames>
    <definedName name="_xlnm._FilterDatabase" localSheetId="1" hidden="1">'8-2019-D-s - Bourací a st...'!$C$143:$K$280</definedName>
    <definedName name="_xlnm._FilterDatabase" localSheetId="2" hidden="1">'8-2019-DVz - Vzduchotechnika'!$C$126:$K$209</definedName>
    <definedName name="_xlnm._FilterDatabase" localSheetId="4" hidden="1">'8-2019-N - Vzduchotechnik...'!$C$125:$K$128</definedName>
    <definedName name="_xlnm._FilterDatabase" localSheetId="3" hidden="1">'8-2019-Pr - Provedení dok...'!$C$127:$K$132</definedName>
    <definedName name="_xlnm.Print_Area" localSheetId="1">'8-2019-D-s - Bourací a st...'!$C$4:$J$76,'8-2019-D-s - Bourací a st...'!$C$82:$J$125,'8-2019-D-s - Bourací a st...'!$C$131:$J$280</definedName>
    <definedName name="_xlnm.Print_Area" localSheetId="2">'8-2019-DVz - Vzduchotechnika'!$C$4:$J$76,'8-2019-DVz - Vzduchotechnika'!$C$82:$J$108,'8-2019-DVz - Vzduchotechnika'!$C$114:$J$209</definedName>
    <definedName name="_xlnm.Print_Area" localSheetId="4">'8-2019-N - Vzduchotechnik...'!$C$4:$J$76,'8-2019-N - Vzduchotechnik...'!$C$82:$J$107,'8-2019-N - Vzduchotechnik...'!$C$113:$J$128</definedName>
    <definedName name="_xlnm.Print_Area" localSheetId="3">'8-2019-Pr - Provedení dok...'!$C$4:$J$76,'8-2019-Pr - Provedení dok...'!$C$82:$J$109,'8-2019-Pr - Provedení dok...'!$C$115:$J$132</definedName>
    <definedName name="_xlnm.Print_Area" localSheetId="0">'Rekapitulace stavby'!$D$4:$AO$76,'Rekapitulace stavby'!$C$82:$AQ$106</definedName>
    <definedName name="_xlnm.Print_Area" localSheetId="5">'Seznam figur'!$C$4:$G$58</definedName>
    <definedName name="_xlnm.Print_Titles" localSheetId="0">'Rekapitulace stavby'!$92:$92</definedName>
    <definedName name="_xlnm.Print_Titles" localSheetId="1">'8-2019-D-s - Bourací a st...'!$143:$143</definedName>
    <definedName name="_xlnm.Print_Titles" localSheetId="2">'8-2019-DVz - Vzduchotechnika'!$126:$126</definedName>
    <definedName name="_xlnm.Print_Titles" localSheetId="3">'8-2019-Pr - Provedení dok...'!$127:$127</definedName>
    <definedName name="_xlnm.Print_Titles" localSheetId="4">'8-2019-N - Vzduchotechnik...'!$125:$125</definedName>
    <definedName name="_xlnm.Print_Titles" localSheetId="5">'Seznam figur'!$9:$9</definedName>
  </definedNames>
  <calcPr calcId="145621"/>
</workbook>
</file>

<file path=xl/sharedStrings.xml><?xml version="1.0" encoding="utf-8"?>
<sst xmlns="http://schemas.openxmlformats.org/spreadsheetml/2006/main" count="3351" uniqueCount="623">
  <si>
    <t>Export Komplet</t>
  </si>
  <si>
    <t/>
  </si>
  <si>
    <t>2.0</t>
  </si>
  <si>
    <t>ZAMOK</t>
  </si>
  <si>
    <t>False</t>
  </si>
  <si>
    <t>{da79897b-8aa7-472d-9049-57de82a50e14}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</si>
  <si>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</si>
  <si>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</si>
  <si>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</si>
  <si>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</si>
  <si>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</si>
  <si>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</si>
  <si>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</si>
  <si>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</si>
  <si>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8/2019/P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</si>
  <si>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</si>
  <si>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</si>
  <si>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Dílčí enegetická renovace objektu poliklinika Parník</t>
  </si>
  <si>
    <t>KSO:</t>
  </si>
  <si>
    <t>CC-CZ:</t>
  </si>
  <si>
    <t>Místo:</t>
  </si>
  <si>
    <t>Gen.Janouška 902/17,Praha 14</t>
  </si>
  <si>
    <t>Datum:</t>
  </si>
  <si>
    <t>8. 5. 2021</t>
  </si>
  <si>
    <t>Zadavatel:</t>
  </si>
  <si>
    <t>IČ:</t>
  </si>
  <si>
    <t>00231312</t>
  </si>
  <si>
    <t>Městská část Praha 14</t>
  </si>
  <si>
    <t>DIČ:</t>
  </si>
  <si>
    <t>Uchazeč:</t>
  </si>
  <si>
    <t>Vyplň údaj</t>
  </si>
  <si>
    <t>Projektant:</t>
  </si>
  <si>
    <t>24164500</t>
  </si>
  <si>
    <t>a3atelier s.r.o.</t>
  </si>
  <si>
    <t>True</t>
  </si>
  <si>
    <t>Zpracovatel:</t>
  </si>
  <si>
    <t>Ing.Myšík Petr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</si>
  <si>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</si>
  <si>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</si>
  <si>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</si>
  <si>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</si>
  <si>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</si>
  <si>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</si>
  <si>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</si>
  <si>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</si>
  <si>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</si>
  <si>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</si>
  <si>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</si>
  <si>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</si>
  <si>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</si>
  <si>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</si>
  <si>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</si>
  <si>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</si>
  <si>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</si>
  <si>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</si>
  <si>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</si>
  <si>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</si>
  <si>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</si>
  <si>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</si>
  <si>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</si>
  <si>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</si>
  <si>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</si>
  <si>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</si>
  <si>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</si>
  <si>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</si>
  <si>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</si>
  <si>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</si>
  <si>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</si>
  <si>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</si>
  <si>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</si>
  <si>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</si>
  <si>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</si>
  <si>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</si>
  <si>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</si>
  <si>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</si>
  <si>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</si>
  <si>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</si>
  <si>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</si>
  <si>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</si>
  <si>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</si>
  <si>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</si>
  <si>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</si>
  <si>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</si>
  <si>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</si>
  <si>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</si>
  <si>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8/2019/D-s</t>
  </si>
  <si>
    <t>Bourací a stavební práce</t>
  </si>
  <si>
    <t>STA</t>
  </si>
  <si>
    <t>1</t>
  </si>
  <si>
    <t>{d0a53438-e089-4bcc-a932-ae8ec21e2799}</t>
  </si>
  <si>
    <t>2</t>
  </si>
  <si>
    <t>8/2019/DVz</t>
  </si>
  <si>
    <t>Vzduchotechnika</t>
  </si>
  <si>
    <t>{61ab0b46-1df4-4ea1-9bbe-5ce10db4085f}</t>
  </si>
  <si>
    <t>8/2019/Pr</t>
  </si>
  <si>
    <t>Provedení dokumentace skutečného stavu</t>
  </si>
  <si>
    <t>{7e505331-188a-406a-838b-63cd5a5afe1d}</t>
  </si>
  <si>
    <t>8/2019/N</t>
  </si>
  <si>
    <t>Vzduchotechnika -neuznatelné položky</t>
  </si>
  <si>
    <t>{c4a611ed-068e-4700-96b9-b3558cd7ca7a}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</si>
  <si>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</si>
  <si>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</si>
  <si>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</si>
  <si>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</si>
  <si>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</si>
  <si>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</si>
  <si>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</si>
  <si>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</si>
  <si>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</si>
  <si>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m1</t>
  </si>
  <si>
    <t>malování</t>
  </si>
  <si>
    <t>m2</t>
  </si>
  <si>
    <t>4825</t>
  </si>
  <si>
    <t>otv</t>
  </si>
  <si>
    <t>otvory ve zdi</t>
  </si>
  <si>
    <t>k2</t>
  </si>
  <si>
    <t>155</t>
  </si>
  <si>
    <t>KRYCÍ LIST SOUPISU PRACÍ</t>
  </si>
  <si>
    <t>Objekt:</t>
  </si>
  <si>
    <t>8/2019/D-s - Bourací a stavební práce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</si>
  <si>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</si>
  <si>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</si>
  <si>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</si>
  <si>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</si>
  <si>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</si>
  <si>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</si>
  <si>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</si>
  <si>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0 - Ostatní konstrukce</t>
  </si>
  <si>
    <t xml:space="preserve">    3 - Svislé a kompletní konstrukce</t>
  </si>
  <si>
    <t xml:space="preserve">    6 - Úpravy povrchů, podlahy a osazování výplní</t>
  </si>
  <si>
    <t xml:space="preserve">      94 - Lešení a stavební výtahy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</si>
  <si>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</si>
  <si>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</si>
  <si>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</si>
  <si>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</si>
  <si>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735 - Ústřední vytápění - otopná tělesa</t>
  </si>
  <si>
    <t xml:space="preserve">    740 - Elektromontáže - zkoušky a revize</t>
  </si>
  <si>
    <t xml:space="preserve">    742 - Elektromontáže - rozvodný systém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</si>
  <si>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</si>
  <si>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</si>
  <si>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</si>
  <si>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</si>
  <si>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</si>
  <si>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 xml:space="preserve">    786 - Dokončovací práce - čalounické úpravy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</si>
  <si>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</si>
  <si>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</si>
  <si>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</si>
  <si>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</si>
  <si>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</si>
  <si>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</si>
  <si>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</si>
  <si>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</si>
  <si>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</si>
  <si>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</si>
  <si>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</si>
  <si>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</si>
  <si>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</si>
  <si>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</si>
  <si>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</si>
  <si>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</si>
  <si>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</si>
  <si>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</si>
  <si>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</si>
  <si>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</si>
  <si>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</si>
  <si>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</si>
  <si>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</si>
  <si>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</si>
  <si>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</si>
  <si>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Ostatní konstrukce</t>
  </si>
  <si>
    <t>K</t>
  </si>
  <si>
    <t>000001</t>
  </si>
  <si>
    <t>Použití jistících a kotvících pomůcek pro práce ve výškách</t>
  </si>
  <si>
    <t>kpl</t>
  </si>
  <si>
    <t>4</t>
  </si>
  <si>
    <t>159834290</t>
  </si>
  <si>
    <t>000002</t>
  </si>
  <si>
    <t>Tmelení PU tmely</t>
  </si>
  <si>
    <t>ks</t>
  </si>
  <si>
    <t>384635914</t>
  </si>
  <si>
    <t>VV</t>
  </si>
  <si>
    <t>dotmelení krytiny,klempířských konstrukcí</t>
  </si>
  <si>
    <t>14*2</t>
  </si>
  <si>
    <t>3</t>
  </si>
  <si>
    <t>000003</t>
  </si>
  <si>
    <t>Přemístění nábytku a vybavení(skříně,police,stoly,nástěnky..)</t>
  </si>
  <si>
    <t>-33272086</t>
  </si>
  <si>
    <t>25+14+16+11+13</t>
  </si>
  <si>
    <t>Svislé a kompletní konstrukce</t>
  </si>
  <si>
    <t>346234321</t>
  </si>
  <si>
    <t>Doplnění otvorů maltou - cihlami  po montáži vzduchotechnických zařízení - oboustranné</t>
  </si>
  <si>
    <t>-1841137652</t>
  </si>
  <si>
    <t>39+24</t>
  </si>
  <si>
    <t>22+8+10</t>
  </si>
  <si>
    <t>24</t>
  </si>
  <si>
    <t>24+4</t>
  </si>
  <si>
    <t>Součet</t>
  </si>
  <si>
    <t>6</t>
  </si>
  <si>
    <t>Úpravy povrchů, podlahy a osazování výplní</t>
  </si>
  <si>
    <t>5</t>
  </si>
  <si>
    <t>619991001</t>
  </si>
  <si>
    <t>Zakrytí podlah proti poškození před padající sutí</t>
  </si>
  <si>
    <t>1976623030</t>
  </si>
  <si>
    <t>66+13</t>
  </si>
  <si>
    <t>619991011</t>
  </si>
  <si>
    <t xml:space="preserve">Obalení konstrukcí a prvků fólií přilepenou lepící páskou </t>
  </si>
  <si>
    <t>-704420530</t>
  </si>
  <si>
    <t>7</t>
  </si>
  <si>
    <t>622135001Vll</t>
  </si>
  <si>
    <t>Začištění onítek okolo otvorů - vnější vnitřní</t>
  </si>
  <si>
    <t>-2119802627</t>
  </si>
  <si>
    <t>8</t>
  </si>
  <si>
    <t>623135001Vl</t>
  </si>
  <si>
    <t>Začištění omítek okolo vyvrtaných děr pro kabeláž</t>
  </si>
  <si>
    <t>-581199522</t>
  </si>
  <si>
    <t>14*2*2</t>
  </si>
  <si>
    <t>94</t>
  </si>
  <si>
    <t>Lešení a stavební výtahy</t>
  </si>
  <si>
    <t>9</t>
  </si>
  <si>
    <t>946112112</t>
  </si>
  <si>
    <t>Montáž pojízdných věží trubkových/dílcových š do 1,6 m dl do 3,2 m v do 2,5 m</t>
  </si>
  <si>
    <t>kus</t>
  </si>
  <si>
    <t>-759843125</t>
  </si>
  <si>
    <t>14*6</t>
  </si>
  <si>
    <t>10</t>
  </si>
  <si>
    <t>946112113</t>
  </si>
  <si>
    <t>Montáž pojízdných věží trubkových/dílcových š do 1,6 m dl do 3,2 m v do 10 m - vně budovy</t>
  </si>
  <si>
    <t>-586239196</t>
  </si>
  <si>
    <t>14</t>
  </si>
  <si>
    <t>11</t>
  </si>
  <si>
    <t>946112212</t>
  </si>
  <si>
    <t>Příplatek k pojízdným věžím š do 1,6 m dl do 3,2 m v do 2,5 m za první a ZKD den použití</t>
  </si>
  <si>
    <t>720562627</t>
  </si>
  <si>
    <t>72+12</t>
  </si>
  <si>
    <t>12</t>
  </si>
  <si>
    <t>946112213</t>
  </si>
  <si>
    <t>Příplatek k pojízdným věžím š do 1,6 m dl do 3,2 m v do 10 m za první a ZKD den použití - vně budovy</t>
  </si>
  <si>
    <t>-1978909403</t>
  </si>
  <si>
    <t>13</t>
  </si>
  <si>
    <t>946112813</t>
  </si>
  <si>
    <t>Demontáž pojízdných věží trubkových/dílcových š do 1,2 m dl do 3,2 m v do 3,5 m</t>
  </si>
  <si>
    <t>-2118205267</t>
  </si>
  <si>
    <t>84</t>
  </si>
  <si>
    <t>95</t>
  </si>
  <si>
    <t>Různé dokončovací konstrukce a práce pozemních staveb</t>
  </si>
  <si>
    <t>952901114</t>
  </si>
  <si>
    <t>Vyčištění budov bytové a občanské výstavby při výšce podlaží přes 3 m -hrubý úklid</t>
  </si>
  <si>
    <t>1193582093</t>
  </si>
  <si>
    <t>Rozumí se zametení podlah a vytření na hrubo v průběhu a po ukončení prací</t>
  </si>
  <si>
    <t>Je myšlen průběžný každodenní úklid na čisto vždy po ukončení prací</t>
  </si>
  <si>
    <t>Předpokládaná cena</t>
  </si>
  <si>
    <t>977151111</t>
  </si>
  <si>
    <t>Jádrové vrty diamantovými korunkami do D 35 mm do stavebních materiálů</t>
  </si>
  <si>
    <t>m</t>
  </si>
  <si>
    <t>1208934222</t>
  </si>
  <si>
    <t>provrtání děr pro kabeláže</t>
  </si>
  <si>
    <t>14*4*0,25</t>
  </si>
  <si>
    <t>0,5*14</t>
  </si>
  <si>
    <t>16</t>
  </si>
  <si>
    <t>977151128</t>
  </si>
  <si>
    <t>Jádrové vrty diamantovými korunkami do D 300 mm do stavebních materiálů</t>
  </si>
  <si>
    <t>1970778302</t>
  </si>
  <si>
    <t>127*0,2</t>
  </si>
  <si>
    <t>14*2*0,4</t>
  </si>
  <si>
    <t>17</t>
  </si>
  <si>
    <t>971033341</t>
  </si>
  <si>
    <t>Vybourání otvorů ve zdivu cihelném pl do 0,09 m2 na MVC nebo MV tl 300 mm - vnější zdivo</t>
  </si>
  <si>
    <t>1648970346</t>
  </si>
  <si>
    <t>12*2</t>
  </si>
  <si>
    <t>d1</t>
  </si>
  <si>
    <t>997</t>
  </si>
  <si>
    <t>Přesun sutě</t>
  </si>
  <si>
    <t>18</t>
  </si>
  <si>
    <t>997013112</t>
  </si>
  <si>
    <t>Vnitrostaveništní doprava suti a vybouraných hmot pro budovy v do 9 m s použitím mechanizace</t>
  </si>
  <si>
    <t>t</t>
  </si>
  <si>
    <t>-1775538445</t>
  </si>
  <si>
    <t>19</t>
  </si>
  <si>
    <t>997013212</t>
  </si>
  <si>
    <t>Vnitrostaveništní doprava suti a vybouraných hmot pro budovy v do 9 m ručně</t>
  </si>
  <si>
    <t>1454852964</t>
  </si>
  <si>
    <t>20</t>
  </si>
  <si>
    <t>997013501</t>
  </si>
  <si>
    <t>Odvoz suti a vybouraných hmot na skládku nebo meziskládku do 1 km se složením</t>
  </si>
  <si>
    <t>-585920264</t>
  </si>
  <si>
    <t>997013509</t>
  </si>
  <si>
    <t>Příplatek k odvozu suti a vybouraných hmot na skládku ZKD 1 km přes 1 km</t>
  </si>
  <si>
    <t>-606628948</t>
  </si>
  <si>
    <t>6,296*20 'Přepočtené koeficientem množství</t>
  </si>
  <si>
    <t>22</t>
  </si>
  <si>
    <t>997013801</t>
  </si>
  <si>
    <t>Poplatek za uložení stavebního  odpadu na skládce (skládkovné)</t>
  </si>
  <si>
    <t>-1067914235</t>
  </si>
  <si>
    <t>998</t>
  </si>
  <si>
    <t>Přesun hmot</t>
  </si>
  <si>
    <t>23</t>
  </si>
  <si>
    <t>998011003</t>
  </si>
  <si>
    <t>Přesun hmot pro budovy zděné v do 12-24 m</t>
  </si>
  <si>
    <t>717584112</t>
  </si>
  <si>
    <t>998011014</t>
  </si>
  <si>
    <t>Příplatek k přesunu hmot pro budovy zděné za zvětšený přesun do 500 m</t>
  </si>
  <si>
    <t>-414056663</t>
  </si>
  <si>
    <t>PSV</t>
  </si>
  <si>
    <t>Práce a dodávky PSV</t>
  </si>
  <si>
    <t>735</t>
  </si>
  <si>
    <t>Ústřední vytápění - otopná tělesa</t>
  </si>
  <si>
    <t>25</t>
  </si>
  <si>
    <t>735000912</t>
  </si>
  <si>
    <t>Vyregulování ventilu nebo kohoutu dvojregulačního s termostatickým ovládáním - budov</t>
  </si>
  <si>
    <t>-463603430</t>
  </si>
  <si>
    <t>740</t>
  </si>
  <si>
    <t>Elektromontáže - zkoušky a revize</t>
  </si>
  <si>
    <t>26</t>
  </si>
  <si>
    <t>740991100</t>
  </si>
  <si>
    <t>Celková prohlídka elektrického rozvodu a zařízení do 100 000,- Kč</t>
  </si>
  <si>
    <t>932437981</t>
  </si>
  <si>
    <t>742</t>
  </si>
  <si>
    <t>Elektromontáže - rozvodný systém</t>
  </si>
  <si>
    <t>27</t>
  </si>
  <si>
    <t>7420001</t>
  </si>
  <si>
    <t>Elektromontážní práce - ostatní</t>
  </si>
  <si>
    <t>-182603770</t>
  </si>
  <si>
    <t>kompletace</t>
  </si>
  <si>
    <t>případné vysekání otvoru a zednické začištění okolo rozvaděče</t>
  </si>
  <si>
    <t>demontáž svítidel ze stropů feal cca 100ks</t>
  </si>
  <si>
    <t>dodávka a montáž nových svítidelcca100ks</t>
  </si>
  <si>
    <t xml:space="preserve">přeložení zásuvek do SDK </t>
  </si>
  <si>
    <t>28</t>
  </si>
  <si>
    <t>742291100</t>
  </si>
  <si>
    <t>Montáž v rozváděčích se zapojení vodičů unistorů typ B</t>
  </si>
  <si>
    <t>1094138121</t>
  </si>
  <si>
    <t>montáž rozvodnice na stěnu vedle stávajících rozvaděčů na chodbách</t>
  </si>
  <si>
    <t>připojení k el.síti</t>
  </si>
  <si>
    <t>zapojení kabeláže VZT</t>
  </si>
  <si>
    <t>Montáž jističů</t>
  </si>
  <si>
    <t>29</t>
  </si>
  <si>
    <t>M</t>
  </si>
  <si>
    <t>35713103</t>
  </si>
  <si>
    <t>rozvodnice nástěnná, neprůhledné dveře, 2 řady, šířka 14 modulárních jednotek</t>
  </si>
  <si>
    <t>-620979372</t>
  </si>
  <si>
    <t>rozvodnice</t>
  </si>
  <si>
    <t>pomocný materiál</t>
  </si>
  <si>
    <t>8+2</t>
  </si>
  <si>
    <t>30</t>
  </si>
  <si>
    <t>35717001</t>
  </si>
  <si>
    <t xml:space="preserve">jistič jednopólový do 16A </t>
  </si>
  <si>
    <t>697014775</t>
  </si>
  <si>
    <t>763</t>
  </si>
  <si>
    <t>Konstrukce suché výstavby</t>
  </si>
  <si>
    <t>31</t>
  </si>
  <si>
    <t>763113321</t>
  </si>
  <si>
    <t>SDK příčka instalační tl 155 mm zdvojený profil CW+UW 50 desky 2xDF 12,5 TI 50+50 mm EI 90 Rw 62 dB</t>
  </si>
  <si>
    <t>-1612560302</t>
  </si>
  <si>
    <t>32</t>
  </si>
  <si>
    <t>763131441</t>
  </si>
  <si>
    <t>SDK podhled desky 2xDF 12,5 bez TI dvouvrstvá spodní kce profil CD+UD</t>
  </si>
  <si>
    <t>-385557415</t>
  </si>
  <si>
    <t>700+150</t>
  </si>
  <si>
    <t>33</t>
  </si>
  <si>
    <t>763131713</t>
  </si>
  <si>
    <t>SDK podhled napojení na obvodové konstrukce profilem</t>
  </si>
  <si>
    <t>-938385792</t>
  </si>
  <si>
    <t>850</t>
  </si>
  <si>
    <t>34</t>
  </si>
  <si>
    <t>998763303</t>
  </si>
  <si>
    <t>Přesun hmot tonážní pro sádrokartonové konstrukce v objektech v do 24 m</t>
  </si>
  <si>
    <t>-782203845</t>
  </si>
  <si>
    <t>35</t>
  </si>
  <si>
    <t>998763381</t>
  </si>
  <si>
    <t>Příplatek k přesunu hmot tonážní 763 SDK prováděný bez použití mechanizace</t>
  </si>
  <si>
    <t>1231854857</t>
  </si>
  <si>
    <t>764</t>
  </si>
  <si>
    <t>Konstrukce klempířské</t>
  </si>
  <si>
    <t>36</t>
  </si>
  <si>
    <t>764528421</t>
  </si>
  <si>
    <t>Svody kruhové včetně objímek, kolen, odskoků z Al plechu průměru 80 mm</t>
  </si>
  <si>
    <t>1451032080</t>
  </si>
  <si>
    <t xml:space="preserve">odvod kondenzátu </t>
  </si>
  <si>
    <t>8*6</t>
  </si>
  <si>
    <t>37</t>
  </si>
  <si>
    <t>998764102</t>
  </si>
  <si>
    <t>Přesun hmot tonážní pro konstrukce klempířské v objektech v do 12 m</t>
  </si>
  <si>
    <t>-1842285017</t>
  </si>
  <si>
    <t>766</t>
  </si>
  <si>
    <t>Konstrukce truhlářské</t>
  </si>
  <si>
    <t>38</t>
  </si>
  <si>
    <t>766001</t>
  </si>
  <si>
    <t>Vnitřní dveře dvoukřídlé plastové prosklené s nadsvětlíkem a bočními světlíky - dodávka a mintáž</t>
  </si>
  <si>
    <t>-2085438109</t>
  </si>
  <si>
    <t>paniková klika</t>
  </si>
  <si>
    <t>39</t>
  </si>
  <si>
    <t>998766103</t>
  </si>
  <si>
    <t>Přesun hmot tonážní pro konstrukce truhlářské v objektech v do 24 m</t>
  </si>
  <si>
    <t>1025864319</t>
  </si>
  <si>
    <t>767</t>
  </si>
  <si>
    <t>Konstrukce zámečnické</t>
  </si>
  <si>
    <t>40</t>
  </si>
  <si>
    <t>767581802</t>
  </si>
  <si>
    <t>Demontáž podhledu lamel - Feal</t>
  </si>
  <si>
    <t>896574674</t>
  </si>
  <si>
    <t>41</t>
  </si>
  <si>
    <t>767995113</t>
  </si>
  <si>
    <t>Opravné práce na stropních podhledech - předpoklad</t>
  </si>
  <si>
    <t>-823464172</t>
  </si>
  <si>
    <t>opravy po demontáži Fealu</t>
  </si>
  <si>
    <t>784</t>
  </si>
  <si>
    <t>Dokončovací práce - malby a tapety</t>
  </si>
  <si>
    <t>42</t>
  </si>
  <si>
    <t>784111001</t>
  </si>
  <si>
    <t>Oprášení (ometení ) podkladu v místnostech výšky do 3,80 m</t>
  </si>
  <si>
    <t>1803313086</t>
  </si>
  <si>
    <t>Předpoklad - přesný rozsah prací bude upřesněn po provední bouracích prací</t>
  </si>
  <si>
    <t>ometení,stěn v místnostech provádění prací</t>
  </si>
  <si>
    <t>850+850*3,5+1000</t>
  </si>
  <si>
    <t>43</t>
  </si>
  <si>
    <t>784171001</t>
  </si>
  <si>
    <t>Olepování vnitřních ploch páskou v místnostech výšky do 3,80 m</t>
  </si>
  <si>
    <t>1073740773</t>
  </si>
  <si>
    <t>1800</t>
  </si>
  <si>
    <t>44</t>
  </si>
  <si>
    <t>58124838</t>
  </si>
  <si>
    <t>páska maskovací krepová pro malířské potřeby š 50mm</t>
  </si>
  <si>
    <t>-281269759</t>
  </si>
  <si>
    <t>45</t>
  </si>
  <si>
    <t>784181121</t>
  </si>
  <si>
    <t>Hloubková jednonásobná penetrace podkladu v místnostech výšky do 3,80 m</t>
  </si>
  <si>
    <t>-1681491579</t>
  </si>
  <si>
    <t>46</t>
  </si>
  <si>
    <t>784221101</t>
  </si>
  <si>
    <t>Dvojnásobné bílé malby  ze směsí za sucha dobře otěruvzdorných v místnostech do 3,80 m - částečné vymalování výměra odhadem</t>
  </si>
  <si>
    <t>1911479537</t>
  </si>
  <si>
    <t>malování malých ploch</t>
  </si>
  <si>
    <t>786</t>
  </si>
  <si>
    <t>Dokončovací práce - čalounické úpravy</t>
  </si>
  <si>
    <t>47</t>
  </si>
  <si>
    <t>786626111</t>
  </si>
  <si>
    <t>Demontáž a zpětná montáž  lamelové žaluzie vnitřní</t>
  </si>
  <si>
    <t>-167559218</t>
  </si>
  <si>
    <t>Předpokládaný rozsah</t>
  </si>
  <si>
    <t>demontáž žaluzií</t>
  </si>
  <si>
    <t>zabalení,uložení</t>
  </si>
  <si>
    <t>zpětná montáž žaluzií</t>
  </si>
  <si>
    <t>vodící lišty zůstávají</t>
  </si>
  <si>
    <t>(37+25+13)*2,4*1,6</t>
  </si>
  <si>
    <t>Tr1</t>
  </si>
  <si>
    <t>metry trubek</t>
  </si>
  <si>
    <t>26,5</t>
  </si>
  <si>
    <t>Tr2</t>
  </si>
  <si>
    <t>DN 250</t>
  </si>
  <si>
    <t>333,5</t>
  </si>
  <si>
    <t>Tr3</t>
  </si>
  <si>
    <t>DN 200</t>
  </si>
  <si>
    <t>Tr4</t>
  </si>
  <si>
    <t>DN 160</t>
  </si>
  <si>
    <t>109,5</t>
  </si>
  <si>
    <t>8/2019/DVz - Vzduchotechnika</t>
  </si>
  <si>
    <t>0 - Část vzduchotechnika</t>
  </si>
  <si>
    <t>Část vzduchotechnika</t>
  </si>
  <si>
    <t>205</t>
  </si>
  <si>
    <t>Decentrální VZT podstropní jednotka s minimálním vzduchovým výkonem 870m3/h,účinností rekuperace min. 90%, komfortní ovládání,CO2 senzor,ventilátory s EC motorem, elektrický ohřívač , filtr přívod M5, filtr odtah M5, s možností připojení chladícího dílu</t>
  </si>
  <si>
    <t>-236366190</t>
  </si>
  <si>
    <t>4+2+4+2+2</t>
  </si>
  <si>
    <t>208</t>
  </si>
  <si>
    <t>Odvod kondezátu</t>
  </si>
  <si>
    <t>-1769060249</t>
  </si>
  <si>
    <t>12+2</t>
  </si>
  <si>
    <t>0.1a</t>
  </si>
  <si>
    <t>Trubka  DN 315</t>
  </si>
  <si>
    <t>1265851881</t>
  </si>
  <si>
    <t>15+11,5</t>
  </si>
  <si>
    <t>0.1b</t>
  </si>
  <si>
    <t>Trubka  DN 250</t>
  </si>
  <si>
    <t>-1139271570</t>
  </si>
  <si>
    <t>272+61,5</t>
  </si>
  <si>
    <t>0.1c</t>
  </si>
  <si>
    <t>Trubka  DN 200</t>
  </si>
  <si>
    <t>2076818723</t>
  </si>
  <si>
    <t>0.1d</t>
  </si>
  <si>
    <t>Trubka  DN 160</t>
  </si>
  <si>
    <t>-1063665219</t>
  </si>
  <si>
    <t>90+19,5</t>
  </si>
  <si>
    <t>0.2</t>
  </si>
  <si>
    <t>Tlumič hluku pro kruhové potrubí DN 250 včetně pružného připojení</t>
  </si>
  <si>
    <t>-365878576</t>
  </si>
  <si>
    <t>35+4</t>
  </si>
  <si>
    <t>0.3a</t>
  </si>
  <si>
    <t>OS koleno DN 315/90°</t>
  </si>
  <si>
    <t>1264799080</t>
  </si>
  <si>
    <t>6+12</t>
  </si>
  <si>
    <t>0.3b</t>
  </si>
  <si>
    <t>OS koleno DN 250/90°</t>
  </si>
  <si>
    <t>482745068</t>
  </si>
  <si>
    <t>25+2</t>
  </si>
  <si>
    <t>0.3c</t>
  </si>
  <si>
    <t>OS koleno DN 160/90°</t>
  </si>
  <si>
    <t>917709754</t>
  </si>
  <si>
    <t>0.3d</t>
  </si>
  <si>
    <t>T- spoj DN 315/315</t>
  </si>
  <si>
    <t>-1769250607</t>
  </si>
  <si>
    <t>0.3e</t>
  </si>
  <si>
    <t>T- spoj DN 250/250</t>
  </si>
  <si>
    <t>-529115783</t>
  </si>
  <si>
    <t>19+4</t>
  </si>
  <si>
    <t>0.3f</t>
  </si>
  <si>
    <t>T- spoj DN 250/200</t>
  </si>
  <si>
    <t>-1509904683</t>
  </si>
  <si>
    <t>0.3g</t>
  </si>
  <si>
    <t>T- spoj DN 250/160</t>
  </si>
  <si>
    <t>1597504457</t>
  </si>
  <si>
    <t>56+28</t>
  </si>
  <si>
    <t>0.3h</t>
  </si>
  <si>
    <t>T- spoj DN 200/160</t>
  </si>
  <si>
    <t>-646789552</t>
  </si>
  <si>
    <t>0.4</t>
  </si>
  <si>
    <t>Přívodní dvouřadá vyústka s regulací vč. náustku na savé potrubí k osazení do SDK</t>
  </si>
  <si>
    <t>1472867222</t>
  </si>
  <si>
    <t>83+7</t>
  </si>
  <si>
    <t>0.5</t>
  </si>
  <si>
    <t>Odvodní dvouřadá vyústka s regulací vč. náustku na kruhové potrubí k osazení do SDK</t>
  </si>
  <si>
    <t>1983638377</t>
  </si>
  <si>
    <t>0.6</t>
  </si>
  <si>
    <t>PZ 400x400 mm - sací žaluzie směrovatelná elox hliník</t>
  </si>
  <si>
    <t>964771986</t>
  </si>
  <si>
    <t>0.7</t>
  </si>
  <si>
    <t>Saní přechod směrovatelný DN 315 na žaluzii 400x400 mm</t>
  </si>
  <si>
    <t>1038881975</t>
  </si>
  <si>
    <t>0.8</t>
  </si>
  <si>
    <t>PZ 400x400 mm - výfuková žaluzie směrovatelná elox hliník</t>
  </si>
  <si>
    <t>-1864481557</t>
  </si>
  <si>
    <t>0.9</t>
  </si>
  <si>
    <t>Výfukový přechod směrovatelný DN 315 na žaluzii 400x400 mm</t>
  </si>
  <si>
    <t>1882134158</t>
  </si>
  <si>
    <t>0.10a</t>
  </si>
  <si>
    <t>Redukce z DN 315 na DN250</t>
  </si>
  <si>
    <t>499823952</t>
  </si>
  <si>
    <t>26+4</t>
  </si>
  <si>
    <t>0.10b</t>
  </si>
  <si>
    <t>Redukce z DN 250 na DN 160</t>
  </si>
  <si>
    <t>-1267366037</t>
  </si>
  <si>
    <t>0.11</t>
  </si>
  <si>
    <t>Zpětná klapka DN 315</t>
  </si>
  <si>
    <t>-1871146572</t>
  </si>
  <si>
    <t>0.12</t>
  </si>
  <si>
    <t>Spojka vnější pružná SN 160-315</t>
  </si>
  <si>
    <t>-1424048730</t>
  </si>
  <si>
    <t>48+8</t>
  </si>
  <si>
    <t>0.13</t>
  </si>
  <si>
    <t>Lepicí páska univerzální š. 50 mm, L=50 m</t>
  </si>
  <si>
    <t>-1412630425</t>
  </si>
  <si>
    <t>60+6</t>
  </si>
  <si>
    <t>0.14</t>
  </si>
  <si>
    <t>Lepicí páska hliníková š. 50 mm, L=50 m</t>
  </si>
  <si>
    <t>-132756589</t>
  </si>
  <si>
    <t>25+5</t>
  </si>
  <si>
    <t>0.15</t>
  </si>
  <si>
    <t>Tepelná izolace návleková lepená DN 250-315, tl. 50 mm</t>
  </si>
  <si>
    <t>metr</t>
  </si>
  <si>
    <t>-1053561987</t>
  </si>
  <si>
    <t>Tr1+Tr2+Tr3+Tr4</t>
  </si>
  <si>
    <t>0.16</t>
  </si>
  <si>
    <t>Kotevní objímka s gumou, DN 160-315</t>
  </si>
  <si>
    <t>2141691925</t>
  </si>
  <si>
    <t>382/2</t>
  </si>
  <si>
    <t>0.17</t>
  </si>
  <si>
    <t>Kabelové propojení k VZT, kabel 3x2,5,včetně lištování</t>
  </si>
  <si>
    <t>-1984409935</t>
  </si>
  <si>
    <t>Kabelové propojení včetně elektrolišt</t>
  </si>
  <si>
    <t>14*40</t>
  </si>
  <si>
    <t>0.18</t>
  </si>
  <si>
    <t>Montáž VZT komplet</t>
  </si>
  <si>
    <t>-1154286413</t>
  </si>
  <si>
    <t>montáž jednotek vzt ,včetně přídavného chladícího komponentu</t>
  </si>
  <si>
    <t>provrtání otvoru pro závitové tyče krz stropní konstrukci</t>
  </si>
  <si>
    <t>vyříznití PVC krytiny v místě otvoru,vysekání betonu pro uložení platlí(hloubka cca 4-5cm)</t>
  </si>
  <si>
    <t>montáž platlí,kontramatek a závitových tyčí</t>
  </si>
  <si>
    <t>vyrovnání podlahy v místě kotvení stěrkou,nalepení PVC krytiny</t>
  </si>
  <si>
    <t>montáž a kompletace potrubí</t>
  </si>
  <si>
    <t>montáž mřížek</t>
  </si>
  <si>
    <t>uvedení do provozu</t>
  </si>
  <si>
    <t>připojení k regulaci</t>
  </si>
  <si>
    <t>0,19</t>
  </si>
  <si>
    <t>Datová kabeláž pro připojení k regulaci včetně zalištování</t>
  </si>
  <si>
    <t>-156688150</t>
  </si>
  <si>
    <t>roztažení kabeláže</t>
  </si>
  <si>
    <t>zalištování</t>
  </si>
  <si>
    <t>průchodky stropem a stěnami</t>
  </si>
  <si>
    <t>550</t>
  </si>
  <si>
    <t>0,20</t>
  </si>
  <si>
    <t xml:space="preserve">Reguace kompatních jednotek </t>
  </si>
  <si>
    <t>-923257094</t>
  </si>
  <si>
    <t>napojení VZT na diagnostický systám</t>
  </si>
  <si>
    <t>pult regulace ovládání jednotek</t>
  </si>
  <si>
    <t>instalace a připojení samostatného IR čidla CO2</t>
  </si>
  <si>
    <t>8/2019/Pr - Provedení dokumentace skutečného stavu</t>
  </si>
  <si>
    <t>VRN - Vedlejší rozpočtové náklady</t>
  </si>
  <si>
    <t xml:space="preserve">    VRN1 - Průzkumné, geodetické a projektové práce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</si>
  <si>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</si>
  <si>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</si>
  <si>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</si>
  <si>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</si>
  <si>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</si>
  <si>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</si>
  <si>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</si>
  <si>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1500525655</t>
  </si>
  <si>
    <t>8/2019/N - Vzduchotechnika -neuznatelné položky</t>
  </si>
  <si>
    <t>207</t>
  </si>
  <si>
    <t>Přídavný komponent chlazení pro decentrální VZT podstropní jednotku s min. vzduchovým výkonem 870 m3/h</t>
  </si>
  <si>
    <t>-660898469</t>
  </si>
  <si>
    <t>SEZNAM FIGUR</t>
  </si>
  <si>
    <t>Výměra</t>
  </si>
  <si>
    <t xml:space="preserve"> 8/2019/D-s</t>
  </si>
  <si>
    <t>díra vnější</t>
  </si>
  <si>
    <t>d2</t>
  </si>
  <si>
    <t>díra vnitřní</t>
  </si>
  <si>
    <t>Použití figury:</t>
  </si>
  <si>
    <t>SDk1</t>
  </si>
  <si>
    <t>sádrokartony</t>
  </si>
  <si>
    <t>Přesné rozměry a potřeba kastlíků budou určeny na místě</t>
  </si>
  <si>
    <t>konstrukce CD,UD profil</t>
  </si>
  <si>
    <t>ochrana rohu profil Al</t>
  </si>
  <si>
    <t>napojení na stěby</t>
  </si>
  <si>
    <t>420*0,7</t>
  </si>
  <si>
    <t xml:space="preserve"> 8/2019/DVz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</si>
</sst>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3" xfId="0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167" fontId="24" fillId="0" borderId="23" xfId="0" applyNumberFormat="1" applyFont="1" applyBorder="1" applyAlignment="1" applyProtection="1">
      <alignment vertical="center"/>
      <protection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3" xfId="0" applyFont="1" applyBorder="1" applyAlignment="1" applyProtection="1">
      <alignment horizontal="center" vertical="center"/>
      <protection/>
    </xf>
    <xf numFmtId="49" fontId="38" fillId="0" borderId="23" xfId="0" applyNumberFormat="1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center" vertical="center" wrapText="1"/>
      <protection/>
    </xf>
    <xf numFmtId="167" fontId="38" fillId="0" borderId="23" xfId="0" applyNumberFormat="1" applyFont="1" applyBorder="1" applyAlignment="1" applyProtection="1">
      <alignment vertical="center"/>
      <protection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/>
    </xf>
    <xf numFmtId="0" fontId="39" fillId="0" borderId="23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167" fontId="4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3" fillId="0" borderId="0" xfId="0" applyNumberFormat="1" applyFont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2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7" t="s">
        <v>14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  <c r="AO5" s="298"/>
      <c r="AP5" s="22"/>
      <c r="AQ5" s="22"/>
      <c r="AR5" s="20"/>
      <c r="BE5" s="29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9" t="s">
        <v>17</v>
      </c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2"/>
      <c r="AQ6" s="22"/>
      <c r="AR6" s="20"/>
      <c r="BE6" s="29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95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9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95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29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5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30</v>
      </c>
      <c r="AO13" s="22"/>
      <c r="AP13" s="22"/>
      <c r="AQ13" s="22"/>
      <c r="AR13" s="20"/>
      <c r="BE13" s="295"/>
      <c r="BS13" s="17" t="s">
        <v>6</v>
      </c>
    </row>
    <row r="14" spans="2:71" ht="12.75">
      <c r="B14" s="21"/>
      <c r="C14" s="22"/>
      <c r="D14" s="22"/>
      <c r="E14" s="300" t="s">
        <v>30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9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5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295"/>
      <c r="BS16" s="17" t="s">
        <v>4</v>
      </c>
    </row>
    <row r="17" spans="2:71" s="1" customFormat="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295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5"/>
      <c r="BS18" s="17" t="s">
        <v>6</v>
      </c>
    </row>
    <row r="19" spans="2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95"/>
      <c r="BS19" s="17" t="s">
        <v>6</v>
      </c>
    </row>
    <row r="20" spans="2:71" s="1" customFormat="1" ht="18.4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95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5"/>
    </row>
    <row r="22" spans="2:57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5"/>
    </row>
    <row r="23" spans="2:57" s="1" customFormat="1" ht="16.5" customHeight="1">
      <c r="B23" s="21"/>
      <c r="C23" s="22"/>
      <c r="D23" s="22"/>
      <c r="E23" s="302" t="s">
        <v>1</v>
      </c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22"/>
      <c r="AP23" s="22"/>
      <c r="AQ23" s="22"/>
      <c r="AR23" s="20"/>
      <c r="BE23" s="29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5"/>
    </row>
    <row r="26" spans="2:57" s="1" customFormat="1" ht="14.45" customHeight="1">
      <c r="B26" s="21"/>
      <c r="C26" s="22"/>
      <c r="D26" s="34" t="s">
        <v>38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03">
        <f>ROUND(AG94,2)</f>
        <v>0</v>
      </c>
      <c r="AL26" s="298"/>
      <c r="AM26" s="298"/>
      <c r="AN26" s="298"/>
      <c r="AO26" s="298"/>
      <c r="AP26" s="22"/>
      <c r="AQ26" s="22"/>
      <c r="AR26" s="20"/>
      <c r="BE26" s="295"/>
    </row>
    <row r="27" spans="2:57" s="1" customFormat="1" ht="14.45" customHeight="1">
      <c r="B27" s="21"/>
      <c r="C27" s="22"/>
      <c r="D27" s="34" t="s">
        <v>39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303">
        <f>ROUND(AG100,2)</f>
        <v>0</v>
      </c>
      <c r="AL27" s="303"/>
      <c r="AM27" s="303"/>
      <c r="AN27" s="303"/>
      <c r="AO27" s="303"/>
      <c r="AP27" s="22"/>
      <c r="AQ27" s="22"/>
      <c r="AR27" s="20"/>
      <c r="BE27" s="295"/>
    </row>
    <row r="28" spans="1:57" s="2" customFormat="1" ht="6.95" customHeigh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BE28" s="295"/>
    </row>
    <row r="29" spans="1:57" s="2" customFormat="1" ht="25.9" customHeight="1">
      <c r="A29" s="35"/>
      <c r="B29" s="36"/>
      <c r="C29" s="37"/>
      <c r="D29" s="39" t="s">
        <v>40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04">
        <f>ROUND(AK26+AK27,2)</f>
        <v>0</v>
      </c>
      <c r="AL29" s="305"/>
      <c r="AM29" s="305"/>
      <c r="AN29" s="305"/>
      <c r="AO29" s="305"/>
      <c r="AP29" s="37"/>
      <c r="AQ29" s="37"/>
      <c r="AR29" s="38"/>
      <c r="BE29" s="295"/>
    </row>
    <row r="30" spans="1:57" s="2" customFormat="1" ht="6.95" customHeight="1">
      <c r="A30" s="35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BE30" s="295"/>
    </row>
    <row r="31" spans="1:57" s="2" customFormat="1" ht="12.75">
      <c r="A31" s="35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06" t="s">
        <v>41</v>
      </c>
      <c r="M31" s="306"/>
      <c r="N31" s="306"/>
      <c r="O31" s="306"/>
      <c r="P31" s="306"/>
      <c r="Q31" s="37"/>
      <c r="R31" s="37"/>
      <c r="S31" s="37"/>
      <c r="T31" s="37"/>
      <c r="U31" s="37"/>
      <c r="V31" s="37"/>
      <c r="W31" s="306" t="s">
        <v>42</v>
      </c>
      <c r="X31" s="306"/>
      <c r="Y31" s="306"/>
      <c r="Z31" s="306"/>
      <c r="AA31" s="306"/>
      <c r="AB31" s="306"/>
      <c r="AC31" s="306"/>
      <c r="AD31" s="306"/>
      <c r="AE31" s="306"/>
      <c r="AF31" s="37"/>
      <c r="AG31" s="37"/>
      <c r="AH31" s="37"/>
      <c r="AI31" s="37"/>
      <c r="AJ31" s="37"/>
      <c r="AK31" s="306" t="s">
        <v>43</v>
      </c>
      <c r="AL31" s="306"/>
      <c r="AM31" s="306"/>
      <c r="AN31" s="306"/>
      <c r="AO31" s="306"/>
      <c r="AP31" s="37"/>
      <c r="AQ31" s="37"/>
      <c r="AR31" s="38"/>
      <c r="BE31" s="295"/>
    </row>
    <row r="32" spans="2:57" s="3" customFormat="1" ht="14.45" customHeight="1">
      <c r="B32" s="41"/>
      <c r="C32" s="42"/>
      <c r="D32" s="29" t="s">
        <v>44</v>
      </c>
      <c r="E32" s="42"/>
      <c r="F32" s="29" t="s">
        <v>45</v>
      </c>
      <c r="G32" s="42"/>
      <c r="H32" s="42"/>
      <c r="I32" s="42"/>
      <c r="J32" s="42"/>
      <c r="K32" s="42"/>
      <c r="L32" s="292">
        <v>0.21</v>
      </c>
      <c r="M32" s="291"/>
      <c r="N32" s="291"/>
      <c r="O32" s="291"/>
      <c r="P32" s="291"/>
      <c r="Q32" s="42"/>
      <c r="R32" s="42"/>
      <c r="S32" s="42"/>
      <c r="T32" s="42"/>
      <c r="U32" s="42"/>
      <c r="V32" s="42"/>
      <c r="W32" s="290">
        <f>ROUND(AZ94+SUM(CD100:CD104),2)</f>
        <v>0</v>
      </c>
      <c r="X32" s="291"/>
      <c r="Y32" s="291"/>
      <c r="Z32" s="291"/>
      <c r="AA32" s="291"/>
      <c r="AB32" s="291"/>
      <c r="AC32" s="291"/>
      <c r="AD32" s="291"/>
      <c r="AE32" s="291"/>
      <c r="AF32" s="42"/>
      <c r="AG32" s="42"/>
      <c r="AH32" s="42"/>
      <c r="AI32" s="42"/>
      <c r="AJ32" s="42"/>
      <c r="AK32" s="290">
        <f>ROUND(AV94+SUM(BY100:BY104),2)</f>
        <v>0</v>
      </c>
      <c r="AL32" s="291"/>
      <c r="AM32" s="291"/>
      <c r="AN32" s="291"/>
      <c r="AO32" s="291"/>
      <c r="AP32" s="42"/>
      <c r="AQ32" s="42"/>
      <c r="AR32" s="43"/>
      <c r="BE32" s="296"/>
    </row>
    <row r="33" spans="2:57" s="3" customFormat="1" ht="14.45" customHeight="1">
      <c r="B33" s="41"/>
      <c r="C33" s="42"/>
      <c r="D33" s="42"/>
      <c r="E33" s="42"/>
      <c r="F33" s="29" t="s">
        <v>46</v>
      </c>
      <c r="G33" s="42"/>
      <c r="H33" s="42"/>
      <c r="I33" s="42"/>
      <c r="J33" s="42"/>
      <c r="K33" s="42"/>
      <c r="L33" s="292">
        <v>0.15</v>
      </c>
      <c r="M33" s="291"/>
      <c r="N33" s="291"/>
      <c r="O33" s="291"/>
      <c r="P33" s="291"/>
      <c r="Q33" s="42"/>
      <c r="R33" s="42"/>
      <c r="S33" s="42"/>
      <c r="T33" s="42"/>
      <c r="U33" s="42"/>
      <c r="V33" s="42"/>
      <c r="W33" s="290">
        <f>ROUND(BA94+SUM(CE100:CE104),2)</f>
        <v>0</v>
      </c>
      <c r="X33" s="291"/>
      <c r="Y33" s="291"/>
      <c r="Z33" s="291"/>
      <c r="AA33" s="291"/>
      <c r="AB33" s="291"/>
      <c r="AC33" s="291"/>
      <c r="AD33" s="291"/>
      <c r="AE33" s="291"/>
      <c r="AF33" s="42"/>
      <c r="AG33" s="42"/>
      <c r="AH33" s="42"/>
      <c r="AI33" s="42"/>
      <c r="AJ33" s="42"/>
      <c r="AK33" s="290">
        <f>ROUND(AW94+SUM(BZ100:BZ104),2)</f>
        <v>0</v>
      </c>
      <c r="AL33" s="291"/>
      <c r="AM33" s="291"/>
      <c r="AN33" s="291"/>
      <c r="AO33" s="291"/>
      <c r="AP33" s="42"/>
      <c r="AQ33" s="42"/>
      <c r="AR33" s="43"/>
      <c r="BE33" s="296"/>
    </row>
    <row r="34" spans="2:57" s="3" customFormat="1" ht="14.45" customHeight="1" hidden="1">
      <c r="B34" s="41"/>
      <c r="C34" s="42"/>
      <c r="D34" s="42"/>
      <c r="E34" s="42"/>
      <c r="F34" s="29" t="s">
        <v>47</v>
      </c>
      <c r="G34" s="42"/>
      <c r="H34" s="42"/>
      <c r="I34" s="42"/>
      <c r="J34" s="42"/>
      <c r="K34" s="42"/>
      <c r="L34" s="292">
        <v>0.21</v>
      </c>
      <c r="M34" s="291"/>
      <c r="N34" s="291"/>
      <c r="O34" s="291"/>
      <c r="P34" s="291"/>
      <c r="Q34" s="42"/>
      <c r="R34" s="42"/>
      <c r="S34" s="42"/>
      <c r="T34" s="42"/>
      <c r="U34" s="42"/>
      <c r="V34" s="42"/>
      <c r="W34" s="290">
        <f>ROUND(BB94+SUM(CF100:CF104),2)</f>
        <v>0</v>
      </c>
      <c r="X34" s="291"/>
      <c r="Y34" s="291"/>
      <c r="Z34" s="291"/>
      <c r="AA34" s="291"/>
      <c r="AB34" s="291"/>
      <c r="AC34" s="291"/>
      <c r="AD34" s="291"/>
      <c r="AE34" s="291"/>
      <c r="AF34" s="42"/>
      <c r="AG34" s="42"/>
      <c r="AH34" s="42"/>
      <c r="AI34" s="42"/>
      <c r="AJ34" s="42"/>
      <c r="AK34" s="290">
        <v>0</v>
      </c>
      <c r="AL34" s="291"/>
      <c r="AM34" s="291"/>
      <c r="AN34" s="291"/>
      <c r="AO34" s="291"/>
      <c r="AP34" s="42"/>
      <c r="AQ34" s="42"/>
      <c r="AR34" s="43"/>
      <c r="BE34" s="296"/>
    </row>
    <row r="35" spans="2:44" s="3" customFormat="1" ht="14.45" customHeight="1" hidden="1">
      <c r="B35" s="41"/>
      <c r="C35" s="42"/>
      <c r="D35" s="42"/>
      <c r="E35" s="42"/>
      <c r="F35" s="29" t="s">
        <v>48</v>
      </c>
      <c r="G35" s="42"/>
      <c r="H35" s="42"/>
      <c r="I35" s="42"/>
      <c r="J35" s="42"/>
      <c r="K35" s="42"/>
      <c r="L35" s="292">
        <v>0.15</v>
      </c>
      <c r="M35" s="291"/>
      <c r="N35" s="291"/>
      <c r="O35" s="291"/>
      <c r="P35" s="291"/>
      <c r="Q35" s="42"/>
      <c r="R35" s="42"/>
      <c r="S35" s="42"/>
      <c r="T35" s="42"/>
      <c r="U35" s="42"/>
      <c r="V35" s="42"/>
      <c r="W35" s="290">
        <f>ROUND(BC94+SUM(CG100:CG104),2)</f>
        <v>0</v>
      </c>
      <c r="X35" s="291"/>
      <c r="Y35" s="291"/>
      <c r="Z35" s="291"/>
      <c r="AA35" s="291"/>
      <c r="AB35" s="291"/>
      <c r="AC35" s="291"/>
      <c r="AD35" s="291"/>
      <c r="AE35" s="291"/>
      <c r="AF35" s="42"/>
      <c r="AG35" s="42"/>
      <c r="AH35" s="42"/>
      <c r="AI35" s="42"/>
      <c r="AJ35" s="42"/>
      <c r="AK35" s="290">
        <v>0</v>
      </c>
      <c r="AL35" s="291"/>
      <c r="AM35" s="291"/>
      <c r="AN35" s="291"/>
      <c r="AO35" s="291"/>
      <c r="AP35" s="42"/>
      <c r="AQ35" s="42"/>
      <c r="AR35" s="43"/>
    </row>
    <row r="36" spans="2:44" s="3" customFormat="1" ht="14.45" customHeight="1" hidden="1">
      <c r="B36" s="41"/>
      <c r="C36" s="42"/>
      <c r="D36" s="42"/>
      <c r="E36" s="42"/>
      <c r="F36" s="29" t="s">
        <v>49</v>
      </c>
      <c r="G36" s="42"/>
      <c r="H36" s="42"/>
      <c r="I36" s="42"/>
      <c r="J36" s="42"/>
      <c r="K36" s="42"/>
      <c r="L36" s="292">
        <v>0</v>
      </c>
      <c r="M36" s="291"/>
      <c r="N36" s="291"/>
      <c r="O36" s="291"/>
      <c r="P36" s="291"/>
      <c r="Q36" s="42"/>
      <c r="R36" s="42"/>
      <c r="S36" s="42"/>
      <c r="T36" s="42"/>
      <c r="U36" s="42"/>
      <c r="V36" s="42"/>
      <c r="W36" s="290">
        <f>ROUND(BD94+SUM(CH100:CH104),2)</f>
        <v>0</v>
      </c>
      <c r="X36" s="291"/>
      <c r="Y36" s="291"/>
      <c r="Z36" s="291"/>
      <c r="AA36" s="291"/>
      <c r="AB36" s="291"/>
      <c r="AC36" s="291"/>
      <c r="AD36" s="291"/>
      <c r="AE36" s="291"/>
      <c r="AF36" s="42"/>
      <c r="AG36" s="42"/>
      <c r="AH36" s="42"/>
      <c r="AI36" s="42"/>
      <c r="AJ36" s="42"/>
      <c r="AK36" s="290">
        <v>0</v>
      </c>
      <c r="AL36" s="291"/>
      <c r="AM36" s="291"/>
      <c r="AN36" s="291"/>
      <c r="AO36" s="291"/>
      <c r="AP36" s="42"/>
      <c r="AQ36" s="42"/>
      <c r="AR36" s="43"/>
    </row>
    <row r="37" spans="1:57" s="2" customFormat="1" ht="6.9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5"/>
    </row>
    <row r="38" spans="1:57" s="2" customFormat="1" ht="25.9" customHeight="1">
      <c r="A38" s="35"/>
      <c r="B38" s="36"/>
      <c r="C38" s="44"/>
      <c r="D38" s="45" t="s">
        <v>50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 t="s">
        <v>51</v>
      </c>
      <c r="U38" s="46"/>
      <c r="V38" s="46"/>
      <c r="W38" s="46"/>
      <c r="X38" s="288" t="s">
        <v>52</v>
      </c>
      <c r="Y38" s="286"/>
      <c r="Z38" s="286"/>
      <c r="AA38" s="286"/>
      <c r="AB38" s="286"/>
      <c r="AC38" s="46"/>
      <c r="AD38" s="46"/>
      <c r="AE38" s="46"/>
      <c r="AF38" s="46"/>
      <c r="AG38" s="46"/>
      <c r="AH38" s="46"/>
      <c r="AI38" s="46"/>
      <c r="AJ38" s="46"/>
      <c r="AK38" s="285">
        <f>SUM(AK29:AK36)</f>
        <v>0</v>
      </c>
      <c r="AL38" s="286"/>
      <c r="AM38" s="286"/>
      <c r="AN38" s="286"/>
      <c r="AO38" s="287"/>
      <c r="AP38" s="44"/>
      <c r="AQ38" s="44"/>
      <c r="AR38" s="38"/>
      <c r="BE38" s="35"/>
    </row>
    <row r="39" spans="1:57" s="2" customFormat="1" ht="6.95" customHeight="1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BE39" s="35"/>
    </row>
    <row r="40" spans="1:57" s="2" customFormat="1" ht="14.45" customHeight="1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BE40" s="35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8"/>
      <c r="C49" s="49"/>
      <c r="D49" s="50" t="s">
        <v>53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54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5"/>
      <c r="B60" s="36"/>
      <c r="C60" s="37"/>
      <c r="D60" s="53" t="s">
        <v>55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3" t="s">
        <v>56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3" t="s">
        <v>55</v>
      </c>
      <c r="AI60" s="40"/>
      <c r="AJ60" s="40"/>
      <c r="AK60" s="40"/>
      <c r="AL60" s="40"/>
      <c r="AM60" s="53" t="s">
        <v>56</v>
      </c>
      <c r="AN60" s="40"/>
      <c r="AO60" s="40"/>
      <c r="AP60" s="37"/>
      <c r="AQ60" s="37"/>
      <c r="AR60" s="38"/>
      <c r="BE60" s="35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5"/>
      <c r="B64" s="36"/>
      <c r="C64" s="37"/>
      <c r="D64" s="50" t="s">
        <v>57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58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38"/>
      <c r="BE64" s="35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5"/>
      <c r="B75" s="36"/>
      <c r="C75" s="37"/>
      <c r="D75" s="53" t="s">
        <v>55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3" t="s">
        <v>56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3" t="s">
        <v>55</v>
      </c>
      <c r="AI75" s="40"/>
      <c r="AJ75" s="40"/>
      <c r="AK75" s="40"/>
      <c r="AL75" s="40"/>
      <c r="AM75" s="53" t="s">
        <v>56</v>
      </c>
      <c r="AN75" s="40"/>
      <c r="AO75" s="40"/>
      <c r="AP75" s="37"/>
      <c r="AQ75" s="37"/>
      <c r="AR75" s="38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8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8"/>
      <c r="BE81" s="35"/>
    </row>
    <row r="82" spans="1:57" s="2" customFormat="1" ht="24.95" customHeight="1">
      <c r="A82" s="35"/>
      <c r="B82" s="36"/>
      <c r="C82" s="23" t="s">
        <v>59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5"/>
    </row>
    <row r="84" spans="2:44" s="4" customFormat="1" ht="12" customHeight="1">
      <c r="B84" s="59"/>
      <c r="C84" s="29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8/2019/P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21" t="str">
        <f>K6</f>
        <v>Dílčí enegetická renovace objektu poliklinika Parník</v>
      </c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  <c r="AH85" s="322"/>
      <c r="AI85" s="322"/>
      <c r="AJ85" s="322"/>
      <c r="AK85" s="322"/>
      <c r="AL85" s="322"/>
      <c r="AM85" s="322"/>
      <c r="AN85" s="322"/>
      <c r="AO85" s="322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Gen.Janouška 902/17,Praha 14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323" t="str">
        <f>IF(AN8="","",AN8)</f>
        <v>8. 5. 2021</v>
      </c>
      <c r="AN87" s="323"/>
      <c r="AO87" s="37"/>
      <c r="AP87" s="37"/>
      <c r="AQ87" s="37"/>
      <c r="AR87" s="38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5"/>
    </row>
    <row r="89" spans="1:57" s="2" customFormat="1" ht="15.2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Městská část Praha 14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330" t="str">
        <f>IF(E17="","",E17)</f>
        <v>a3atelier s.r.o.</v>
      </c>
      <c r="AN89" s="331"/>
      <c r="AO89" s="331"/>
      <c r="AP89" s="331"/>
      <c r="AQ89" s="37"/>
      <c r="AR89" s="38"/>
      <c r="AS89" s="324" t="s">
        <v>60</v>
      </c>
      <c r="AT89" s="325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330" t="str">
        <f>IF(E20="","",E20)</f>
        <v>Ing.Myšík Petr</v>
      </c>
      <c r="AN90" s="331"/>
      <c r="AO90" s="331"/>
      <c r="AP90" s="331"/>
      <c r="AQ90" s="37"/>
      <c r="AR90" s="38"/>
      <c r="AS90" s="326"/>
      <c r="AT90" s="327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28"/>
      <c r="AT91" s="329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16" t="s">
        <v>61</v>
      </c>
      <c r="D92" s="317"/>
      <c r="E92" s="317"/>
      <c r="F92" s="317"/>
      <c r="G92" s="317"/>
      <c r="H92" s="74"/>
      <c r="I92" s="319" t="s">
        <v>62</v>
      </c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8" t="s">
        <v>63</v>
      </c>
      <c r="AH92" s="317"/>
      <c r="AI92" s="317"/>
      <c r="AJ92" s="317"/>
      <c r="AK92" s="317"/>
      <c r="AL92" s="317"/>
      <c r="AM92" s="317"/>
      <c r="AN92" s="319" t="s">
        <v>64</v>
      </c>
      <c r="AO92" s="317"/>
      <c r="AP92" s="320"/>
      <c r="AQ92" s="75" t="s">
        <v>65</v>
      </c>
      <c r="AR92" s="38"/>
      <c r="AS92" s="76" t="s">
        <v>66</v>
      </c>
      <c r="AT92" s="77" t="s">
        <v>67</v>
      </c>
      <c r="AU92" s="77" t="s">
        <v>68</v>
      </c>
      <c r="AV92" s="77" t="s">
        <v>69</v>
      </c>
      <c r="AW92" s="77" t="s">
        <v>70</v>
      </c>
      <c r="AX92" s="77" t="s">
        <v>71</v>
      </c>
      <c r="AY92" s="77" t="s">
        <v>72</v>
      </c>
      <c r="AZ92" s="77" t="s">
        <v>73</v>
      </c>
      <c r="BA92" s="77" t="s">
        <v>74</v>
      </c>
      <c r="BB92" s="77" t="s">
        <v>75</v>
      </c>
      <c r="BC92" s="77" t="s">
        <v>76</v>
      </c>
      <c r="BD92" s="78" t="s">
        <v>77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78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1">
        <f>ROUND(SUM(AG95:AG98),2)</f>
        <v>0</v>
      </c>
      <c r="AH94" s="311"/>
      <c r="AI94" s="311"/>
      <c r="AJ94" s="311"/>
      <c r="AK94" s="311"/>
      <c r="AL94" s="311"/>
      <c r="AM94" s="311"/>
      <c r="AN94" s="312">
        <f>SUM(AG94,AT94)</f>
        <v>0</v>
      </c>
      <c r="AO94" s="312"/>
      <c r="AP94" s="312"/>
      <c r="AQ94" s="86" t="s">
        <v>1</v>
      </c>
      <c r="AR94" s="87"/>
      <c r="AS94" s="88">
        <f>ROUND(SUM(AS95:AS98),2)</f>
        <v>0</v>
      </c>
      <c r="AT94" s="89">
        <f>ROUND(SUM(AV94:AW94),2)</f>
        <v>0</v>
      </c>
      <c r="AU94" s="90">
        <f>ROUND(SUM(AU95:AU98),5)</f>
        <v>0</v>
      </c>
      <c r="AV94" s="89">
        <f>ROUND(AZ94*L32,2)</f>
        <v>0</v>
      </c>
      <c r="AW94" s="89">
        <f>ROUND(BA94*L33,2)</f>
        <v>0</v>
      </c>
      <c r="AX94" s="89">
        <f>ROUND(BB94*L32,2)</f>
        <v>0</v>
      </c>
      <c r="AY94" s="89">
        <f>ROUND(BC94*L33,2)</f>
        <v>0</v>
      </c>
      <c r="AZ94" s="89">
        <f>ROUND(SUM(AZ95:AZ98),2)</f>
        <v>0</v>
      </c>
      <c r="BA94" s="89">
        <f>ROUND(SUM(BA95:BA98),2)</f>
        <v>0</v>
      </c>
      <c r="BB94" s="89">
        <f>ROUND(SUM(BB95:BB98),2)</f>
        <v>0</v>
      </c>
      <c r="BC94" s="89">
        <f>ROUND(SUM(BC95:BC98),2)</f>
        <v>0</v>
      </c>
      <c r="BD94" s="91">
        <f>ROUND(SUM(BD95:BD98),2)</f>
        <v>0</v>
      </c>
      <c r="BS94" s="92" t="s">
        <v>79</v>
      </c>
      <c r="BT94" s="92" t="s">
        <v>80</v>
      </c>
      <c r="BU94" s="93" t="s">
        <v>81</v>
      </c>
      <c r="BV94" s="92" t="s">
        <v>82</v>
      </c>
      <c r="BW94" s="92" t="s">
        <v>5</v>
      </c>
      <c r="BX94" s="92" t="s">
        <v>83</v>
      </c>
      <c r="CL94" s="92" t="s">
        <v>1</v>
      </c>
    </row>
    <row r="95" spans="1:91" s="7" customFormat="1" ht="24.75" customHeight="1">
      <c r="A95" s="94" t="s">
        <v>84</v>
      </c>
      <c r="B95" s="95"/>
      <c r="C95" s="96"/>
      <c r="D95" s="315" t="s">
        <v>85</v>
      </c>
      <c r="E95" s="315"/>
      <c r="F95" s="315"/>
      <c r="G95" s="315"/>
      <c r="H95" s="315"/>
      <c r="I95" s="97"/>
      <c r="J95" s="315" t="s">
        <v>86</v>
      </c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5"/>
      <c r="AG95" s="313">
        <f>'8-2019-D-s - Bourací a st...'!J32</f>
        <v>0</v>
      </c>
      <c r="AH95" s="314"/>
      <c r="AI95" s="314"/>
      <c r="AJ95" s="314"/>
      <c r="AK95" s="314"/>
      <c r="AL95" s="314"/>
      <c r="AM95" s="314"/>
      <c r="AN95" s="313">
        <f>SUM(AG95,AT95)</f>
        <v>0</v>
      </c>
      <c r="AO95" s="314"/>
      <c r="AP95" s="314"/>
      <c r="AQ95" s="98" t="s">
        <v>87</v>
      </c>
      <c r="AR95" s="99"/>
      <c r="AS95" s="100">
        <v>0</v>
      </c>
      <c r="AT95" s="101">
        <f>ROUND(SUM(AV95:AW95),2)</f>
        <v>0</v>
      </c>
      <c r="AU95" s="102">
        <f>'8-2019-D-s - Bourací a st...'!P144</f>
        <v>0</v>
      </c>
      <c r="AV95" s="101">
        <f>'8-2019-D-s - Bourací a st...'!J35</f>
        <v>0</v>
      </c>
      <c r="AW95" s="101">
        <f>'8-2019-D-s - Bourací a st...'!J36</f>
        <v>0</v>
      </c>
      <c r="AX95" s="101">
        <f>'8-2019-D-s - Bourací a st...'!J37</f>
        <v>0</v>
      </c>
      <c r="AY95" s="101">
        <f>'8-2019-D-s - Bourací a st...'!J38</f>
        <v>0</v>
      </c>
      <c r="AZ95" s="101">
        <f>'8-2019-D-s - Bourací a st...'!F35</f>
        <v>0</v>
      </c>
      <c r="BA95" s="101">
        <f>'8-2019-D-s - Bourací a st...'!F36</f>
        <v>0</v>
      </c>
      <c r="BB95" s="101">
        <f>'8-2019-D-s - Bourací a st...'!F37</f>
        <v>0</v>
      </c>
      <c r="BC95" s="101">
        <f>'8-2019-D-s - Bourací a st...'!F38</f>
        <v>0</v>
      </c>
      <c r="BD95" s="103">
        <f>'8-2019-D-s - Bourací a st...'!F39</f>
        <v>0</v>
      </c>
      <c r="BT95" s="104" t="s">
        <v>88</v>
      </c>
      <c r="BV95" s="104" t="s">
        <v>82</v>
      </c>
      <c r="BW95" s="104" t="s">
        <v>89</v>
      </c>
      <c r="BX95" s="104" t="s">
        <v>5</v>
      </c>
      <c r="CL95" s="104" t="s">
        <v>1</v>
      </c>
      <c r="CM95" s="104" t="s">
        <v>90</v>
      </c>
    </row>
    <row r="96" spans="1:91" s="7" customFormat="1" ht="24.75" customHeight="1">
      <c r="A96" s="94" t="s">
        <v>84</v>
      </c>
      <c r="B96" s="95"/>
      <c r="C96" s="96"/>
      <c r="D96" s="315" t="s">
        <v>91</v>
      </c>
      <c r="E96" s="315"/>
      <c r="F96" s="315"/>
      <c r="G96" s="315"/>
      <c r="H96" s="315"/>
      <c r="I96" s="97"/>
      <c r="J96" s="315" t="s">
        <v>92</v>
      </c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  <c r="AC96" s="315"/>
      <c r="AD96" s="315"/>
      <c r="AE96" s="315"/>
      <c r="AF96" s="315"/>
      <c r="AG96" s="313">
        <f>'8-2019-DVz - Vzduchotechnika'!J32</f>
        <v>0</v>
      </c>
      <c r="AH96" s="314"/>
      <c r="AI96" s="314"/>
      <c r="AJ96" s="314"/>
      <c r="AK96" s="314"/>
      <c r="AL96" s="314"/>
      <c r="AM96" s="314"/>
      <c r="AN96" s="313">
        <f>SUM(AG96,AT96)</f>
        <v>0</v>
      </c>
      <c r="AO96" s="314"/>
      <c r="AP96" s="314"/>
      <c r="AQ96" s="98" t="s">
        <v>87</v>
      </c>
      <c r="AR96" s="99"/>
      <c r="AS96" s="100">
        <v>0</v>
      </c>
      <c r="AT96" s="101">
        <f>ROUND(SUM(AV96:AW96),2)</f>
        <v>0</v>
      </c>
      <c r="AU96" s="102">
        <f>'8-2019-DVz - Vzduchotechnika'!P127</f>
        <v>0</v>
      </c>
      <c r="AV96" s="101">
        <f>'8-2019-DVz - Vzduchotechnika'!J35</f>
        <v>0</v>
      </c>
      <c r="AW96" s="101">
        <f>'8-2019-DVz - Vzduchotechnika'!J36</f>
        <v>0</v>
      </c>
      <c r="AX96" s="101">
        <f>'8-2019-DVz - Vzduchotechnika'!J37</f>
        <v>0</v>
      </c>
      <c r="AY96" s="101">
        <f>'8-2019-DVz - Vzduchotechnika'!J38</f>
        <v>0</v>
      </c>
      <c r="AZ96" s="101">
        <f>'8-2019-DVz - Vzduchotechnika'!F35</f>
        <v>0</v>
      </c>
      <c r="BA96" s="101">
        <f>'8-2019-DVz - Vzduchotechnika'!F36</f>
        <v>0</v>
      </c>
      <c r="BB96" s="101">
        <f>'8-2019-DVz - Vzduchotechnika'!F37</f>
        <v>0</v>
      </c>
      <c r="BC96" s="101">
        <f>'8-2019-DVz - Vzduchotechnika'!F38</f>
        <v>0</v>
      </c>
      <c r="BD96" s="103">
        <f>'8-2019-DVz - Vzduchotechnika'!F39</f>
        <v>0</v>
      </c>
      <c r="BT96" s="104" t="s">
        <v>88</v>
      </c>
      <c r="BV96" s="104" t="s">
        <v>82</v>
      </c>
      <c r="BW96" s="104" t="s">
        <v>93</v>
      </c>
      <c r="BX96" s="104" t="s">
        <v>5</v>
      </c>
      <c r="CL96" s="104" t="s">
        <v>1</v>
      </c>
      <c r="CM96" s="104" t="s">
        <v>90</v>
      </c>
    </row>
    <row r="97" spans="1:91" s="7" customFormat="1" ht="24.75" customHeight="1">
      <c r="A97" s="94" t="s">
        <v>84</v>
      </c>
      <c r="B97" s="95"/>
      <c r="C97" s="96"/>
      <c r="D97" s="315" t="s">
        <v>94</v>
      </c>
      <c r="E97" s="315"/>
      <c r="F97" s="315"/>
      <c r="G97" s="315"/>
      <c r="H97" s="315"/>
      <c r="I97" s="97"/>
      <c r="J97" s="315" t="s">
        <v>95</v>
      </c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5"/>
      <c r="X97" s="315"/>
      <c r="Y97" s="315"/>
      <c r="Z97" s="315"/>
      <c r="AA97" s="315"/>
      <c r="AB97" s="315"/>
      <c r="AC97" s="315"/>
      <c r="AD97" s="315"/>
      <c r="AE97" s="315"/>
      <c r="AF97" s="315"/>
      <c r="AG97" s="313">
        <f>'8-2019-Pr - Provedení dok...'!J32</f>
        <v>0</v>
      </c>
      <c r="AH97" s="314"/>
      <c r="AI97" s="314"/>
      <c r="AJ97" s="314"/>
      <c r="AK97" s="314"/>
      <c r="AL97" s="314"/>
      <c r="AM97" s="314"/>
      <c r="AN97" s="313">
        <f>SUM(AG97,AT97)</f>
        <v>0</v>
      </c>
      <c r="AO97" s="314"/>
      <c r="AP97" s="314"/>
      <c r="AQ97" s="98" t="s">
        <v>87</v>
      </c>
      <c r="AR97" s="99"/>
      <c r="AS97" s="100">
        <v>0</v>
      </c>
      <c r="AT97" s="101">
        <f>ROUND(SUM(AV97:AW97),2)</f>
        <v>0</v>
      </c>
      <c r="AU97" s="102">
        <f>'8-2019-Pr - Provedení dok...'!P128</f>
        <v>0</v>
      </c>
      <c r="AV97" s="101">
        <f>'8-2019-Pr - Provedení dok...'!J35</f>
        <v>0</v>
      </c>
      <c r="AW97" s="101">
        <f>'8-2019-Pr - Provedení dok...'!J36</f>
        <v>0</v>
      </c>
      <c r="AX97" s="101">
        <f>'8-2019-Pr - Provedení dok...'!J37</f>
        <v>0</v>
      </c>
      <c r="AY97" s="101">
        <f>'8-2019-Pr - Provedení dok...'!J38</f>
        <v>0</v>
      </c>
      <c r="AZ97" s="101">
        <f>'8-2019-Pr - Provedení dok...'!F35</f>
        <v>0</v>
      </c>
      <c r="BA97" s="101">
        <f>'8-2019-Pr - Provedení dok...'!F36</f>
        <v>0</v>
      </c>
      <c r="BB97" s="101">
        <f>'8-2019-Pr - Provedení dok...'!F37</f>
        <v>0</v>
      </c>
      <c r="BC97" s="101">
        <f>'8-2019-Pr - Provedení dok...'!F38</f>
        <v>0</v>
      </c>
      <c r="BD97" s="103">
        <f>'8-2019-Pr - Provedení dok...'!F39</f>
        <v>0</v>
      </c>
      <c r="BT97" s="104" t="s">
        <v>88</v>
      </c>
      <c r="BV97" s="104" t="s">
        <v>82</v>
      </c>
      <c r="BW97" s="104" t="s">
        <v>96</v>
      </c>
      <c r="BX97" s="104" t="s">
        <v>5</v>
      </c>
      <c r="CL97" s="104" t="s">
        <v>1</v>
      </c>
      <c r="CM97" s="104" t="s">
        <v>90</v>
      </c>
    </row>
    <row r="98" spans="1:91" s="7" customFormat="1" ht="16.5" customHeight="1">
      <c r="A98" s="94" t="s">
        <v>84</v>
      </c>
      <c r="B98" s="95"/>
      <c r="C98" s="96"/>
      <c r="D98" s="315" t="s">
        <v>97</v>
      </c>
      <c r="E98" s="315"/>
      <c r="F98" s="315"/>
      <c r="G98" s="315"/>
      <c r="H98" s="315"/>
      <c r="I98" s="97"/>
      <c r="J98" s="315" t="s">
        <v>98</v>
      </c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3">
        <f>'8-2019-N - Vzduchotechnik...'!J32</f>
        <v>0</v>
      </c>
      <c r="AH98" s="314"/>
      <c r="AI98" s="314"/>
      <c r="AJ98" s="314"/>
      <c r="AK98" s="314"/>
      <c r="AL98" s="314"/>
      <c r="AM98" s="314"/>
      <c r="AN98" s="313">
        <f>SUM(AG98,AT98)</f>
        <v>0</v>
      </c>
      <c r="AO98" s="314"/>
      <c r="AP98" s="314"/>
      <c r="AQ98" s="98" t="s">
        <v>87</v>
      </c>
      <c r="AR98" s="99"/>
      <c r="AS98" s="105">
        <v>0</v>
      </c>
      <c r="AT98" s="106">
        <f>ROUND(SUM(AV98:AW98),2)</f>
        <v>0</v>
      </c>
      <c r="AU98" s="107">
        <f>'8-2019-N - Vzduchotechnik...'!P126</f>
        <v>0</v>
      </c>
      <c r="AV98" s="106">
        <f>'8-2019-N - Vzduchotechnik...'!J35</f>
        <v>0</v>
      </c>
      <c r="AW98" s="106">
        <f>'8-2019-N - Vzduchotechnik...'!J36</f>
        <v>0</v>
      </c>
      <c r="AX98" s="106">
        <f>'8-2019-N - Vzduchotechnik...'!J37</f>
        <v>0</v>
      </c>
      <c r="AY98" s="106">
        <f>'8-2019-N - Vzduchotechnik...'!J38</f>
        <v>0</v>
      </c>
      <c r="AZ98" s="106">
        <f>'8-2019-N - Vzduchotechnik...'!F35</f>
        <v>0</v>
      </c>
      <c r="BA98" s="106">
        <f>'8-2019-N - Vzduchotechnik...'!F36</f>
        <v>0</v>
      </c>
      <c r="BB98" s="106">
        <f>'8-2019-N - Vzduchotechnik...'!F37</f>
        <v>0</v>
      </c>
      <c r="BC98" s="106">
        <f>'8-2019-N - Vzduchotechnik...'!F38</f>
        <v>0</v>
      </c>
      <c r="BD98" s="108">
        <f>'8-2019-N - Vzduchotechnik...'!F39</f>
        <v>0</v>
      </c>
      <c r="BT98" s="104" t="s">
        <v>88</v>
      </c>
      <c r="BV98" s="104" t="s">
        <v>82</v>
      </c>
      <c r="BW98" s="104" t="s">
        <v>99</v>
      </c>
      <c r="BX98" s="104" t="s">
        <v>5</v>
      </c>
      <c r="CL98" s="104" t="s">
        <v>1</v>
      </c>
      <c r="CM98" s="104" t="s">
        <v>90</v>
      </c>
    </row>
    <row r="99" spans="2:44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0"/>
    </row>
    <row r="100" spans="1:57" s="2" customFormat="1" ht="30" customHeight="1">
      <c r="A100" s="35"/>
      <c r="B100" s="36"/>
      <c r="C100" s="83" t="s">
        <v>100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12">
        <f>ROUND(SUM(AG101:AG104),2)</f>
        <v>0</v>
      </c>
      <c r="AH100" s="312"/>
      <c r="AI100" s="312"/>
      <c r="AJ100" s="312"/>
      <c r="AK100" s="312"/>
      <c r="AL100" s="312"/>
      <c r="AM100" s="312"/>
      <c r="AN100" s="312">
        <f>ROUND(SUM(AN101:AN104),2)</f>
        <v>0</v>
      </c>
      <c r="AO100" s="312"/>
      <c r="AP100" s="312"/>
      <c r="AQ100" s="109"/>
      <c r="AR100" s="38"/>
      <c r="AS100" s="76" t="s">
        <v>101</v>
      </c>
      <c r="AT100" s="77" t="s">
        <v>102</v>
      </c>
      <c r="AU100" s="77" t="s">
        <v>44</v>
      </c>
      <c r="AV100" s="78" t="s">
        <v>67</v>
      </c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89" s="2" customFormat="1" ht="19.9" customHeight="1">
      <c r="A101" s="35"/>
      <c r="B101" s="36"/>
      <c r="C101" s="37"/>
      <c r="D101" s="308" t="s">
        <v>103</v>
      </c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  <c r="AA101" s="308"/>
      <c r="AB101" s="308"/>
      <c r="AC101" s="37"/>
      <c r="AD101" s="37"/>
      <c r="AE101" s="37"/>
      <c r="AF101" s="37"/>
      <c r="AG101" s="309">
        <f>ROUND(AG94*AS101,2)</f>
        <v>0</v>
      </c>
      <c r="AH101" s="310"/>
      <c r="AI101" s="310"/>
      <c r="AJ101" s="310"/>
      <c r="AK101" s="310"/>
      <c r="AL101" s="310"/>
      <c r="AM101" s="310"/>
      <c r="AN101" s="310">
        <f>ROUND(AG101+AV101,2)</f>
        <v>0</v>
      </c>
      <c r="AO101" s="310"/>
      <c r="AP101" s="310"/>
      <c r="AQ101" s="37"/>
      <c r="AR101" s="38"/>
      <c r="AS101" s="112">
        <v>0</v>
      </c>
      <c r="AT101" s="113" t="s">
        <v>104</v>
      </c>
      <c r="AU101" s="113" t="s">
        <v>45</v>
      </c>
      <c r="AV101" s="114">
        <f>ROUND(IF(AU101="základní",AG101*L32,IF(AU101="snížená",AG101*L33,0)),2)</f>
        <v>0</v>
      </c>
      <c r="AW101" s="35"/>
      <c r="AX101" s="35"/>
      <c r="AY101" s="35"/>
      <c r="AZ101" s="35"/>
      <c r="BA101" s="35"/>
      <c r="BB101" s="35"/>
      <c r="BC101" s="35"/>
      <c r="BD101" s="35"/>
      <c r="BE101" s="35"/>
      <c r="BV101" s="17" t="s">
        <v>105</v>
      </c>
      <c r="BY101" s="115">
        <f>IF(AU101="základní",AV101,0)</f>
        <v>0</v>
      </c>
      <c r="BZ101" s="115">
        <f>IF(AU101="snížená",AV101,0)</f>
        <v>0</v>
      </c>
      <c r="CA101" s="115">
        <v>0</v>
      </c>
      <c r="CB101" s="115">
        <v>0</v>
      </c>
      <c r="CC101" s="115">
        <v>0</v>
      </c>
      <c r="CD101" s="115">
        <f>IF(AU101="základní",AG101,0)</f>
        <v>0</v>
      </c>
      <c r="CE101" s="115">
        <f>IF(AU101="snížená",AG101,0)</f>
        <v>0</v>
      </c>
      <c r="CF101" s="115">
        <f>IF(AU101="zákl. přenesená",AG101,0)</f>
        <v>0</v>
      </c>
      <c r="CG101" s="115">
        <f>IF(AU101="sníž. přenesená",AG101,0)</f>
        <v>0</v>
      </c>
      <c r="CH101" s="115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>x</v>
      </c>
    </row>
    <row r="102" spans="1:89" s="2" customFormat="1" ht="19.9" customHeight="1">
      <c r="A102" s="35"/>
      <c r="B102" s="36"/>
      <c r="C102" s="37"/>
      <c r="D102" s="307" t="s">
        <v>106</v>
      </c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08"/>
      <c r="AB102" s="308"/>
      <c r="AC102" s="37"/>
      <c r="AD102" s="37"/>
      <c r="AE102" s="37"/>
      <c r="AF102" s="37"/>
      <c r="AG102" s="309">
        <f>ROUND(AG94*AS102,2)</f>
        <v>0</v>
      </c>
      <c r="AH102" s="310"/>
      <c r="AI102" s="310"/>
      <c r="AJ102" s="310"/>
      <c r="AK102" s="310"/>
      <c r="AL102" s="310"/>
      <c r="AM102" s="310"/>
      <c r="AN102" s="310">
        <f>ROUND(AG102+AV102,2)</f>
        <v>0</v>
      </c>
      <c r="AO102" s="310"/>
      <c r="AP102" s="310"/>
      <c r="AQ102" s="37"/>
      <c r="AR102" s="38"/>
      <c r="AS102" s="112">
        <v>0</v>
      </c>
      <c r="AT102" s="113" t="s">
        <v>104</v>
      </c>
      <c r="AU102" s="113" t="s">
        <v>45</v>
      </c>
      <c r="AV102" s="114">
        <f>ROUND(IF(AU102="základní",AG102*L32,IF(AU102="snížená",AG102*L33,0)),2)</f>
        <v>0</v>
      </c>
      <c r="AW102" s="35"/>
      <c r="AX102" s="35"/>
      <c r="AY102" s="35"/>
      <c r="AZ102" s="35"/>
      <c r="BA102" s="35"/>
      <c r="BB102" s="35"/>
      <c r="BC102" s="35"/>
      <c r="BD102" s="35"/>
      <c r="BE102" s="35"/>
      <c r="BV102" s="17" t="s">
        <v>107</v>
      </c>
      <c r="BY102" s="115">
        <f>IF(AU102="základní",AV102,0)</f>
        <v>0</v>
      </c>
      <c r="BZ102" s="115">
        <f>IF(AU102="snížená",AV102,0)</f>
        <v>0</v>
      </c>
      <c r="CA102" s="115">
        <v>0</v>
      </c>
      <c r="CB102" s="115">
        <v>0</v>
      </c>
      <c r="CC102" s="115">
        <v>0</v>
      </c>
      <c r="CD102" s="115">
        <f>IF(AU102="základní",AG102,0)</f>
        <v>0</v>
      </c>
      <c r="CE102" s="115">
        <f>IF(AU102="snížená",AG102,0)</f>
        <v>0</v>
      </c>
      <c r="CF102" s="115">
        <f>IF(AU102="zákl. přenesená",AG102,0)</f>
        <v>0</v>
      </c>
      <c r="CG102" s="115">
        <f>IF(AU102="sníž. přenesená",AG102,0)</f>
        <v>0</v>
      </c>
      <c r="CH102" s="115">
        <f>IF(AU102="nulová",AG102,0)</f>
        <v>0</v>
      </c>
      <c r="CI102" s="17">
        <f>IF(AU102="základní",1,IF(AU102="snížená",2,IF(AU102="zákl. přenesená",4,IF(AU102="sníž. přenesená",5,3))))</f>
        <v>1</v>
      </c>
      <c r="CJ102" s="17">
        <f>IF(AT102="stavební čast",1,IF(AT102="investiční čast",2,3))</f>
        <v>1</v>
      </c>
      <c r="CK102" s="17" t="str">
        <f>IF(D102="Vyplň vlastní","","x")</f>
        <v/>
      </c>
    </row>
    <row r="103" spans="1:89" s="2" customFormat="1" ht="19.9" customHeight="1">
      <c r="A103" s="35"/>
      <c r="B103" s="36"/>
      <c r="C103" s="37"/>
      <c r="D103" s="307" t="s">
        <v>106</v>
      </c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7"/>
      <c r="AD103" s="37"/>
      <c r="AE103" s="37"/>
      <c r="AF103" s="37"/>
      <c r="AG103" s="309">
        <f>ROUND(AG94*AS103,2)</f>
        <v>0</v>
      </c>
      <c r="AH103" s="310"/>
      <c r="AI103" s="310"/>
      <c r="AJ103" s="310"/>
      <c r="AK103" s="310"/>
      <c r="AL103" s="310"/>
      <c r="AM103" s="310"/>
      <c r="AN103" s="310">
        <f>ROUND(AG103+AV103,2)</f>
        <v>0</v>
      </c>
      <c r="AO103" s="310"/>
      <c r="AP103" s="310"/>
      <c r="AQ103" s="37"/>
      <c r="AR103" s="38"/>
      <c r="AS103" s="112">
        <v>0</v>
      </c>
      <c r="AT103" s="113" t="s">
        <v>104</v>
      </c>
      <c r="AU103" s="113" t="s">
        <v>45</v>
      </c>
      <c r="AV103" s="114">
        <f>ROUND(IF(AU103="základní",AG103*L32,IF(AU103="snížená",AG103*L33,0)),2)</f>
        <v>0</v>
      </c>
      <c r="AW103" s="35"/>
      <c r="AX103" s="35"/>
      <c r="AY103" s="35"/>
      <c r="AZ103" s="35"/>
      <c r="BA103" s="35"/>
      <c r="BB103" s="35"/>
      <c r="BC103" s="35"/>
      <c r="BD103" s="35"/>
      <c r="BE103" s="35"/>
      <c r="BV103" s="17" t="s">
        <v>107</v>
      </c>
      <c r="BY103" s="115">
        <f>IF(AU103="základní",AV103,0)</f>
        <v>0</v>
      </c>
      <c r="BZ103" s="115">
        <f>IF(AU103="snížená",AV103,0)</f>
        <v>0</v>
      </c>
      <c r="CA103" s="115">
        <v>0</v>
      </c>
      <c r="CB103" s="115">
        <v>0</v>
      </c>
      <c r="CC103" s="115">
        <v>0</v>
      </c>
      <c r="CD103" s="115">
        <f>IF(AU103="základní",AG103,0)</f>
        <v>0</v>
      </c>
      <c r="CE103" s="115">
        <f>IF(AU103="snížená",AG103,0)</f>
        <v>0</v>
      </c>
      <c r="CF103" s="115">
        <f>IF(AU103="zákl. přenesená",AG103,0)</f>
        <v>0</v>
      </c>
      <c r="CG103" s="115">
        <f>IF(AU103="sníž. přenesená",AG103,0)</f>
        <v>0</v>
      </c>
      <c r="CH103" s="115">
        <f>IF(AU103="nulová",AG103,0)</f>
        <v>0</v>
      </c>
      <c r="CI103" s="17">
        <f>IF(AU103="základní",1,IF(AU103="snížená",2,IF(AU103="zákl. přenesená",4,IF(AU103="sníž. přenesená",5,3))))</f>
        <v>1</v>
      </c>
      <c r="CJ103" s="17">
        <f>IF(AT103="stavební čast",1,IF(AT103="investiční čast",2,3))</f>
        <v>1</v>
      </c>
      <c r="CK103" s="17" t="str">
        <f>IF(D103="Vyplň vlastní","","x")</f>
        <v/>
      </c>
    </row>
    <row r="104" spans="1:89" s="2" customFormat="1" ht="19.9" customHeight="1">
      <c r="A104" s="35"/>
      <c r="B104" s="36"/>
      <c r="C104" s="37"/>
      <c r="D104" s="307" t="s">
        <v>106</v>
      </c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  <c r="AB104" s="308"/>
      <c r="AC104" s="37"/>
      <c r="AD104" s="37"/>
      <c r="AE104" s="37"/>
      <c r="AF104" s="37"/>
      <c r="AG104" s="309">
        <f>ROUND(AG94*AS104,2)</f>
        <v>0</v>
      </c>
      <c r="AH104" s="310"/>
      <c r="AI104" s="310"/>
      <c r="AJ104" s="310"/>
      <c r="AK104" s="310"/>
      <c r="AL104" s="310"/>
      <c r="AM104" s="310"/>
      <c r="AN104" s="310">
        <f>ROUND(AG104+AV104,2)</f>
        <v>0</v>
      </c>
      <c r="AO104" s="310"/>
      <c r="AP104" s="310"/>
      <c r="AQ104" s="37"/>
      <c r="AR104" s="38"/>
      <c r="AS104" s="116">
        <v>0</v>
      </c>
      <c r="AT104" s="117" t="s">
        <v>104</v>
      </c>
      <c r="AU104" s="117" t="s">
        <v>45</v>
      </c>
      <c r="AV104" s="118">
        <f>ROUND(IF(AU104="základní",AG104*L32,IF(AU104="snížená",AG104*L33,0)),2)</f>
        <v>0</v>
      </c>
      <c r="AW104" s="35"/>
      <c r="AX104" s="35"/>
      <c r="AY104" s="35"/>
      <c r="AZ104" s="35"/>
      <c r="BA104" s="35"/>
      <c r="BB104" s="35"/>
      <c r="BC104" s="35"/>
      <c r="BD104" s="35"/>
      <c r="BE104" s="35"/>
      <c r="BV104" s="17" t="s">
        <v>107</v>
      </c>
      <c r="BY104" s="115">
        <f>IF(AU104="základní",AV104,0)</f>
        <v>0</v>
      </c>
      <c r="BZ104" s="115">
        <f>IF(AU104="snížená",AV104,0)</f>
        <v>0</v>
      </c>
      <c r="CA104" s="115">
        <v>0</v>
      </c>
      <c r="CB104" s="115">
        <v>0</v>
      </c>
      <c r="CC104" s="115">
        <v>0</v>
      </c>
      <c r="CD104" s="115">
        <f>IF(AU104="základní",AG104,0)</f>
        <v>0</v>
      </c>
      <c r="CE104" s="115">
        <f>IF(AU104="snížená",AG104,0)</f>
        <v>0</v>
      </c>
      <c r="CF104" s="115">
        <f>IF(AU104="zákl. přenesená",AG104,0)</f>
        <v>0</v>
      </c>
      <c r="CG104" s="115">
        <f>IF(AU104="sníž. přenesená",AG104,0)</f>
        <v>0</v>
      </c>
      <c r="CH104" s="115">
        <f>IF(AU104="nulová",AG104,0)</f>
        <v>0</v>
      </c>
      <c r="CI104" s="17">
        <f>IF(AU104="základní",1,IF(AU104="snížená",2,IF(AU104="zákl. přenesená",4,IF(AU104="sníž. přenesená",5,3))))</f>
        <v>1</v>
      </c>
      <c r="CJ104" s="17">
        <f>IF(AT104="stavební čast",1,IF(AT104="investiční čast",2,3))</f>
        <v>1</v>
      </c>
      <c r="CK104" s="17" t="str">
        <f>IF(D104="Vyplň vlastní","","x")</f>
        <v/>
      </c>
    </row>
    <row r="105" spans="1:57" s="2" customFormat="1" ht="10.9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s="2" customFormat="1" ht="30" customHeight="1">
      <c r="A106" s="35"/>
      <c r="B106" s="36"/>
      <c r="C106" s="119" t="s">
        <v>108</v>
      </c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293">
        <f>ROUND(AG94+AG100,2)</f>
        <v>0</v>
      </c>
      <c r="AH106" s="293"/>
      <c r="AI106" s="293"/>
      <c r="AJ106" s="293"/>
      <c r="AK106" s="293"/>
      <c r="AL106" s="293"/>
      <c r="AM106" s="293"/>
      <c r="AN106" s="293">
        <f>ROUND(AN94+AN100,2)</f>
        <v>0</v>
      </c>
      <c r="AO106" s="293"/>
      <c r="AP106" s="293"/>
      <c r="AQ106" s="120"/>
      <c r="AR106" s="38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s="2" customFormat="1" ht="6.95" customHeight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38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</sheetData>
  <sheetProtection password="CC35" sheet="1" objects="1" scenarios="1" formatColumns="0" formatRows="0"/>
  <mergeCells count="72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J98:AF98"/>
    <mergeCell ref="D101:AB101"/>
    <mergeCell ref="AG101:AM101"/>
    <mergeCell ref="AN101:AP101"/>
    <mergeCell ref="J96:AF96"/>
    <mergeCell ref="AG96:AM96"/>
    <mergeCell ref="AN96:AP96"/>
    <mergeCell ref="D96:H96"/>
    <mergeCell ref="AG97:AM97"/>
    <mergeCell ref="D97:H97"/>
    <mergeCell ref="J97:AF97"/>
    <mergeCell ref="AN97:AP97"/>
    <mergeCell ref="D104:AB104"/>
    <mergeCell ref="AG104:AM104"/>
    <mergeCell ref="AN104:AP104"/>
    <mergeCell ref="AG94:AM94"/>
    <mergeCell ref="AN94:AP94"/>
    <mergeCell ref="AG100:AM100"/>
    <mergeCell ref="AN100:AP100"/>
    <mergeCell ref="D102:AB102"/>
    <mergeCell ref="AG102:AM102"/>
    <mergeCell ref="AN102:AP102"/>
    <mergeCell ref="D103:AB103"/>
    <mergeCell ref="AG103:AM103"/>
    <mergeCell ref="AN103:AP103"/>
    <mergeCell ref="AN98:AP98"/>
    <mergeCell ref="AG98:AM98"/>
    <mergeCell ref="D98:H98"/>
    <mergeCell ref="AG106:AM106"/>
    <mergeCell ref="AN106:AP106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AK38:AO38"/>
    <mergeCell ref="X38:AB38"/>
    <mergeCell ref="AR2:BE2"/>
    <mergeCell ref="W35:AE35"/>
    <mergeCell ref="L35:P35"/>
    <mergeCell ref="AK35:AO35"/>
    <mergeCell ref="AK36:AO36"/>
    <mergeCell ref="W36:AE36"/>
    <mergeCell ref="L36:P36"/>
    <mergeCell ref="W33:AE33"/>
    <mergeCell ref="AK33:AO33"/>
    <mergeCell ref="L33:P33"/>
    <mergeCell ref="AK34:AO34"/>
    <mergeCell ref="L34:P34"/>
    <mergeCell ref="W34:AE34"/>
  </mergeCells>
  <dataValidations count="2">
    <dataValidation type="list" allowBlank="1" showInputMessage="1" showErrorMessage="1" error="Povoleny jsou hodnoty základní, snížená, zákl. přenesená, sníž. přenesená, nulová." sqref="AU100:AU10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0:AT104">
      <formula1>"stavební čast, technologická čast, investiční čast"</formula1>
    </dataValidation>
  </dataValidations>
  <hyperlinks>
    <hyperlink ref="A95" location="'8-2019-D-s - Bourací a st...'!C2" display="/"/>
    <hyperlink ref="A96" location="'8-2019-DVz - Vzduchotechnika'!C2" display="/"/>
    <hyperlink ref="A97" location="'8-2019-Pr - Provedení dok...'!C2" display="/"/>
    <hyperlink ref="A98" location="'8-2019-N - Vzduchotechni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89</v>
      </c>
      <c r="AZ2" s="122" t="s">
        <v>109</v>
      </c>
      <c r="BA2" s="122" t="s">
        <v>110</v>
      </c>
      <c r="BB2" s="122" t="s">
        <v>111</v>
      </c>
      <c r="BC2" s="122" t="s">
        <v>112</v>
      </c>
      <c r="BD2" s="122" t="s">
        <v>90</v>
      </c>
    </row>
    <row r="3" spans="2:5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  <c r="AZ3" s="122" t="s">
        <v>113</v>
      </c>
      <c r="BA3" s="122" t="s">
        <v>114</v>
      </c>
      <c r="BB3" s="122" t="s">
        <v>115</v>
      </c>
      <c r="BC3" s="122" t="s">
        <v>116</v>
      </c>
      <c r="BD3" s="122" t="s">
        <v>90</v>
      </c>
    </row>
    <row r="4" spans="2:46" s="1" customFormat="1" ht="24.95" customHeight="1">
      <c r="B4" s="20"/>
      <c r="D4" s="125" t="s">
        <v>117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35" t="str">
        <f>'Rekapitulace stavby'!K6</f>
        <v>Dílčí enegetická renovace objektu poliklinika Parník</v>
      </c>
      <c r="F7" s="336"/>
      <c r="G7" s="336"/>
      <c r="H7" s="336"/>
      <c r="L7" s="20"/>
    </row>
    <row r="8" spans="1:31" s="2" customFormat="1" ht="12" customHeight="1">
      <c r="A8" s="35"/>
      <c r="B8" s="38"/>
      <c r="C8" s="35"/>
      <c r="D8" s="127" t="s">
        <v>118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37" t="s">
        <v>119</v>
      </c>
      <c r="F9" s="338"/>
      <c r="G9" s="338"/>
      <c r="H9" s="33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39" t="str">
        <f>'Rekapitulace stavby'!E14</f>
        <v>Vyplň údaj</v>
      </c>
      <c r="F18" s="340"/>
      <c r="G18" s="340"/>
      <c r="H18" s="340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1" t="s">
        <v>1</v>
      </c>
      <c r="F27" s="341"/>
      <c r="G27" s="341"/>
      <c r="H27" s="341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120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J117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ROUND((SUM(BE117:BE124)+SUM(BE144:BE280)),2)</f>
        <v>0</v>
      </c>
      <c r="G35" s="35"/>
      <c r="H35" s="35"/>
      <c r="I35" s="141">
        <v>0.21</v>
      </c>
      <c r="J35" s="140">
        <f>ROUND(((SUM(BE117:BE124)+SUM(BE144:BE280))*I35),2)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ROUND((SUM(BF117:BF124)+SUM(BF144:BF280)),2)</f>
        <v>0</v>
      </c>
      <c r="G36" s="35"/>
      <c r="H36" s="35"/>
      <c r="I36" s="141">
        <v>0.15</v>
      </c>
      <c r="J36" s="140">
        <f>ROUND(((SUM(BF117:BF124)+SUM(BF144:BF280))*I36),2)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47</v>
      </c>
      <c r="F37" s="140">
        <f>ROUND((SUM(BG117:BG124)+SUM(BG144:BG280)),2)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48</v>
      </c>
      <c r="F38" s="140">
        <f>ROUND((SUM(BH117:BH124)+SUM(BH144:BH280)),2)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49</v>
      </c>
      <c r="F39" s="140">
        <f>ROUND((SUM(BI117:BI124)+SUM(BI144:BI280)),2)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2" t="str">
        <f>E7</f>
        <v>Dílčí enegetická renovace objektu poliklinika Parník</v>
      </c>
      <c r="F85" s="333"/>
      <c r="G85" s="333"/>
      <c r="H85" s="33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118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1" t="str">
        <f>E9</f>
        <v>8/2019/D-s - Bourací a stavební práce</v>
      </c>
      <c r="F87" s="334"/>
      <c r="G87" s="334"/>
      <c r="H87" s="334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Gen.Janouška 902/17,Praha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Městská část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122</v>
      </c>
      <c r="D94" s="120"/>
      <c r="E94" s="120"/>
      <c r="F94" s="120"/>
      <c r="G94" s="120"/>
      <c r="H94" s="120"/>
      <c r="I94" s="120"/>
      <c r="J94" s="161" t="s">
        <v>123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124</v>
      </c>
      <c r="D96" s="37"/>
      <c r="E96" s="37"/>
      <c r="F96" s="37"/>
      <c r="G96" s="37"/>
      <c r="H96" s="37"/>
      <c r="I96" s="37"/>
      <c r="J96" s="85">
        <f>J144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125</v>
      </c>
    </row>
    <row r="97" spans="2:12" s="9" customFormat="1" ht="24.95" customHeight="1">
      <c r="B97" s="163"/>
      <c r="C97" s="164"/>
      <c r="D97" s="165" t="s">
        <v>126</v>
      </c>
      <c r="E97" s="166"/>
      <c r="F97" s="166"/>
      <c r="G97" s="166"/>
      <c r="H97" s="166"/>
      <c r="I97" s="166"/>
      <c r="J97" s="167">
        <f>J145</f>
        <v>0</v>
      </c>
      <c r="K97" s="164"/>
      <c r="L97" s="168"/>
    </row>
    <row r="98" spans="2:12" s="10" customFormat="1" ht="19.9" customHeight="1">
      <c r="B98" s="169"/>
      <c r="C98" s="170"/>
      <c r="D98" s="171" t="s">
        <v>127</v>
      </c>
      <c r="E98" s="172"/>
      <c r="F98" s="172"/>
      <c r="G98" s="172"/>
      <c r="H98" s="172"/>
      <c r="I98" s="172"/>
      <c r="J98" s="173">
        <f>J146</f>
        <v>0</v>
      </c>
      <c r="K98" s="170"/>
      <c r="L98" s="174"/>
    </row>
    <row r="99" spans="2:12" s="10" customFormat="1" ht="19.9" customHeight="1">
      <c r="B99" s="169"/>
      <c r="C99" s="170"/>
      <c r="D99" s="171" t="s">
        <v>128</v>
      </c>
      <c r="E99" s="172"/>
      <c r="F99" s="172"/>
      <c r="G99" s="172"/>
      <c r="H99" s="172"/>
      <c r="I99" s="172"/>
      <c r="J99" s="173">
        <f>J153</f>
        <v>0</v>
      </c>
      <c r="K99" s="170"/>
      <c r="L99" s="174"/>
    </row>
    <row r="100" spans="2:12" s="10" customFormat="1" ht="19.9" customHeight="1">
      <c r="B100" s="169"/>
      <c r="C100" s="170"/>
      <c r="D100" s="171" t="s">
        <v>129</v>
      </c>
      <c r="E100" s="172"/>
      <c r="F100" s="172"/>
      <c r="G100" s="172"/>
      <c r="H100" s="172"/>
      <c r="I100" s="172"/>
      <c r="J100" s="173">
        <f>J160</f>
        <v>0</v>
      </c>
      <c r="K100" s="170"/>
      <c r="L100" s="174"/>
    </row>
    <row r="101" spans="2:12" s="10" customFormat="1" ht="14.85" customHeight="1">
      <c r="B101" s="169"/>
      <c r="C101" s="170"/>
      <c r="D101" s="171" t="s">
        <v>130</v>
      </c>
      <c r="E101" s="172"/>
      <c r="F101" s="172"/>
      <c r="G101" s="172"/>
      <c r="H101" s="172"/>
      <c r="I101" s="172"/>
      <c r="J101" s="173">
        <f>J169</f>
        <v>0</v>
      </c>
      <c r="K101" s="170"/>
      <c r="L101" s="174"/>
    </row>
    <row r="102" spans="2:12" s="10" customFormat="1" ht="14.85" customHeight="1">
      <c r="B102" s="169"/>
      <c r="C102" s="170"/>
      <c r="D102" s="171" t="s">
        <v>131</v>
      </c>
      <c r="E102" s="172"/>
      <c r="F102" s="172"/>
      <c r="G102" s="172"/>
      <c r="H102" s="172"/>
      <c r="I102" s="172"/>
      <c r="J102" s="173">
        <f>J180</f>
        <v>0</v>
      </c>
      <c r="K102" s="170"/>
      <c r="L102" s="174"/>
    </row>
    <row r="103" spans="2:12" s="10" customFormat="1" ht="19.9" customHeight="1">
      <c r="B103" s="169"/>
      <c r="C103" s="170"/>
      <c r="D103" s="171" t="s">
        <v>132</v>
      </c>
      <c r="E103" s="172"/>
      <c r="F103" s="172"/>
      <c r="G103" s="172"/>
      <c r="H103" s="172"/>
      <c r="I103" s="172"/>
      <c r="J103" s="173">
        <f>J198</f>
        <v>0</v>
      </c>
      <c r="K103" s="170"/>
      <c r="L103" s="174"/>
    </row>
    <row r="104" spans="2:12" s="10" customFormat="1" ht="19.9" customHeight="1">
      <c r="B104" s="169"/>
      <c r="C104" s="170"/>
      <c r="D104" s="171" t="s">
        <v>133</v>
      </c>
      <c r="E104" s="172"/>
      <c r="F104" s="172"/>
      <c r="G104" s="172"/>
      <c r="H104" s="172"/>
      <c r="I104" s="172"/>
      <c r="J104" s="173">
        <f>J205</f>
        <v>0</v>
      </c>
      <c r="K104" s="170"/>
      <c r="L104" s="174"/>
    </row>
    <row r="105" spans="2:12" s="9" customFormat="1" ht="24.95" customHeight="1">
      <c r="B105" s="163"/>
      <c r="C105" s="164"/>
      <c r="D105" s="165" t="s">
        <v>134</v>
      </c>
      <c r="E105" s="166"/>
      <c r="F105" s="166"/>
      <c r="G105" s="166"/>
      <c r="H105" s="166"/>
      <c r="I105" s="166"/>
      <c r="J105" s="167">
        <f>J208</f>
        <v>0</v>
      </c>
      <c r="K105" s="164"/>
      <c r="L105" s="168"/>
    </row>
    <row r="106" spans="2:12" s="10" customFormat="1" ht="19.9" customHeight="1">
      <c r="B106" s="169"/>
      <c r="C106" s="170"/>
      <c r="D106" s="171" t="s">
        <v>135</v>
      </c>
      <c r="E106" s="172"/>
      <c r="F106" s="172"/>
      <c r="G106" s="172"/>
      <c r="H106" s="172"/>
      <c r="I106" s="172"/>
      <c r="J106" s="173">
        <f>J209</f>
        <v>0</v>
      </c>
      <c r="K106" s="170"/>
      <c r="L106" s="174"/>
    </row>
    <row r="107" spans="2:12" s="10" customFormat="1" ht="19.9" customHeight="1">
      <c r="B107" s="169"/>
      <c r="C107" s="170"/>
      <c r="D107" s="171" t="s">
        <v>136</v>
      </c>
      <c r="E107" s="172"/>
      <c r="F107" s="172"/>
      <c r="G107" s="172"/>
      <c r="H107" s="172"/>
      <c r="I107" s="172"/>
      <c r="J107" s="173">
        <f>J212</f>
        <v>0</v>
      </c>
      <c r="K107" s="170"/>
      <c r="L107" s="174"/>
    </row>
    <row r="108" spans="2:12" s="10" customFormat="1" ht="19.9" customHeight="1">
      <c r="B108" s="169"/>
      <c r="C108" s="170"/>
      <c r="D108" s="171" t="s">
        <v>137</v>
      </c>
      <c r="E108" s="172"/>
      <c r="F108" s="172"/>
      <c r="G108" s="172"/>
      <c r="H108" s="172"/>
      <c r="I108" s="172"/>
      <c r="J108" s="173">
        <f>J215</f>
        <v>0</v>
      </c>
      <c r="K108" s="170"/>
      <c r="L108" s="174"/>
    </row>
    <row r="109" spans="2:12" s="10" customFormat="1" ht="19.9" customHeight="1">
      <c r="B109" s="169"/>
      <c r="C109" s="170"/>
      <c r="D109" s="171" t="s">
        <v>138</v>
      </c>
      <c r="E109" s="172"/>
      <c r="F109" s="172"/>
      <c r="G109" s="172"/>
      <c r="H109" s="172"/>
      <c r="I109" s="172"/>
      <c r="J109" s="173">
        <f>J235</f>
        <v>0</v>
      </c>
      <c r="K109" s="170"/>
      <c r="L109" s="174"/>
    </row>
    <row r="110" spans="2:12" s="10" customFormat="1" ht="19.9" customHeight="1">
      <c r="B110" s="169"/>
      <c r="C110" s="170"/>
      <c r="D110" s="171" t="s">
        <v>139</v>
      </c>
      <c r="E110" s="172"/>
      <c r="F110" s="172"/>
      <c r="G110" s="172"/>
      <c r="H110" s="172"/>
      <c r="I110" s="172"/>
      <c r="J110" s="173">
        <f>J244</f>
        <v>0</v>
      </c>
      <c r="K110" s="170"/>
      <c r="L110" s="174"/>
    </row>
    <row r="111" spans="2:12" s="10" customFormat="1" ht="19.9" customHeight="1">
      <c r="B111" s="169"/>
      <c r="C111" s="170"/>
      <c r="D111" s="171" t="s">
        <v>140</v>
      </c>
      <c r="E111" s="172"/>
      <c r="F111" s="172"/>
      <c r="G111" s="172"/>
      <c r="H111" s="172"/>
      <c r="I111" s="172"/>
      <c r="J111" s="173">
        <f>J249</f>
        <v>0</v>
      </c>
      <c r="K111" s="170"/>
      <c r="L111" s="174"/>
    </row>
    <row r="112" spans="2:12" s="10" customFormat="1" ht="19.9" customHeight="1">
      <c r="B112" s="169"/>
      <c r="C112" s="170"/>
      <c r="D112" s="171" t="s">
        <v>141</v>
      </c>
      <c r="E112" s="172"/>
      <c r="F112" s="172"/>
      <c r="G112" s="172"/>
      <c r="H112" s="172"/>
      <c r="I112" s="172"/>
      <c r="J112" s="173">
        <f>J254</f>
        <v>0</v>
      </c>
      <c r="K112" s="170"/>
      <c r="L112" s="174"/>
    </row>
    <row r="113" spans="2:12" s="10" customFormat="1" ht="19.9" customHeight="1">
      <c r="B113" s="169"/>
      <c r="C113" s="170"/>
      <c r="D113" s="171" t="s">
        <v>142</v>
      </c>
      <c r="E113" s="172"/>
      <c r="F113" s="172"/>
      <c r="G113" s="172"/>
      <c r="H113" s="172"/>
      <c r="I113" s="172"/>
      <c r="J113" s="173">
        <f>J260</f>
        <v>0</v>
      </c>
      <c r="K113" s="170"/>
      <c r="L113" s="174"/>
    </row>
    <row r="114" spans="2:12" s="10" customFormat="1" ht="19.9" customHeight="1">
      <c r="B114" s="169"/>
      <c r="C114" s="170"/>
      <c r="D114" s="171" t="s">
        <v>143</v>
      </c>
      <c r="E114" s="172"/>
      <c r="F114" s="172"/>
      <c r="G114" s="172"/>
      <c r="H114" s="172"/>
      <c r="I114" s="172"/>
      <c r="J114" s="173">
        <f>J273</f>
        <v>0</v>
      </c>
      <c r="K114" s="170"/>
      <c r="L114" s="174"/>
    </row>
    <row r="115" spans="1:31" s="2" customFormat="1" ht="21.7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9.25" customHeight="1">
      <c r="A117" s="35"/>
      <c r="B117" s="36"/>
      <c r="C117" s="162" t="s">
        <v>144</v>
      </c>
      <c r="D117" s="37"/>
      <c r="E117" s="37"/>
      <c r="F117" s="37"/>
      <c r="G117" s="37"/>
      <c r="H117" s="37"/>
      <c r="I117" s="37"/>
      <c r="J117" s="175">
        <f>ROUND(J118+J119+J120+J121+J122+J123,2)</f>
        <v>0</v>
      </c>
      <c r="K117" s="37"/>
      <c r="L117" s="52"/>
      <c r="N117" s="176" t="s">
        <v>44</v>
      </c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8" customHeight="1">
      <c r="A118" s="35"/>
      <c r="B118" s="36"/>
      <c r="C118" s="37"/>
      <c r="D118" s="307" t="s">
        <v>145</v>
      </c>
      <c r="E118" s="308"/>
      <c r="F118" s="308"/>
      <c r="G118" s="37"/>
      <c r="H118" s="37"/>
      <c r="I118" s="37"/>
      <c r="J118" s="111">
        <v>0</v>
      </c>
      <c r="K118" s="37"/>
      <c r="L118" s="177"/>
      <c r="M118" s="178"/>
      <c r="N118" s="179" t="s">
        <v>45</v>
      </c>
      <c r="O118" s="178"/>
      <c r="P118" s="178"/>
      <c r="Q118" s="178"/>
      <c r="R118" s="178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81" t="s">
        <v>146</v>
      </c>
      <c r="AZ118" s="178"/>
      <c r="BA118" s="178"/>
      <c r="BB118" s="178"/>
      <c r="BC118" s="178"/>
      <c r="BD118" s="178"/>
      <c r="BE118" s="182">
        <f aca="true" t="shared" si="0" ref="BE118:BE123">IF(N118="základní",J118,0)</f>
        <v>0</v>
      </c>
      <c r="BF118" s="182">
        <f aca="true" t="shared" si="1" ref="BF118:BF123">IF(N118="snížená",J118,0)</f>
        <v>0</v>
      </c>
      <c r="BG118" s="182">
        <f aca="true" t="shared" si="2" ref="BG118:BG123">IF(N118="zákl. přenesená",J118,0)</f>
        <v>0</v>
      </c>
      <c r="BH118" s="182">
        <f aca="true" t="shared" si="3" ref="BH118:BH123">IF(N118="sníž. přenesená",J118,0)</f>
        <v>0</v>
      </c>
      <c r="BI118" s="182">
        <f aca="true" t="shared" si="4" ref="BI118:BI123">IF(N118="nulová",J118,0)</f>
        <v>0</v>
      </c>
      <c r="BJ118" s="181" t="s">
        <v>88</v>
      </c>
      <c r="BK118" s="178"/>
      <c r="BL118" s="178"/>
      <c r="BM118" s="178"/>
    </row>
    <row r="119" spans="1:65" s="2" customFormat="1" ht="18" customHeight="1">
      <c r="A119" s="35"/>
      <c r="B119" s="36"/>
      <c r="C119" s="37"/>
      <c r="D119" s="307" t="s">
        <v>147</v>
      </c>
      <c r="E119" s="308"/>
      <c r="F119" s="308"/>
      <c r="G119" s="37"/>
      <c r="H119" s="37"/>
      <c r="I119" s="37"/>
      <c r="J119" s="111">
        <v>0</v>
      </c>
      <c r="K119" s="37"/>
      <c r="L119" s="177"/>
      <c r="M119" s="178"/>
      <c r="N119" s="179" t="s">
        <v>45</v>
      </c>
      <c r="O119" s="178"/>
      <c r="P119" s="178"/>
      <c r="Q119" s="178"/>
      <c r="R119" s="178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81" t="s">
        <v>146</v>
      </c>
      <c r="AZ119" s="178"/>
      <c r="BA119" s="178"/>
      <c r="BB119" s="178"/>
      <c r="BC119" s="178"/>
      <c r="BD119" s="178"/>
      <c r="BE119" s="182">
        <f t="shared" si="0"/>
        <v>0</v>
      </c>
      <c r="BF119" s="182">
        <f t="shared" si="1"/>
        <v>0</v>
      </c>
      <c r="BG119" s="182">
        <f t="shared" si="2"/>
        <v>0</v>
      </c>
      <c r="BH119" s="182">
        <f t="shared" si="3"/>
        <v>0</v>
      </c>
      <c r="BI119" s="182">
        <f t="shared" si="4"/>
        <v>0</v>
      </c>
      <c r="BJ119" s="181" t="s">
        <v>88</v>
      </c>
      <c r="BK119" s="178"/>
      <c r="BL119" s="178"/>
      <c r="BM119" s="178"/>
    </row>
    <row r="120" spans="1:65" s="2" customFormat="1" ht="18" customHeight="1">
      <c r="A120" s="35"/>
      <c r="B120" s="36"/>
      <c r="C120" s="37"/>
      <c r="D120" s="307" t="s">
        <v>148</v>
      </c>
      <c r="E120" s="308"/>
      <c r="F120" s="308"/>
      <c r="G120" s="37"/>
      <c r="H120" s="37"/>
      <c r="I120" s="37"/>
      <c r="J120" s="111">
        <v>0</v>
      </c>
      <c r="K120" s="37"/>
      <c r="L120" s="177"/>
      <c r="M120" s="178"/>
      <c r="N120" s="179" t="s">
        <v>45</v>
      </c>
      <c r="O120" s="178"/>
      <c r="P120" s="178"/>
      <c r="Q120" s="178"/>
      <c r="R120" s="178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81" t="s">
        <v>146</v>
      </c>
      <c r="AZ120" s="178"/>
      <c r="BA120" s="178"/>
      <c r="BB120" s="178"/>
      <c r="BC120" s="178"/>
      <c r="BD120" s="178"/>
      <c r="BE120" s="182">
        <f t="shared" si="0"/>
        <v>0</v>
      </c>
      <c r="BF120" s="182">
        <f t="shared" si="1"/>
        <v>0</v>
      </c>
      <c r="BG120" s="182">
        <f t="shared" si="2"/>
        <v>0</v>
      </c>
      <c r="BH120" s="182">
        <f t="shared" si="3"/>
        <v>0</v>
      </c>
      <c r="BI120" s="182">
        <f t="shared" si="4"/>
        <v>0</v>
      </c>
      <c r="BJ120" s="181" t="s">
        <v>88</v>
      </c>
      <c r="BK120" s="178"/>
      <c r="BL120" s="178"/>
      <c r="BM120" s="178"/>
    </row>
    <row r="121" spans="1:65" s="2" customFormat="1" ht="18" customHeight="1">
      <c r="A121" s="35"/>
      <c r="B121" s="36"/>
      <c r="C121" s="37"/>
      <c r="D121" s="307" t="s">
        <v>149</v>
      </c>
      <c r="E121" s="308"/>
      <c r="F121" s="308"/>
      <c r="G121" s="37"/>
      <c r="H121" s="37"/>
      <c r="I121" s="37"/>
      <c r="J121" s="111">
        <v>0</v>
      </c>
      <c r="K121" s="37"/>
      <c r="L121" s="177"/>
      <c r="M121" s="178"/>
      <c r="N121" s="179" t="s">
        <v>45</v>
      </c>
      <c r="O121" s="178"/>
      <c r="P121" s="178"/>
      <c r="Q121" s="178"/>
      <c r="R121" s="178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81" t="s">
        <v>146</v>
      </c>
      <c r="AZ121" s="178"/>
      <c r="BA121" s="178"/>
      <c r="BB121" s="178"/>
      <c r="BC121" s="178"/>
      <c r="BD121" s="178"/>
      <c r="BE121" s="182">
        <f t="shared" si="0"/>
        <v>0</v>
      </c>
      <c r="BF121" s="182">
        <f t="shared" si="1"/>
        <v>0</v>
      </c>
      <c r="BG121" s="182">
        <f t="shared" si="2"/>
        <v>0</v>
      </c>
      <c r="BH121" s="182">
        <f t="shared" si="3"/>
        <v>0</v>
      </c>
      <c r="BI121" s="182">
        <f t="shared" si="4"/>
        <v>0</v>
      </c>
      <c r="BJ121" s="181" t="s">
        <v>88</v>
      </c>
      <c r="BK121" s="178"/>
      <c r="BL121" s="178"/>
      <c r="BM121" s="178"/>
    </row>
    <row r="122" spans="1:65" s="2" customFormat="1" ht="18" customHeight="1">
      <c r="A122" s="35"/>
      <c r="B122" s="36"/>
      <c r="C122" s="37"/>
      <c r="D122" s="307" t="s">
        <v>150</v>
      </c>
      <c r="E122" s="308"/>
      <c r="F122" s="308"/>
      <c r="G122" s="37"/>
      <c r="H122" s="37"/>
      <c r="I122" s="37"/>
      <c r="J122" s="111">
        <v>0</v>
      </c>
      <c r="K122" s="37"/>
      <c r="L122" s="177"/>
      <c r="M122" s="178"/>
      <c r="N122" s="179" t="s">
        <v>45</v>
      </c>
      <c r="O122" s="178"/>
      <c r="P122" s="178"/>
      <c r="Q122" s="178"/>
      <c r="R122" s="178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81" t="s">
        <v>146</v>
      </c>
      <c r="AZ122" s="178"/>
      <c r="BA122" s="178"/>
      <c r="BB122" s="178"/>
      <c r="BC122" s="178"/>
      <c r="BD122" s="178"/>
      <c r="BE122" s="182">
        <f t="shared" si="0"/>
        <v>0</v>
      </c>
      <c r="BF122" s="182">
        <f t="shared" si="1"/>
        <v>0</v>
      </c>
      <c r="BG122" s="182">
        <f t="shared" si="2"/>
        <v>0</v>
      </c>
      <c r="BH122" s="182">
        <f t="shared" si="3"/>
        <v>0</v>
      </c>
      <c r="BI122" s="182">
        <f t="shared" si="4"/>
        <v>0</v>
      </c>
      <c r="BJ122" s="181" t="s">
        <v>88</v>
      </c>
      <c r="BK122" s="178"/>
      <c r="BL122" s="178"/>
      <c r="BM122" s="178"/>
    </row>
    <row r="123" spans="1:65" s="2" customFormat="1" ht="18" customHeight="1">
      <c r="A123" s="35"/>
      <c r="B123" s="36"/>
      <c r="C123" s="37"/>
      <c r="D123" s="110" t="s">
        <v>151</v>
      </c>
      <c r="E123" s="37"/>
      <c r="F123" s="37"/>
      <c r="G123" s="37"/>
      <c r="H123" s="37"/>
      <c r="I123" s="37"/>
      <c r="J123" s="111">
        <f>ROUND(J30*T123,2)</f>
        <v>0</v>
      </c>
      <c r="K123" s="37"/>
      <c r="L123" s="177"/>
      <c r="M123" s="178"/>
      <c r="N123" s="179" t="s">
        <v>45</v>
      </c>
      <c r="O123" s="178"/>
      <c r="P123" s="178"/>
      <c r="Q123" s="178"/>
      <c r="R123" s="178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81" t="s">
        <v>152</v>
      </c>
      <c r="AZ123" s="178"/>
      <c r="BA123" s="178"/>
      <c r="BB123" s="178"/>
      <c r="BC123" s="178"/>
      <c r="BD123" s="178"/>
      <c r="BE123" s="182">
        <f t="shared" si="0"/>
        <v>0</v>
      </c>
      <c r="BF123" s="182">
        <f t="shared" si="1"/>
        <v>0</v>
      </c>
      <c r="BG123" s="182">
        <f t="shared" si="2"/>
        <v>0</v>
      </c>
      <c r="BH123" s="182">
        <f t="shared" si="3"/>
        <v>0</v>
      </c>
      <c r="BI123" s="182">
        <f t="shared" si="4"/>
        <v>0</v>
      </c>
      <c r="BJ123" s="181" t="s">
        <v>88</v>
      </c>
      <c r="BK123" s="178"/>
      <c r="BL123" s="178"/>
      <c r="BM123" s="178"/>
    </row>
    <row r="124" spans="1:31" s="2" customFormat="1" ht="12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9.25" customHeight="1">
      <c r="A125" s="35"/>
      <c r="B125" s="36"/>
      <c r="C125" s="119" t="s">
        <v>108</v>
      </c>
      <c r="D125" s="120"/>
      <c r="E125" s="120"/>
      <c r="F125" s="120"/>
      <c r="G125" s="120"/>
      <c r="H125" s="120"/>
      <c r="I125" s="120"/>
      <c r="J125" s="121">
        <f>ROUND(J96+J117,2)</f>
        <v>0</v>
      </c>
      <c r="K125" s="120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30" spans="1:31" s="2" customFormat="1" ht="6.95" customHeight="1">
      <c r="A130" s="35"/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24.95" customHeight="1">
      <c r="A131" s="35"/>
      <c r="B131" s="36"/>
      <c r="C131" s="23" t="s">
        <v>153</v>
      </c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2" customHeight="1">
      <c r="A133" s="35"/>
      <c r="B133" s="36"/>
      <c r="C133" s="29" t="s">
        <v>16</v>
      </c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6.5" customHeight="1">
      <c r="A134" s="35"/>
      <c r="B134" s="36"/>
      <c r="C134" s="37"/>
      <c r="D134" s="37"/>
      <c r="E134" s="332" t="str">
        <f>E7</f>
        <v>Dílčí enegetická renovace objektu poliklinika Parník</v>
      </c>
      <c r="F134" s="333"/>
      <c r="G134" s="333"/>
      <c r="H134" s="333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2" customHeight="1">
      <c r="A135" s="35"/>
      <c r="B135" s="36"/>
      <c r="C135" s="29" t="s">
        <v>118</v>
      </c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6.5" customHeight="1">
      <c r="A136" s="35"/>
      <c r="B136" s="36"/>
      <c r="C136" s="37"/>
      <c r="D136" s="37"/>
      <c r="E136" s="321" t="str">
        <f>E9</f>
        <v>8/2019/D-s - Bourací a stavební práce</v>
      </c>
      <c r="F136" s="334"/>
      <c r="G136" s="334"/>
      <c r="H136" s="334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6.95" customHeight="1">
      <c r="A137" s="35"/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2" customHeight="1">
      <c r="A138" s="35"/>
      <c r="B138" s="36"/>
      <c r="C138" s="29" t="s">
        <v>20</v>
      </c>
      <c r="D138" s="37"/>
      <c r="E138" s="37"/>
      <c r="F138" s="27" t="str">
        <f>F12</f>
        <v>Gen.Janouška 902/17,Praha 14</v>
      </c>
      <c r="G138" s="37"/>
      <c r="H138" s="37"/>
      <c r="I138" s="29" t="s">
        <v>22</v>
      </c>
      <c r="J138" s="67" t="str">
        <f>IF(J12="","",J12)</f>
        <v>8. 5. 2021</v>
      </c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6.95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5.2" customHeight="1">
      <c r="A140" s="35"/>
      <c r="B140" s="36"/>
      <c r="C140" s="29" t="s">
        <v>24</v>
      </c>
      <c r="D140" s="37"/>
      <c r="E140" s="37"/>
      <c r="F140" s="27" t="str">
        <f>E15</f>
        <v>Městská část Praha 14</v>
      </c>
      <c r="G140" s="37"/>
      <c r="H140" s="37"/>
      <c r="I140" s="29" t="s">
        <v>31</v>
      </c>
      <c r="J140" s="32" t="str">
        <f>E21</f>
        <v>a3atelier s.r.o.</v>
      </c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5.2" customHeight="1">
      <c r="A141" s="35"/>
      <c r="B141" s="36"/>
      <c r="C141" s="29" t="s">
        <v>29</v>
      </c>
      <c r="D141" s="37"/>
      <c r="E141" s="37"/>
      <c r="F141" s="27" t="str">
        <f>IF(E18="","",E18)</f>
        <v>Vyplň údaj</v>
      </c>
      <c r="G141" s="37"/>
      <c r="H141" s="37"/>
      <c r="I141" s="29" t="s">
        <v>35</v>
      </c>
      <c r="J141" s="32" t="str">
        <f>E24</f>
        <v>Ing.Myšík Petr</v>
      </c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0.35" customHeight="1">
      <c r="A142" s="35"/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11" customFormat="1" ht="29.25" customHeight="1">
      <c r="A143" s="183"/>
      <c r="B143" s="184"/>
      <c r="C143" s="185" t="s">
        <v>154</v>
      </c>
      <c r="D143" s="186" t="s">
        <v>65</v>
      </c>
      <c r="E143" s="186" t="s">
        <v>61</v>
      </c>
      <c r="F143" s="186" t="s">
        <v>62</v>
      </c>
      <c r="G143" s="186" t="s">
        <v>155</v>
      </c>
      <c r="H143" s="186" t="s">
        <v>156</v>
      </c>
      <c r="I143" s="186" t="s">
        <v>157</v>
      </c>
      <c r="J143" s="187" t="s">
        <v>123</v>
      </c>
      <c r="K143" s="188" t="s">
        <v>158</v>
      </c>
      <c r="L143" s="189"/>
      <c r="M143" s="76" t="s">
        <v>1</v>
      </c>
      <c r="N143" s="77" t="s">
        <v>44</v>
      </c>
      <c r="O143" s="77" t="s">
        <v>159</v>
      </c>
      <c r="P143" s="77" t="s">
        <v>160</v>
      </c>
      <c r="Q143" s="77" t="s">
        <v>161</v>
      </c>
      <c r="R143" s="77" t="s">
        <v>162</v>
      </c>
      <c r="S143" s="77" t="s">
        <v>163</v>
      </c>
      <c r="T143" s="78" t="s">
        <v>164</v>
      </c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</row>
    <row r="144" spans="1:63" s="2" customFormat="1" ht="22.9" customHeight="1">
      <c r="A144" s="35"/>
      <c r="B144" s="36"/>
      <c r="C144" s="83" t="s">
        <v>165</v>
      </c>
      <c r="D144" s="37"/>
      <c r="E144" s="37"/>
      <c r="F144" s="37"/>
      <c r="G144" s="37"/>
      <c r="H144" s="37"/>
      <c r="I144" s="37"/>
      <c r="J144" s="190">
        <f>BK144</f>
        <v>0</v>
      </c>
      <c r="K144" s="37"/>
      <c r="L144" s="38"/>
      <c r="M144" s="79"/>
      <c r="N144" s="191"/>
      <c r="O144" s="80"/>
      <c r="P144" s="192">
        <f>P145+P208</f>
        <v>0</v>
      </c>
      <c r="Q144" s="80"/>
      <c r="R144" s="192">
        <f>R145+R208</f>
        <v>32.252792</v>
      </c>
      <c r="S144" s="80"/>
      <c r="T144" s="193">
        <f>T145+T208</f>
        <v>6.29578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7" t="s">
        <v>79</v>
      </c>
      <c r="AU144" s="17" t="s">
        <v>125</v>
      </c>
      <c r="BK144" s="194">
        <f>BK145+BK208</f>
        <v>0</v>
      </c>
    </row>
    <row r="145" spans="2:63" s="12" customFormat="1" ht="25.9" customHeight="1">
      <c r="B145" s="195"/>
      <c r="C145" s="196"/>
      <c r="D145" s="197" t="s">
        <v>79</v>
      </c>
      <c r="E145" s="198" t="s">
        <v>166</v>
      </c>
      <c r="F145" s="198" t="s">
        <v>167</v>
      </c>
      <c r="G145" s="196"/>
      <c r="H145" s="196"/>
      <c r="I145" s="199"/>
      <c r="J145" s="200">
        <f>BK145</f>
        <v>0</v>
      </c>
      <c r="K145" s="196"/>
      <c r="L145" s="201"/>
      <c r="M145" s="202"/>
      <c r="N145" s="203"/>
      <c r="O145" s="203"/>
      <c r="P145" s="204">
        <f>P146+P153+P160+P198+P205</f>
        <v>0</v>
      </c>
      <c r="Q145" s="203"/>
      <c r="R145" s="204">
        <f>R146+R153+R160+R198+R205</f>
        <v>7.778872</v>
      </c>
      <c r="S145" s="203"/>
      <c r="T145" s="205">
        <f>T146+T153+T160+T198+T205</f>
        <v>2.89578</v>
      </c>
      <c r="AR145" s="206" t="s">
        <v>88</v>
      </c>
      <c r="AT145" s="207" t="s">
        <v>79</v>
      </c>
      <c r="AU145" s="207" t="s">
        <v>80</v>
      </c>
      <c r="AY145" s="206" t="s">
        <v>168</v>
      </c>
      <c r="BK145" s="208">
        <f>BK146+BK153+BK160+BK198+BK205</f>
        <v>0</v>
      </c>
    </row>
    <row r="146" spans="2:63" s="12" customFormat="1" ht="22.9" customHeight="1">
      <c r="B146" s="195"/>
      <c r="C146" s="196"/>
      <c r="D146" s="197" t="s">
        <v>79</v>
      </c>
      <c r="E146" s="209" t="s">
        <v>80</v>
      </c>
      <c r="F146" s="209" t="s">
        <v>169</v>
      </c>
      <c r="G146" s="196"/>
      <c r="H146" s="196"/>
      <c r="I146" s="199"/>
      <c r="J146" s="210">
        <f>BK146</f>
        <v>0</v>
      </c>
      <c r="K146" s="196"/>
      <c r="L146" s="201"/>
      <c r="M146" s="202"/>
      <c r="N146" s="203"/>
      <c r="O146" s="203"/>
      <c r="P146" s="204">
        <f>SUM(P147:P152)</f>
        <v>0</v>
      </c>
      <c r="Q146" s="203"/>
      <c r="R146" s="204">
        <f>SUM(R147:R152)</f>
        <v>0</v>
      </c>
      <c r="S146" s="203"/>
      <c r="T146" s="205">
        <f>SUM(T147:T152)</f>
        <v>0</v>
      </c>
      <c r="AR146" s="206" t="s">
        <v>88</v>
      </c>
      <c r="AT146" s="207" t="s">
        <v>79</v>
      </c>
      <c r="AU146" s="207" t="s">
        <v>88</v>
      </c>
      <c r="AY146" s="206" t="s">
        <v>168</v>
      </c>
      <c r="BK146" s="208">
        <f>SUM(BK147:BK152)</f>
        <v>0</v>
      </c>
    </row>
    <row r="147" spans="1:65" s="2" customFormat="1" ht="24.2" customHeight="1">
      <c r="A147" s="35"/>
      <c r="B147" s="36"/>
      <c r="C147" s="211" t="s">
        <v>88</v>
      </c>
      <c r="D147" s="211" t="s">
        <v>170</v>
      </c>
      <c r="E147" s="212" t="s">
        <v>171</v>
      </c>
      <c r="F147" s="213" t="s">
        <v>172</v>
      </c>
      <c r="G147" s="214" t="s">
        <v>173</v>
      </c>
      <c r="H147" s="215">
        <v>2</v>
      </c>
      <c r="I147" s="216"/>
      <c r="J147" s="217">
        <f>ROUND(I147*H147,2)</f>
        <v>0</v>
      </c>
      <c r="K147" s="218"/>
      <c r="L147" s="38"/>
      <c r="M147" s="219" t="s">
        <v>1</v>
      </c>
      <c r="N147" s="220" t="s">
        <v>45</v>
      </c>
      <c r="O147" s="72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3" t="s">
        <v>174</v>
      </c>
      <c r="AT147" s="223" t="s">
        <v>170</v>
      </c>
      <c r="AU147" s="223" t="s">
        <v>90</v>
      </c>
      <c r="AY147" s="17" t="s">
        <v>168</v>
      </c>
      <c r="BE147" s="115">
        <f>IF(N147="základní",J147,0)</f>
        <v>0</v>
      </c>
      <c r="BF147" s="115">
        <f>IF(N147="snížená",J147,0)</f>
        <v>0</v>
      </c>
      <c r="BG147" s="115">
        <f>IF(N147="zákl. přenesená",J147,0)</f>
        <v>0</v>
      </c>
      <c r="BH147" s="115">
        <f>IF(N147="sníž. přenesená",J147,0)</f>
        <v>0</v>
      </c>
      <c r="BI147" s="115">
        <f>IF(N147="nulová",J147,0)</f>
        <v>0</v>
      </c>
      <c r="BJ147" s="17" t="s">
        <v>88</v>
      </c>
      <c r="BK147" s="115">
        <f>ROUND(I147*H147,2)</f>
        <v>0</v>
      </c>
      <c r="BL147" s="17" t="s">
        <v>174</v>
      </c>
      <c r="BM147" s="223" t="s">
        <v>175</v>
      </c>
    </row>
    <row r="148" spans="1:65" s="2" customFormat="1" ht="14.45" customHeight="1">
      <c r="A148" s="35"/>
      <c r="B148" s="36"/>
      <c r="C148" s="211" t="s">
        <v>90</v>
      </c>
      <c r="D148" s="211" t="s">
        <v>170</v>
      </c>
      <c r="E148" s="212" t="s">
        <v>176</v>
      </c>
      <c r="F148" s="213" t="s">
        <v>177</v>
      </c>
      <c r="G148" s="214" t="s">
        <v>178</v>
      </c>
      <c r="H148" s="215">
        <v>28</v>
      </c>
      <c r="I148" s="216"/>
      <c r="J148" s="217">
        <f>ROUND(I148*H148,2)</f>
        <v>0</v>
      </c>
      <c r="K148" s="218"/>
      <c r="L148" s="38"/>
      <c r="M148" s="219" t="s">
        <v>1</v>
      </c>
      <c r="N148" s="220" t="s">
        <v>45</v>
      </c>
      <c r="O148" s="72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3" t="s">
        <v>174</v>
      </c>
      <c r="AT148" s="223" t="s">
        <v>170</v>
      </c>
      <c r="AU148" s="223" t="s">
        <v>90</v>
      </c>
      <c r="AY148" s="17" t="s">
        <v>168</v>
      </c>
      <c r="BE148" s="115">
        <f>IF(N148="základní",J148,0)</f>
        <v>0</v>
      </c>
      <c r="BF148" s="115">
        <f>IF(N148="snížená",J148,0)</f>
        <v>0</v>
      </c>
      <c r="BG148" s="115">
        <f>IF(N148="zákl. přenesená",J148,0)</f>
        <v>0</v>
      </c>
      <c r="BH148" s="115">
        <f>IF(N148="sníž. přenesená",J148,0)</f>
        <v>0</v>
      </c>
      <c r="BI148" s="115">
        <f>IF(N148="nulová",J148,0)</f>
        <v>0</v>
      </c>
      <c r="BJ148" s="17" t="s">
        <v>88</v>
      </c>
      <c r="BK148" s="115">
        <f>ROUND(I148*H148,2)</f>
        <v>0</v>
      </c>
      <c r="BL148" s="17" t="s">
        <v>174</v>
      </c>
      <c r="BM148" s="223" t="s">
        <v>179</v>
      </c>
    </row>
    <row r="149" spans="2:51" s="13" customFormat="1" ht="12">
      <c r="B149" s="224"/>
      <c r="C149" s="225"/>
      <c r="D149" s="226" t="s">
        <v>180</v>
      </c>
      <c r="E149" s="227" t="s">
        <v>1</v>
      </c>
      <c r="F149" s="228" t="s">
        <v>181</v>
      </c>
      <c r="G149" s="225"/>
      <c r="H149" s="227" t="s">
        <v>1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180</v>
      </c>
      <c r="AU149" s="234" t="s">
        <v>90</v>
      </c>
      <c r="AV149" s="13" t="s">
        <v>88</v>
      </c>
      <c r="AW149" s="13" t="s">
        <v>34</v>
      </c>
      <c r="AX149" s="13" t="s">
        <v>80</v>
      </c>
      <c r="AY149" s="234" t="s">
        <v>168</v>
      </c>
    </row>
    <row r="150" spans="2:51" s="14" customFormat="1" ht="12">
      <c r="B150" s="235"/>
      <c r="C150" s="236"/>
      <c r="D150" s="226" t="s">
        <v>180</v>
      </c>
      <c r="E150" s="237" t="s">
        <v>1</v>
      </c>
      <c r="F150" s="238" t="s">
        <v>182</v>
      </c>
      <c r="G150" s="236"/>
      <c r="H150" s="239">
        <v>28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180</v>
      </c>
      <c r="AU150" s="245" t="s">
        <v>90</v>
      </c>
      <c r="AV150" s="14" t="s">
        <v>90</v>
      </c>
      <c r="AW150" s="14" t="s">
        <v>34</v>
      </c>
      <c r="AX150" s="14" t="s">
        <v>88</v>
      </c>
      <c r="AY150" s="245" t="s">
        <v>168</v>
      </c>
    </row>
    <row r="151" spans="1:65" s="2" customFormat="1" ht="24.2" customHeight="1">
      <c r="A151" s="35"/>
      <c r="B151" s="36"/>
      <c r="C151" s="211" t="s">
        <v>183</v>
      </c>
      <c r="D151" s="211" t="s">
        <v>170</v>
      </c>
      <c r="E151" s="212" t="s">
        <v>184</v>
      </c>
      <c r="F151" s="213" t="s">
        <v>185</v>
      </c>
      <c r="G151" s="214" t="s">
        <v>173</v>
      </c>
      <c r="H151" s="215">
        <v>79</v>
      </c>
      <c r="I151" s="216"/>
      <c r="J151" s="217">
        <f>ROUND(I151*H151,2)</f>
        <v>0</v>
      </c>
      <c r="K151" s="218"/>
      <c r="L151" s="38"/>
      <c r="M151" s="219" t="s">
        <v>1</v>
      </c>
      <c r="N151" s="220" t="s">
        <v>45</v>
      </c>
      <c r="O151" s="72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3" t="s">
        <v>174</v>
      </c>
      <c r="AT151" s="223" t="s">
        <v>170</v>
      </c>
      <c r="AU151" s="223" t="s">
        <v>90</v>
      </c>
      <c r="AY151" s="17" t="s">
        <v>168</v>
      </c>
      <c r="BE151" s="115">
        <f>IF(N151="základní",J151,0)</f>
        <v>0</v>
      </c>
      <c r="BF151" s="115">
        <f>IF(N151="snížená",J151,0)</f>
        <v>0</v>
      </c>
      <c r="BG151" s="115">
        <f>IF(N151="zákl. přenesená",J151,0)</f>
        <v>0</v>
      </c>
      <c r="BH151" s="115">
        <f>IF(N151="sníž. přenesená",J151,0)</f>
        <v>0</v>
      </c>
      <c r="BI151" s="115">
        <f>IF(N151="nulová",J151,0)</f>
        <v>0</v>
      </c>
      <c r="BJ151" s="17" t="s">
        <v>88</v>
      </c>
      <c r="BK151" s="115">
        <f>ROUND(I151*H151,2)</f>
        <v>0</v>
      </c>
      <c r="BL151" s="17" t="s">
        <v>174</v>
      </c>
      <c r="BM151" s="223" t="s">
        <v>186</v>
      </c>
    </row>
    <row r="152" spans="2:51" s="14" customFormat="1" ht="12">
      <c r="B152" s="235"/>
      <c r="C152" s="236"/>
      <c r="D152" s="226" t="s">
        <v>180</v>
      </c>
      <c r="E152" s="237" t="s">
        <v>1</v>
      </c>
      <c r="F152" s="238" t="s">
        <v>187</v>
      </c>
      <c r="G152" s="236"/>
      <c r="H152" s="239">
        <v>79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180</v>
      </c>
      <c r="AU152" s="245" t="s">
        <v>90</v>
      </c>
      <c r="AV152" s="14" t="s">
        <v>90</v>
      </c>
      <c r="AW152" s="14" t="s">
        <v>34</v>
      </c>
      <c r="AX152" s="14" t="s">
        <v>88</v>
      </c>
      <c r="AY152" s="245" t="s">
        <v>168</v>
      </c>
    </row>
    <row r="153" spans="2:63" s="12" customFormat="1" ht="22.9" customHeight="1">
      <c r="B153" s="195"/>
      <c r="C153" s="196"/>
      <c r="D153" s="197" t="s">
        <v>79</v>
      </c>
      <c r="E153" s="209" t="s">
        <v>183</v>
      </c>
      <c r="F153" s="209" t="s">
        <v>188</v>
      </c>
      <c r="G153" s="196"/>
      <c r="H153" s="196"/>
      <c r="I153" s="199"/>
      <c r="J153" s="210">
        <f>BK153</f>
        <v>0</v>
      </c>
      <c r="K153" s="196"/>
      <c r="L153" s="201"/>
      <c r="M153" s="202"/>
      <c r="N153" s="203"/>
      <c r="O153" s="203"/>
      <c r="P153" s="204">
        <f>SUM(P154:P159)</f>
        <v>0</v>
      </c>
      <c r="Q153" s="203"/>
      <c r="R153" s="204">
        <f>SUM(R154:R159)</f>
        <v>3.28755</v>
      </c>
      <c r="S153" s="203"/>
      <c r="T153" s="205">
        <f>SUM(T154:T159)</f>
        <v>0</v>
      </c>
      <c r="AR153" s="206" t="s">
        <v>88</v>
      </c>
      <c r="AT153" s="207" t="s">
        <v>79</v>
      </c>
      <c r="AU153" s="207" t="s">
        <v>88</v>
      </c>
      <c r="AY153" s="206" t="s">
        <v>168</v>
      </c>
      <c r="BK153" s="208">
        <f>SUM(BK154:BK159)</f>
        <v>0</v>
      </c>
    </row>
    <row r="154" spans="1:65" s="2" customFormat="1" ht="24.2" customHeight="1">
      <c r="A154" s="35"/>
      <c r="B154" s="36"/>
      <c r="C154" s="211" t="s">
        <v>174</v>
      </c>
      <c r="D154" s="211" t="s">
        <v>170</v>
      </c>
      <c r="E154" s="212" t="s">
        <v>189</v>
      </c>
      <c r="F154" s="213" t="s">
        <v>190</v>
      </c>
      <c r="G154" s="214" t="s">
        <v>178</v>
      </c>
      <c r="H154" s="215">
        <v>155</v>
      </c>
      <c r="I154" s="216"/>
      <c r="J154" s="217">
        <f>ROUND(I154*H154,2)</f>
        <v>0</v>
      </c>
      <c r="K154" s="218"/>
      <c r="L154" s="38"/>
      <c r="M154" s="219" t="s">
        <v>1</v>
      </c>
      <c r="N154" s="220" t="s">
        <v>45</v>
      </c>
      <c r="O154" s="72"/>
      <c r="P154" s="221">
        <f>O154*H154</f>
        <v>0</v>
      </c>
      <c r="Q154" s="221">
        <v>0.02121</v>
      </c>
      <c r="R154" s="221">
        <f>Q154*H154</f>
        <v>3.28755</v>
      </c>
      <c r="S154" s="221">
        <v>0</v>
      </c>
      <c r="T154" s="22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3" t="s">
        <v>174</v>
      </c>
      <c r="AT154" s="223" t="s">
        <v>170</v>
      </c>
      <c r="AU154" s="223" t="s">
        <v>90</v>
      </c>
      <c r="AY154" s="17" t="s">
        <v>168</v>
      </c>
      <c r="BE154" s="115">
        <f>IF(N154="základní",J154,0)</f>
        <v>0</v>
      </c>
      <c r="BF154" s="115">
        <f>IF(N154="snížená",J154,0)</f>
        <v>0</v>
      </c>
      <c r="BG154" s="115">
        <f>IF(N154="zákl. přenesená",J154,0)</f>
        <v>0</v>
      </c>
      <c r="BH154" s="115">
        <f>IF(N154="sníž. přenesená",J154,0)</f>
        <v>0</v>
      </c>
      <c r="BI154" s="115">
        <f>IF(N154="nulová",J154,0)</f>
        <v>0</v>
      </c>
      <c r="BJ154" s="17" t="s">
        <v>88</v>
      </c>
      <c r="BK154" s="115">
        <f>ROUND(I154*H154,2)</f>
        <v>0</v>
      </c>
      <c r="BL154" s="17" t="s">
        <v>174</v>
      </c>
      <c r="BM154" s="223" t="s">
        <v>191</v>
      </c>
    </row>
    <row r="155" spans="2:51" s="14" customFormat="1" ht="12">
      <c r="B155" s="235"/>
      <c r="C155" s="236"/>
      <c r="D155" s="226" t="s">
        <v>180</v>
      </c>
      <c r="E155" s="237" t="s">
        <v>1</v>
      </c>
      <c r="F155" s="238" t="s">
        <v>192</v>
      </c>
      <c r="G155" s="236"/>
      <c r="H155" s="239">
        <v>63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180</v>
      </c>
      <c r="AU155" s="245" t="s">
        <v>90</v>
      </c>
      <c r="AV155" s="14" t="s">
        <v>90</v>
      </c>
      <c r="AW155" s="14" t="s">
        <v>34</v>
      </c>
      <c r="AX155" s="14" t="s">
        <v>80</v>
      </c>
      <c r="AY155" s="245" t="s">
        <v>168</v>
      </c>
    </row>
    <row r="156" spans="2:51" s="14" customFormat="1" ht="12">
      <c r="B156" s="235"/>
      <c r="C156" s="236"/>
      <c r="D156" s="226" t="s">
        <v>180</v>
      </c>
      <c r="E156" s="237" t="s">
        <v>1</v>
      </c>
      <c r="F156" s="238" t="s">
        <v>193</v>
      </c>
      <c r="G156" s="236"/>
      <c r="H156" s="239">
        <v>40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180</v>
      </c>
      <c r="AU156" s="245" t="s">
        <v>90</v>
      </c>
      <c r="AV156" s="14" t="s">
        <v>90</v>
      </c>
      <c r="AW156" s="14" t="s">
        <v>34</v>
      </c>
      <c r="AX156" s="14" t="s">
        <v>80</v>
      </c>
      <c r="AY156" s="245" t="s">
        <v>168</v>
      </c>
    </row>
    <row r="157" spans="2:51" s="14" customFormat="1" ht="12">
      <c r="B157" s="235"/>
      <c r="C157" s="236"/>
      <c r="D157" s="226" t="s">
        <v>180</v>
      </c>
      <c r="E157" s="237" t="s">
        <v>1</v>
      </c>
      <c r="F157" s="238" t="s">
        <v>194</v>
      </c>
      <c r="G157" s="236"/>
      <c r="H157" s="239">
        <v>24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180</v>
      </c>
      <c r="AU157" s="245" t="s">
        <v>90</v>
      </c>
      <c r="AV157" s="14" t="s">
        <v>90</v>
      </c>
      <c r="AW157" s="14" t="s">
        <v>34</v>
      </c>
      <c r="AX157" s="14" t="s">
        <v>80</v>
      </c>
      <c r="AY157" s="245" t="s">
        <v>168</v>
      </c>
    </row>
    <row r="158" spans="2:51" s="14" customFormat="1" ht="12">
      <c r="B158" s="235"/>
      <c r="C158" s="236"/>
      <c r="D158" s="226" t="s">
        <v>180</v>
      </c>
      <c r="E158" s="237" t="s">
        <v>1</v>
      </c>
      <c r="F158" s="238" t="s">
        <v>195</v>
      </c>
      <c r="G158" s="236"/>
      <c r="H158" s="239">
        <v>28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180</v>
      </c>
      <c r="AU158" s="245" t="s">
        <v>90</v>
      </c>
      <c r="AV158" s="14" t="s">
        <v>90</v>
      </c>
      <c r="AW158" s="14" t="s">
        <v>34</v>
      </c>
      <c r="AX158" s="14" t="s">
        <v>80</v>
      </c>
      <c r="AY158" s="245" t="s">
        <v>168</v>
      </c>
    </row>
    <row r="159" spans="2:51" s="15" customFormat="1" ht="12">
      <c r="B159" s="246"/>
      <c r="C159" s="247"/>
      <c r="D159" s="226" t="s">
        <v>180</v>
      </c>
      <c r="E159" s="248" t="s">
        <v>113</v>
      </c>
      <c r="F159" s="249" t="s">
        <v>196</v>
      </c>
      <c r="G159" s="247"/>
      <c r="H159" s="250">
        <v>155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AT159" s="256" t="s">
        <v>180</v>
      </c>
      <c r="AU159" s="256" t="s">
        <v>90</v>
      </c>
      <c r="AV159" s="15" t="s">
        <v>174</v>
      </c>
      <c r="AW159" s="15" t="s">
        <v>34</v>
      </c>
      <c r="AX159" s="15" t="s">
        <v>88</v>
      </c>
      <c r="AY159" s="256" t="s">
        <v>168</v>
      </c>
    </row>
    <row r="160" spans="2:63" s="12" customFormat="1" ht="22.9" customHeight="1">
      <c r="B160" s="195"/>
      <c r="C160" s="196"/>
      <c r="D160" s="197" t="s">
        <v>79</v>
      </c>
      <c r="E160" s="209" t="s">
        <v>197</v>
      </c>
      <c r="F160" s="209" t="s">
        <v>198</v>
      </c>
      <c r="G160" s="196"/>
      <c r="H160" s="196"/>
      <c r="I160" s="199"/>
      <c r="J160" s="210">
        <f>BK160</f>
        <v>0</v>
      </c>
      <c r="K160" s="196"/>
      <c r="L160" s="201"/>
      <c r="M160" s="202"/>
      <c r="N160" s="203"/>
      <c r="O160" s="203"/>
      <c r="P160" s="204">
        <f>P161+SUM(P162:P169)+P180</f>
        <v>0</v>
      </c>
      <c r="Q160" s="203"/>
      <c r="R160" s="204">
        <f>R161+SUM(R162:R169)+R180</f>
        <v>4.491322</v>
      </c>
      <c r="S160" s="203"/>
      <c r="T160" s="205">
        <f>T161+SUM(T162:T169)+T180</f>
        <v>2.89578</v>
      </c>
      <c r="AR160" s="206" t="s">
        <v>88</v>
      </c>
      <c r="AT160" s="207" t="s">
        <v>79</v>
      </c>
      <c r="AU160" s="207" t="s">
        <v>88</v>
      </c>
      <c r="AY160" s="206" t="s">
        <v>168</v>
      </c>
      <c r="BK160" s="208">
        <f>BK161+SUM(BK162:BK169)+BK180</f>
        <v>0</v>
      </c>
    </row>
    <row r="161" spans="1:65" s="2" customFormat="1" ht="14.45" customHeight="1">
      <c r="A161" s="35"/>
      <c r="B161" s="36"/>
      <c r="C161" s="211" t="s">
        <v>199</v>
      </c>
      <c r="D161" s="211" t="s">
        <v>170</v>
      </c>
      <c r="E161" s="212" t="s">
        <v>200</v>
      </c>
      <c r="F161" s="213" t="s">
        <v>201</v>
      </c>
      <c r="G161" s="214" t="s">
        <v>178</v>
      </c>
      <c r="H161" s="215">
        <v>79</v>
      </c>
      <c r="I161" s="216"/>
      <c r="J161" s="217">
        <f>ROUND(I161*H161,2)</f>
        <v>0</v>
      </c>
      <c r="K161" s="218"/>
      <c r="L161" s="38"/>
      <c r="M161" s="219" t="s">
        <v>1</v>
      </c>
      <c r="N161" s="220" t="s">
        <v>45</v>
      </c>
      <c r="O161" s="72"/>
      <c r="P161" s="221">
        <f>O161*H161</f>
        <v>0</v>
      </c>
      <c r="Q161" s="221">
        <v>0.00012</v>
      </c>
      <c r="R161" s="221">
        <f>Q161*H161</f>
        <v>0.00948</v>
      </c>
      <c r="S161" s="221">
        <v>0</v>
      </c>
      <c r="T161" s="22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3" t="s">
        <v>174</v>
      </c>
      <c r="AT161" s="223" t="s">
        <v>170</v>
      </c>
      <c r="AU161" s="223" t="s">
        <v>90</v>
      </c>
      <c r="AY161" s="17" t="s">
        <v>168</v>
      </c>
      <c r="BE161" s="115">
        <f>IF(N161="základní",J161,0)</f>
        <v>0</v>
      </c>
      <c r="BF161" s="115">
        <f>IF(N161="snížená",J161,0)</f>
        <v>0</v>
      </c>
      <c r="BG161" s="115">
        <f>IF(N161="zákl. přenesená",J161,0)</f>
        <v>0</v>
      </c>
      <c r="BH161" s="115">
        <f>IF(N161="sníž. přenesená",J161,0)</f>
        <v>0</v>
      </c>
      <c r="BI161" s="115">
        <f>IF(N161="nulová",J161,0)</f>
        <v>0</v>
      </c>
      <c r="BJ161" s="17" t="s">
        <v>88</v>
      </c>
      <c r="BK161" s="115">
        <f>ROUND(I161*H161,2)</f>
        <v>0</v>
      </c>
      <c r="BL161" s="17" t="s">
        <v>174</v>
      </c>
      <c r="BM161" s="223" t="s">
        <v>202</v>
      </c>
    </row>
    <row r="162" spans="2:51" s="14" customFormat="1" ht="12">
      <c r="B162" s="235"/>
      <c r="C162" s="236"/>
      <c r="D162" s="226" t="s">
        <v>180</v>
      </c>
      <c r="E162" s="237" t="s">
        <v>1</v>
      </c>
      <c r="F162" s="238" t="s">
        <v>203</v>
      </c>
      <c r="G162" s="236"/>
      <c r="H162" s="239">
        <v>79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180</v>
      </c>
      <c r="AU162" s="245" t="s">
        <v>90</v>
      </c>
      <c r="AV162" s="14" t="s">
        <v>90</v>
      </c>
      <c r="AW162" s="14" t="s">
        <v>34</v>
      </c>
      <c r="AX162" s="14" t="s">
        <v>88</v>
      </c>
      <c r="AY162" s="245" t="s">
        <v>168</v>
      </c>
    </row>
    <row r="163" spans="1:65" s="2" customFormat="1" ht="24.2" customHeight="1">
      <c r="A163" s="35"/>
      <c r="B163" s="36"/>
      <c r="C163" s="211" t="s">
        <v>197</v>
      </c>
      <c r="D163" s="211" t="s">
        <v>170</v>
      </c>
      <c r="E163" s="212" t="s">
        <v>204</v>
      </c>
      <c r="F163" s="213" t="s">
        <v>205</v>
      </c>
      <c r="G163" s="214" t="s">
        <v>173</v>
      </c>
      <c r="H163" s="215">
        <v>3</v>
      </c>
      <c r="I163" s="216"/>
      <c r="J163" s="217">
        <f>ROUND(I163*H163,2)</f>
        <v>0</v>
      </c>
      <c r="K163" s="218"/>
      <c r="L163" s="38"/>
      <c r="M163" s="219" t="s">
        <v>1</v>
      </c>
      <c r="N163" s="220" t="s">
        <v>45</v>
      </c>
      <c r="O163" s="72"/>
      <c r="P163" s="221">
        <f>O163*H163</f>
        <v>0</v>
      </c>
      <c r="Q163" s="221">
        <v>0.00024</v>
      </c>
      <c r="R163" s="221">
        <f>Q163*H163</f>
        <v>0.00072</v>
      </c>
      <c r="S163" s="221">
        <v>0</v>
      </c>
      <c r="T163" s="22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3" t="s">
        <v>174</v>
      </c>
      <c r="AT163" s="223" t="s">
        <v>170</v>
      </c>
      <c r="AU163" s="223" t="s">
        <v>90</v>
      </c>
      <c r="AY163" s="17" t="s">
        <v>168</v>
      </c>
      <c r="BE163" s="115">
        <f>IF(N163="základní",J163,0)</f>
        <v>0</v>
      </c>
      <c r="BF163" s="115">
        <f>IF(N163="snížená",J163,0)</f>
        <v>0</v>
      </c>
      <c r="BG163" s="115">
        <f>IF(N163="zákl. přenesená",J163,0)</f>
        <v>0</v>
      </c>
      <c r="BH163" s="115">
        <f>IF(N163="sníž. přenesená",J163,0)</f>
        <v>0</v>
      </c>
      <c r="BI163" s="115">
        <f>IF(N163="nulová",J163,0)</f>
        <v>0</v>
      </c>
      <c r="BJ163" s="17" t="s">
        <v>88</v>
      </c>
      <c r="BK163" s="115">
        <f>ROUND(I163*H163,2)</f>
        <v>0</v>
      </c>
      <c r="BL163" s="17" t="s">
        <v>174</v>
      </c>
      <c r="BM163" s="223" t="s">
        <v>206</v>
      </c>
    </row>
    <row r="164" spans="2:51" s="14" customFormat="1" ht="12">
      <c r="B164" s="235"/>
      <c r="C164" s="236"/>
      <c r="D164" s="226" t="s">
        <v>180</v>
      </c>
      <c r="E164" s="237" t="s">
        <v>1</v>
      </c>
      <c r="F164" s="238" t="s">
        <v>183</v>
      </c>
      <c r="G164" s="236"/>
      <c r="H164" s="239">
        <v>3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180</v>
      </c>
      <c r="AU164" s="245" t="s">
        <v>90</v>
      </c>
      <c r="AV164" s="14" t="s">
        <v>90</v>
      </c>
      <c r="AW164" s="14" t="s">
        <v>34</v>
      </c>
      <c r="AX164" s="14" t="s">
        <v>88</v>
      </c>
      <c r="AY164" s="245" t="s">
        <v>168</v>
      </c>
    </row>
    <row r="165" spans="1:65" s="2" customFormat="1" ht="14.45" customHeight="1">
      <c r="A165" s="35"/>
      <c r="B165" s="36"/>
      <c r="C165" s="211" t="s">
        <v>207</v>
      </c>
      <c r="D165" s="211" t="s">
        <v>170</v>
      </c>
      <c r="E165" s="212" t="s">
        <v>208</v>
      </c>
      <c r="F165" s="213" t="s">
        <v>209</v>
      </c>
      <c r="G165" s="214" t="s">
        <v>178</v>
      </c>
      <c r="H165" s="215">
        <v>155</v>
      </c>
      <c r="I165" s="216"/>
      <c r="J165" s="217">
        <f>ROUND(I165*H165,2)</f>
        <v>0</v>
      </c>
      <c r="K165" s="218"/>
      <c r="L165" s="38"/>
      <c r="M165" s="219" t="s">
        <v>1</v>
      </c>
      <c r="N165" s="220" t="s">
        <v>45</v>
      </c>
      <c r="O165" s="72"/>
      <c r="P165" s="221">
        <f>O165*H165</f>
        <v>0</v>
      </c>
      <c r="Q165" s="221">
        <v>0.02048</v>
      </c>
      <c r="R165" s="221">
        <f>Q165*H165</f>
        <v>3.1744000000000003</v>
      </c>
      <c r="S165" s="221">
        <v>0</v>
      </c>
      <c r="T165" s="22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3" t="s">
        <v>174</v>
      </c>
      <c r="AT165" s="223" t="s">
        <v>170</v>
      </c>
      <c r="AU165" s="223" t="s">
        <v>90</v>
      </c>
      <c r="AY165" s="17" t="s">
        <v>168</v>
      </c>
      <c r="BE165" s="115">
        <f>IF(N165="základní",J165,0)</f>
        <v>0</v>
      </c>
      <c r="BF165" s="115">
        <f>IF(N165="snížená",J165,0)</f>
        <v>0</v>
      </c>
      <c r="BG165" s="115">
        <f>IF(N165="zákl. přenesená",J165,0)</f>
        <v>0</v>
      </c>
      <c r="BH165" s="115">
        <f>IF(N165="sníž. přenesená",J165,0)</f>
        <v>0</v>
      </c>
      <c r="BI165" s="115">
        <f>IF(N165="nulová",J165,0)</f>
        <v>0</v>
      </c>
      <c r="BJ165" s="17" t="s">
        <v>88</v>
      </c>
      <c r="BK165" s="115">
        <f>ROUND(I165*H165,2)</f>
        <v>0</v>
      </c>
      <c r="BL165" s="17" t="s">
        <v>174</v>
      </c>
      <c r="BM165" s="223" t="s">
        <v>210</v>
      </c>
    </row>
    <row r="166" spans="2:51" s="14" customFormat="1" ht="12">
      <c r="B166" s="235"/>
      <c r="C166" s="236"/>
      <c r="D166" s="226" t="s">
        <v>180</v>
      </c>
      <c r="E166" s="237" t="s">
        <v>1</v>
      </c>
      <c r="F166" s="238" t="s">
        <v>113</v>
      </c>
      <c r="G166" s="236"/>
      <c r="H166" s="239">
        <v>155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180</v>
      </c>
      <c r="AU166" s="245" t="s">
        <v>90</v>
      </c>
      <c r="AV166" s="14" t="s">
        <v>90</v>
      </c>
      <c r="AW166" s="14" t="s">
        <v>34</v>
      </c>
      <c r="AX166" s="14" t="s">
        <v>88</v>
      </c>
      <c r="AY166" s="245" t="s">
        <v>168</v>
      </c>
    </row>
    <row r="167" spans="1:65" s="2" customFormat="1" ht="14.45" customHeight="1">
      <c r="A167" s="35"/>
      <c r="B167" s="36"/>
      <c r="C167" s="211" t="s">
        <v>211</v>
      </c>
      <c r="D167" s="211" t="s">
        <v>170</v>
      </c>
      <c r="E167" s="212" t="s">
        <v>212</v>
      </c>
      <c r="F167" s="213" t="s">
        <v>213</v>
      </c>
      <c r="G167" s="214" t="s">
        <v>178</v>
      </c>
      <c r="H167" s="215">
        <v>56</v>
      </c>
      <c r="I167" s="216"/>
      <c r="J167" s="217">
        <f>ROUND(I167*H167,2)</f>
        <v>0</v>
      </c>
      <c r="K167" s="218"/>
      <c r="L167" s="38"/>
      <c r="M167" s="219" t="s">
        <v>1</v>
      </c>
      <c r="N167" s="220" t="s">
        <v>45</v>
      </c>
      <c r="O167" s="72"/>
      <c r="P167" s="221">
        <f>O167*H167</f>
        <v>0</v>
      </c>
      <c r="Q167" s="221">
        <v>0.02048</v>
      </c>
      <c r="R167" s="221">
        <f>Q167*H167</f>
        <v>1.1468800000000001</v>
      </c>
      <c r="S167" s="221">
        <v>0</v>
      </c>
      <c r="T167" s="22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3" t="s">
        <v>174</v>
      </c>
      <c r="AT167" s="223" t="s">
        <v>170</v>
      </c>
      <c r="AU167" s="223" t="s">
        <v>90</v>
      </c>
      <c r="AY167" s="17" t="s">
        <v>168</v>
      </c>
      <c r="BE167" s="115">
        <f>IF(N167="základní",J167,0)</f>
        <v>0</v>
      </c>
      <c r="BF167" s="115">
        <f>IF(N167="snížená",J167,0)</f>
        <v>0</v>
      </c>
      <c r="BG167" s="115">
        <f>IF(N167="zákl. přenesená",J167,0)</f>
        <v>0</v>
      </c>
      <c r="BH167" s="115">
        <f>IF(N167="sníž. přenesená",J167,0)</f>
        <v>0</v>
      </c>
      <c r="BI167" s="115">
        <f>IF(N167="nulová",J167,0)</f>
        <v>0</v>
      </c>
      <c r="BJ167" s="17" t="s">
        <v>88</v>
      </c>
      <c r="BK167" s="115">
        <f>ROUND(I167*H167,2)</f>
        <v>0</v>
      </c>
      <c r="BL167" s="17" t="s">
        <v>174</v>
      </c>
      <c r="BM167" s="223" t="s">
        <v>214</v>
      </c>
    </row>
    <row r="168" spans="2:51" s="14" customFormat="1" ht="12">
      <c r="B168" s="235"/>
      <c r="C168" s="236"/>
      <c r="D168" s="226" t="s">
        <v>180</v>
      </c>
      <c r="E168" s="237" t="s">
        <v>1</v>
      </c>
      <c r="F168" s="238" t="s">
        <v>215</v>
      </c>
      <c r="G168" s="236"/>
      <c r="H168" s="239">
        <v>56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180</v>
      </c>
      <c r="AU168" s="245" t="s">
        <v>90</v>
      </c>
      <c r="AV168" s="14" t="s">
        <v>90</v>
      </c>
      <c r="AW168" s="14" t="s">
        <v>34</v>
      </c>
      <c r="AX168" s="14" t="s">
        <v>88</v>
      </c>
      <c r="AY168" s="245" t="s">
        <v>168</v>
      </c>
    </row>
    <row r="169" spans="2:63" s="12" customFormat="1" ht="20.85" customHeight="1">
      <c r="B169" s="195"/>
      <c r="C169" s="196"/>
      <c r="D169" s="197" t="s">
        <v>79</v>
      </c>
      <c r="E169" s="209" t="s">
        <v>216</v>
      </c>
      <c r="F169" s="209" t="s">
        <v>217</v>
      </c>
      <c r="G169" s="196"/>
      <c r="H169" s="196"/>
      <c r="I169" s="199"/>
      <c r="J169" s="210">
        <f>BK169</f>
        <v>0</v>
      </c>
      <c r="K169" s="196"/>
      <c r="L169" s="201"/>
      <c r="M169" s="202"/>
      <c r="N169" s="203"/>
      <c r="O169" s="203"/>
      <c r="P169" s="204">
        <f>SUM(P170:P179)</f>
        <v>0</v>
      </c>
      <c r="Q169" s="203"/>
      <c r="R169" s="204">
        <f>SUM(R170:R179)</f>
        <v>0</v>
      </c>
      <c r="S169" s="203"/>
      <c r="T169" s="205">
        <f>SUM(T170:T179)</f>
        <v>0</v>
      </c>
      <c r="AR169" s="206" t="s">
        <v>88</v>
      </c>
      <c r="AT169" s="207" t="s">
        <v>79</v>
      </c>
      <c r="AU169" s="207" t="s">
        <v>90</v>
      </c>
      <c r="AY169" s="206" t="s">
        <v>168</v>
      </c>
      <c r="BK169" s="208">
        <f>SUM(BK170:BK179)</f>
        <v>0</v>
      </c>
    </row>
    <row r="170" spans="1:65" s="2" customFormat="1" ht="24.2" customHeight="1">
      <c r="A170" s="35"/>
      <c r="B170" s="36"/>
      <c r="C170" s="211" t="s">
        <v>218</v>
      </c>
      <c r="D170" s="211" t="s">
        <v>170</v>
      </c>
      <c r="E170" s="212" t="s">
        <v>219</v>
      </c>
      <c r="F170" s="213" t="s">
        <v>220</v>
      </c>
      <c r="G170" s="214" t="s">
        <v>221</v>
      </c>
      <c r="H170" s="215">
        <v>84</v>
      </c>
      <c r="I170" s="216"/>
      <c r="J170" s="217">
        <f>ROUND(I170*H170,2)</f>
        <v>0</v>
      </c>
      <c r="K170" s="218"/>
      <c r="L170" s="38"/>
      <c r="M170" s="219" t="s">
        <v>1</v>
      </c>
      <c r="N170" s="220" t="s">
        <v>45</v>
      </c>
      <c r="O170" s="72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3" t="s">
        <v>174</v>
      </c>
      <c r="AT170" s="223" t="s">
        <v>170</v>
      </c>
      <c r="AU170" s="223" t="s">
        <v>183</v>
      </c>
      <c r="AY170" s="17" t="s">
        <v>168</v>
      </c>
      <c r="BE170" s="115">
        <f>IF(N170="základní",J170,0)</f>
        <v>0</v>
      </c>
      <c r="BF170" s="115">
        <f>IF(N170="snížená",J170,0)</f>
        <v>0</v>
      </c>
      <c r="BG170" s="115">
        <f>IF(N170="zákl. přenesená",J170,0)</f>
        <v>0</v>
      </c>
      <c r="BH170" s="115">
        <f>IF(N170="sníž. přenesená",J170,0)</f>
        <v>0</v>
      </c>
      <c r="BI170" s="115">
        <f>IF(N170="nulová",J170,0)</f>
        <v>0</v>
      </c>
      <c r="BJ170" s="17" t="s">
        <v>88</v>
      </c>
      <c r="BK170" s="115">
        <f>ROUND(I170*H170,2)</f>
        <v>0</v>
      </c>
      <c r="BL170" s="17" t="s">
        <v>174</v>
      </c>
      <c r="BM170" s="223" t="s">
        <v>222</v>
      </c>
    </row>
    <row r="171" spans="2:51" s="14" customFormat="1" ht="12">
      <c r="B171" s="235"/>
      <c r="C171" s="236"/>
      <c r="D171" s="226" t="s">
        <v>180</v>
      </c>
      <c r="E171" s="237" t="s">
        <v>1</v>
      </c>
      <c r="F171" s="238" t="s">
        <v>223</v>
      </c>
      <c r="G171" s="236"/>
      <c r="H171" s="239">
        <v>84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180</v>
      </c>
      <c r="AU171" s="245" t="s">
        <v>183</v>
      </c>
      <c r="AV171" s="14" t="s">
        <v>90</v>
      </c>
      <c r="AW171" s="14" t="s">
        <v>34</v>
      </c>
      <c r="AX171" s="14" t="s">
        <v>88</v>
      </c>
      <c r="AY171" s="245" t="s">
        <v>168</v>
      </c>
    </row>
    <row r="172" spans="1:65" s="2" customFormat="1" ht="24.2" customHeight="1">
      <c r="A172" s="35"/>
      <c r="B172" s="36"/>
      <c r="C172" s="211" t="s">
        <v>224</v>
      </c>
      <c r="D172" s="211" t="s">
        <v>170</v>
      </c>
      <c r="E172" s="212" t="s">
        <v>225</v>
      </c>
      <c r="F172" s="213" t="s">
        <v>226</v>
      </c>
      <c r="G172" s="214" t="s">
        <v>221</v>
      </c>
      <c r="H172" s="215">
        <v>14</v>
      </c>
      <c r="I172" s="216"/>
      <c r="J172" s="217">
        <f>ROUND(I172*H172,2)</f>
        <v>0</v>
      </c>
      <c r="K172" s="218"/>
      <c r="L172" s="38"/>
      <c r="M172" s="219" t="s">
        <v>1</v>
      </c>
      <c r="N172" s="220" t="s">
        <v>45</v>
      </c>
      <c r="O172" s="72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3" t="s">
        <v>174</v>
      </c>
      <c r="AT172" s="223" t="s">
        <v>170</v>
      </c>
      <c r="AU172" s="223" t="s">
        <v>183</v>
      </c>
      <c r="AY172" s="17" t="s">
        <v>168</v>
      </c>
      <c r="BE172" s="115">
        <f>IF(N172="základní",J172,0)</f>
        <v>0</v>
      </c>
      <c r="BF172" s="115">
        <f>IF(N172="snížená",J172,0)</f>
        <v>0</v>
      </c>
      <c r="BG172" s="115">
        <f>IF(N172="zákl. přenesená",J172,0)</f>
        <v>0</v>
      </c>
      <c r="BH172" s="115">
        <f>IF(N172="sníž. přenesená",J172,0)</f>
        <v>0</v>
      </c>
      <c r="BI172" s="115">
        <f>IF(N172="nulová",J172,0)</f>
        <v>0</v>
      </c>
      <c r="BJ172" s="17" t="s">
        <v>88</v>
      </c>
      <c r="BK172" s="115">
        <f>ROUND(I172*H172,2)</f>
        <v>0</v>
      </c>
      <c r="BL172" s="17" t="s">
        <v>174</v>
      </c>
      <c r="BM172" s="223" t="s">
        <v>227</v>
      </c>
    </row>
    <row r="173" spans="2:51" s="14" customFormat="1" ht="12">
      <c r="B173" s="235"/>
      <c r="C173" s="236"/>
      <c r="D173" s="226" t="s">
        <v>180</v>
      </c>
      <c r="E173" s="237" t="s">
        <v>1</v>
      </c>
      <c r="F173" s="238" t="s">
        <v>228</v>
      </c>
      <c r="G173" s="236"/>
      <c r="H173" s="239">
        <v>14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180</v>
      </c>
      <c r="AU173" s="245" t="s">
        <v>183</v>
      </c>
      <c r="AV173" s="14" t="s">
        <v>90</v>
      </c>
      <c r="AW173" s="14" t="s">
        <v>34</v>
      </c>
      <c r="AX173" s="14" t="s">
        <v>88</v>
      </c>
      <c r="AY173" s="245" t="s">
        <v>168</v>
      </c>
    </row>
    <row r="174" spans="1:65" s="2" customFormat="1" ht="24.2" customHeight="1">
      <c r="A174" s="35"/>
      <c r="B174" s="36"/>
      <c r="C174" s="211" t="s">
        <v>229</v>
      </c>
      <c r="D174" s="211" t="s">
        <v>170</v>
      </c>
      <c r="E174" s="212" t="s">
        <v>230</v>
      </c>
      <c r="F174" s="213" t="s">
        <v>231</v>
      </c>
      <c r="G174" s="214" t="s">
        <v>221</v>
      </c>
      <c r="H174" s="215">
        <v>84</v>
      </c>
      <c r="I174" s="216"/>
      <c r="J174" s="217">
        <f>ROUND(I174*H174,2)</f>
        <v>0</v>
      </c>
      <c r="K174" s="218"/>
      <c r="L174" s="38"/>
      <c r="M174" s="219" t="s">
        <v>1</v>
      </c>
      <c r="N174" s="220" t="s">
        <v>45</v>
      </c>
      <c r="O174" s="72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3" t="s">
        <v>174</v>
      </c>
      <c r="AT174" s="223" t="s">
        <v>170</v>
      </c>
      <c r="AU174" s="223" t="s">
        <v>183</v>
      </c>
      <c r="AY174" s="17" t="s">
        <v>168</v>
      </c>
      <c r="BE174" s="115">
        <f>IF(N174="základní",J174,0)</f>
        <v>0</v>
      </c>
      <c r="BF174" s="115">
        <f>IF(N174="snížená",J174,0)</f>
        <v>0</v>
      </c>
      <c r="BG174" s="115">
        <f>IF(N174="zákl. přenesená",J174,0)</f>
        <v>0</v>
      </c>
      <c r="BH174" s="115">
        <f>IF(N174="sníž. přenesená",J174,0)</f>
        <v>0</v>
      </c>
      <c r="BI174" s="115">
        <f>IF(N174="nulová",J174,0)</f>
        <v>0</v>
      </c>
      <c r="BJ174" s="17" t="s">
        <v>88</v>
      </c>
      <c r="BK174" s="115">
        <f>ROUND(I174*H174,2)</f>
        <v>0</v>
      </c>
      <c r="BL174" s="17" t="s">
        <v>174</v>
      </c>
      <c r="BM174" s="223" t="s">
        <v>232</v>
      </c>
    </row>
    <row r="175" spans="2:51" s="14" customFormat="1" ht="12">
      <c r="B175" s="235"/>
      <c r="C175" s="236"/>
      <c r="D175" s="226" t="s">
        <v>180</v>
      </c>
      <c r="E175" s="237" t="s">
        <v>1</v>
      </c>
      <c r="F175" s="238" t="s">
        <v>233</v>
      </c>
      <c r="G175" s="236"/>
      <c r="H175" s="239">
        <v>84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180</v>
      </c>
      <c r="AU175" s="245" t="s">
        <v>183</v>
      </c>
      <c r="AV175" s="14" t="s">
        <v>90</v>
      </c>
      <c r="AW175" s="14" t="s">
        <v>34</v>
      </c>
      <c r="AX175" s="14" t="s">
        <v>88</v>
      </c>
      <c r="AY175" s="245" t="s">
        <v>168</v>
      </c>
    </row>
    <row r="176" spans="1:65" s="2" customFormat="1" ht="24.2" customHeight="1">
      <c r="A176" s="35"/>
      <c r="B176" s="36"/>
      <c r="C176" s="211" t="s">
        <v>234</v>
      </c>
      <c r="D176" s="211" t="s">
        <v>170</v>
      </c>
      <c r="E176" s="212" t="s">
        <v>235</v>
      </c>
      <c r="F176" s="213" t="s">
        <v>236</v>
      </c>
      <c r="G176" s="214" t="s">
        <v>221</v>
      </c>
      <c r="H176" s="215">
        <v>14</v>
      </c>
      <c r="I176" s="216"/>
      <c r="J176" s="217">
        <f>ROUND(I176*H176,2)</f>
        <v>0</v>
      </c>
      <c r="K176" s="218"/>
      <c r="L176" s="38"/>
      <c r="M176" s="219" t="s">
        <v>1</v>
      </c>
      <c r="N176" s="220" t="s">
        <v>45</v>
      </c>
      <c r="O176" s="72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3" t="s">
        <v>174</v>
      </c>
      <c r="AT176" s="223" t="s">
        <v>170</v>
      </c>
      <c r="AU176" s="223" t="s">
        <v>183</v>
      </c>
      <c r="AY176" s="17" t="s">
        <v>168</v>
      </c>
      <c r="BE176" s="115">
        <f>IF(N176="základní",J176,0)</f>
        <v>0</v>
      </c>
      <c r="BF176" s="115">
        <f>IF(N176="snížená",J176,0)</f>
        <v>0</v>
      </c>
      <c r="BG176" s="115">
        <f>IF(N176="zákl. přenesená",J176,0)</f>
        <v>0</v>
      </c>
      <c r="BH176" s="115">
        <f>IF(N176="sníž. přenesená",J176,0)</f>
        <v>0</v>
      </c>
      <c r="BI176" s="115">
        <f>IF(N176="nulová",J176,0)</f>
        <v>0</v>
      </c>
      <c r="BJ176" s="17" t="s">
        <v>88</v>
      </c>
      <c r="BK176" s="115">
        <f>ROUND(I176*H176,2)</f>
        <v>0</v>
      </c>
      <c r="BL176" s="17" t="s">
        <v>174</v>
      </c>
      <c r="BM176" s="223" t="s">
        <v>237</v>
      </c>
    </row>
    <row r="177" spans="2:51" s="14" customFormat="1" ht="12">
      <c r="B177" s="235"/>
      <c r="C177" s="236"/>
      <c r="D177" s="226" t="s">
        <v>180</v>
      </c>
      <c r="E177" s="237" t="s">
        <v>1</v>
      </c>
      <c r="F177" s="238" t="s">
        <v>228</v>
      </c>
      <c r="G177" s="236"/>
      <c r="H177" s="239">
        <v>14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180</v>
      </c>
      <c r="AU177" s="245" t="s">
        <v>183</v>
      </c>
      <c r="AV177" s="14" t="s">
        <v>90</v>
      </c>
      <c r="AW177" s="14" t="s">
        <v>34</v>
      </c>
      <c r="AX177" s="14" t="s">
        <v>88</v>
      </c>
      <c r="AY177" s="245" t="s">
        <v>168</v>
      </c>
    </row>
    <row r="178" spans="1:65" s="2" customFormat="1" ht="24.2" customHeight="1">
      <c r="A178" s="35"/>
      <c r="B178" s="36"/>
      <c r="C178" s="211" t="s">
        <v>238</v>
      </c>
      <c r="D178" s="211" t="s">
        <v>170</v>
      </c>
      <c r="E178" s="212" t="s">
        <v>239</v>
      </c>
      <c r="F178" s="213" t="s">
        <v>240</v>
      </c>
      <c r="G178" s="214" t="s">
        <v>221</v>
      </c>
      <c r="H178" s="215">
        <v>84</v>
      </c>
      <c r="I178" s="216"/>
      <c r="J178" s="217">
        <f>ROUND(I178*H178,2)</f>
        <v>0</v>
      </c>
      <c r="K178" s="218"/>
      <c r="L178" s="38"/>
      <c r="M178" s="219" t="s">
        <v>1</v>
      </c>
      <c r="N178" s="220" t="s">
        <v>45</v>
      </c>
      <c r="O178" s="72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3" t="s">
        <v>174</v>
      </c>
      <c r="AT178" s="223" t="s">
        <v>170</v>
      </c>
      <c r="AU178" s="223" t="s">
        <v>183</v>
      </c>
      <c r="AY178" s="17" t="s">
        <v>168</v>
      </c>
      <c r="BE178" s="115">
        <f>IF(N178="základní",J178,0)</f>
        <v>0</v>
      </c>
      <c r="BF178" s="115">
        <f>IF(N178="snížená",J178,0)</f>
        <v>0</v>
      </c>
      <c r="BG178" s="115">
        <f>IF(N178="zákl. přenesená",J178,0)</f>
        <v>0</v>
      </c>
      <c r="BH178" s="115">
        <f>IF(N178="sníž. přenesená",J178,0)</f>
        <v>0</v>
      </c>
      <c r="BI178" s="115">
        <f>IF(N178="nulová",J178,0)</f>
        <v>0</v>
      </c>
      <c r="BJ178" s="17" t="s">
        <v>88</v>
      </c>
      <c r="BK178" s="115">
        <f>ROUND(I178*H178,2)</f>
        <v>0</v>
      </c>
      <c r="BL178" s="17" t="s">
        <v>174</v>
      </c>
      <c r="BM178" s="223" t="s">
        <v>241</v>
      </c>
    </row>
    <row r="179" spans="2:51" s="14" customFormat="1" ht="12">
      <c r="B179" s="235"/>
      <c r="C179" s="236"/>
      <c r="D179" s="226" t="s">
        <v>180</v>
      </c>
      <c r="E179" s="237" t="s">
        <v>1</v>
      </c>
      <c r="F179" s="238" t="s">
        <v>242</v>
      </c>
      <c r="G179" s="236"/>
      <c r="H179" s="239">
        <v>84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180</v>
      </c>
      <c r="AU179" s="245" t="s">
        <v>183</v>
      </c>
      <c r="AV179" s="14" t="s">
        <v>90</v>
      </c>
      <c r="AW179" s="14" t="s">
        <v>34</v>
      </c>
      <c r="AX179" s="14" t="s">
        <v>88</v>
      </c>
      <c r="AY179" s="245" t="s">
        <v>168</v>
      </c>
    </row>
    <row r="180" spans="2:63" s="12" customFormat="1" ht="20.85" customHeight="1">
      <c r="B180" s="195"/>
      <c r="C180" s="196"/>
      <c r="D180" s="197" t="s">
        <v>79</v>
      </c>
      <c r="E180" s="209" t="s">
        <v>243</v>
      </c>
      <c r="F180" s="209" t="s">
        <v>244</v>
      </c>
      <c r="G180" s="196"/>
      <c r="H180" s="196"/>
      <c r="I180" s="199"/>
      <c r="J180" s="210">
        <f>BK180</f>
        <v>0</v>
      </c>
      <c r="K180" s="196"/>
      <c r="L180" s="201"/>
      <c r="M180" s="202"/>
      <c r="N180" s="203"/>
      <c r="O180" s="203"/>
      <c r="P180" s="204">
        <f>SUM(P181:P197)</f>
        <v>0</v>
      </c>
      <c r="Q180" s="203"/>
      <c r="R180" s="204">
        <f>SUM(R181:R197)</f>
        <v>0.159842</v>
      </c>
      <c r="S180" s="203"/>
      <c r="T180" s="205">
        <f>SUM(T181:T197)</f>
        <v>2.89578</v>
      </c>
      <c r="AR180" s="206" t="s">
        <v>88</v>
      </c>
      <c r="AT180" s="207" t="s">
        <v>79</v>
      </c>
      <c r="AU180" s="207" t="s">
        <v>90</v>
      </c>
      <c r="AY180" s="206" t="s">
        <v>168</v>
      </c>
      <c r="BK180" s="208">
        <f>SUM(BK181:BK197)</f>
        <v>0</v>
      </c>
    </row>
    <row r="181" spans="1:65" s="2" customFormat="1" ht="24.2" customHeight="1">
      <c r="A181" s="35"/>
      <c r="B181" s="36"/>
      <c r="C181" s="211" t="s">
        <v>228</v>
      </c>
      <c r="D181" s="211" t="s">
        <v>170</v>
      </c>
      <c r="E181" s="212" t="s">
        <v>245</v>
      </c>
      <c r="F181" s="213" t="s">
        <v>246</v>
      </c>
      <c r="G181" s="214" t="s">
        <v>173</v>
      </c>
      <c r="H181" s="215">
        <v>2</v>
      </c>
      <c r="I181" s="216"/>
      <c r="J181" s="217">
        <f>ROUND(I181*H181,2)</f>
        <v>0</v>
      </c>
      <c r="K181" s="218"/>
      <c r="L181" s="38"/>
      <c r="M181" s="219" t="s">
        <v>1</v>
      </c>
      <c r="N181" s="220" t="s">
        <v>45</v>
      </c>
      <c r="O181" s="72"/>
      <c r="P181" s="221">
        <f>O181*H181</f>
        <v>0</v>
      </c>
      <c r="Q181" s="221">
        <v>4E-05</v>
      </c>
      <c r="R181" s="221">
        <f>Q181*H181</f>
        <v>8E-05</v>
      </c>
      <c r="S181" s="221">
        <v>0</v>
      </c>
      <c r="T181" s="22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3" t="s">
        <v>174</v>
      </c>
      <c r="AT181" s="223" t="s">
        <v>170</v>
      </c>
      <c r="AU181" s="223" t="s">
        <v>183</v>
      </c>
      <c r="AY181" s="17" t="s">
        <v>168</v>
      </c>
      <c r="BE181" s="115">
        <f>IF(N181="základní",J181,0)</f>
        <v>0</v>
      </c>
      <c r="BF181" s="115">
        <f>IF(N181="snížená",J181,0)</f>
        <v>0</v>
      </c>
      <c r="BG181" s="115">
        <f>IF(N181="zákl. přenesená",J181,0)</f>
        <v>0</v>
      </c>
      <c r="BH181" s="115">
        <f>IF(N181="sníž. přenesená",J181,0)</f>
        <v>0</v>
      </c>
      <c r="BI181" s="115">
        <f>IF(N181="nulová",J181,0)</f>
        <v>0</v>
      </c>
      <c r="BJ181" s="17" t="s">
        <v>88</v>
      </c>
      <c r="BK181" s="115">
        <f>ROUND(I181*H181,2)</f>
        <v>0</v>
      </c>
      <c r="BL181" s="17" t="s">
        <v>174</v>
      </c>
      <c r="BM181" s="223" t="s">
        <v>247</v>
      </c>
    </row>
    <row r="182" spans="2:51" s="13" customFormat="1" ht="22.5">
      <c r="B182" s="224"/>
      <c r="C182" s="225"/>
      <c r="D182" s="226" t="s">
        <v>180</v>
      </c>
      <c r="E182" s="227" t="s">
        <v>1</v>
      </c>
      <c r="F182" s="228" t="s">
        <v>248</v>
      </c>
      <c r="G182" s="225"/>
      <c r="H182" s="227" t="s">
        <v>1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AT182" s="234" t="s">
        <v>180</v>
      </c>
      <c r="AU182" s="234" t="s">
        <v>183</v>
      </c>
      <c r="AV182" s="13" t="s">
        <v>88</v>
      </c>
      <c r="AW182" s="13" t="s">
        <v>34</v>
      </c>
      <c r="AX182" s="13" t="s">
        <v>80</v>
      </c>
      <c r="AY182" s="234" t="s">
        <v>168</v>
      </c>
    </row>
    <row r="183" spans="2:51" s="13" customFormat="1" ht="22.5">
      <c r="B183" s="224"/>
      <c r="C183" s="225"/>
      <c r="D183" s="226" t="s">
        <v>180</v>
      </c>
      <c r="E183" s="227" t="s">
        <v>1</v>
      </c>
      <c r="F183" s="228" t="s">
        <v>249</v>
      </c>
      <c r="G183" s="225"/>
      <c r="H183" s="227" t="s">
        <v>1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180</v>
      </c>
      <c r="AU183" s="234" t="s">
        <v>183</v>
      </c>
      <c r="AV183" s="13" t="s">
        <v>88</v>
      </c>
      <c r="AW183" s="13" t="s">
        <v>34</v>
      </c>
      <c r="AX183" s="13" t="s">
        <v>80</v>
      </c>
      <c r="AY183" s="234" t="s">
        <v>168</v>
      </c>
    </row>
    <row r="184" spans="2:51" s="13" customFormat="1" ht="12">
      <c r="B184" s="224"/>
      <c r="C184" s="225"/>
      <c r="D184" s="226" t="s">
        <v>180</v>
      </c>
      <c r="E184" s="227" t="s">
        <v>1</v>
      </c>
      <c r="F184" s="228" t="s">
        <v>250</v>
      </c>
      <c r="G184" s="225"/>
      <c r="H184" s="227" t="s">
        <v>1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AT184" s="234" t="s">
        <v>180</v>
      </c>
      <c r="AU184" s="234" t="s">
        <v>183</v>
      </c>
      <c r="AV184" s="13" t="s">
        <v>88</v>
      </c>
      <c r="AW184" s="13" t="s">
        <v>34</v>
      </c>
      <c r="AX184" s="13" t="s">
        <v>80</v>
      </c>
      <c r="AY184" s="234" t="s">
        <v>168</v>
      </c>
    </row>
    <row r="185" spans="2:51" s="14" customFormat="1" ht="12">
      <c r="B185" s="235"/>
      <c r="C185" s="236"/>
      <c r="D185" s="226" t="s">
        <v>180</v>
      </c>
      <c r="E185" s="237" t="s">
        <v>1</v>
      </c>
      <c r="F185" s="238" t="s">
        <v>90</v>
      </c>
      <c r="G185" s="236"/>
      <c r="H185" s="239">
        <v>2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180</v>
      </c>
      <c r="AU185" s="245" t="s">
        <v>183</v>
      </c>
      <c r="AV185" s="14" t="s">
        <v>90</v>
      </c>
      <c r="AW185" s="14" t="s">
        <v>34</v>
      </c>
      <c r="AX185" s="14" t="s">
        <v>88</v>
      </c>
      <c r="AY185" s="245" t="s">
        <v>168</v>
      </c>
    </row>
    <row r="186" spans="1:65" s="2" customFormat="1" ht="24.2" customHeight="1">
      <c r="A186" s="35"/>
      <c r="B186" s="36"/>
      <c r="C186" s="211" t="s">
        <v>8</v>
      </c>
      <c r="D186" s="211" t="s">
        <v>170</v>
      </c>
      <c r="E186" s="212" t="s">
        <v>251</v>
      </c>
      <c r="F186" s="213" t="s">
        <v>252</v>
      </c>
      <c r="G186" s="214" t="s">
        <v>253</v>
      </c>
      <c r="H186" s="215">
        <v>21</v>
      </c>
      <c r="I186" s="216"/>
      <c r="J186" s="217">
        <f>ROUND(I186*H186,2)</f>
        <v>0</v>
      </c>
      <c r="K186" s="218"/>
      <c r="L186" s="38"/>
      <c r="M186" s="219" t="s">
        <v>1</v>
      </c>
      <c r="N186" s="220" t="s">
        <v>45</v>
      </c>
      <c r="O186" s="72"/>
      <c r="P186" s="221">
        <f>O186*H186</f>
        <v>0</v>
      </c>
      <c r="Q186" s="221">
        <v>0.00034</v>
      </c>
      <c r="R186" s="221">
        <f>Q186*H186</f>
        <v>0.0071400000000000005</v>
      </c>
      <c r="S186" s="221">
        <v>0.004</v>
      </c>
      <c r="T186" s="222">
        <f>S186*H186</f>
        <v>0.084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3" t="s">
        <v>174</v>
      </c>
      <c r="AT186" s="223" t="s">
        <v>170</v>
      </c>
      <c r="AU186" s="223" t="s">
        <v>183</v>
      </c>
      <c r="AY186" s="17" t="s">
        <v>168</v>
      </c>
      <c r="BE186" s="115">
        <f>IF(N186="základní",J186,0)</f>
        <v>0</v>
      </c>
      <c r="BF186" s="115">
        <f>IF(N186="snížená",J186,0)</f>
        <v>0</v>
      </c>
      <c r="BG186" s="115">
        <f>IF(N186="zákl. přenesená",J186,0)</f>
        <v>0</v>
      </c>
      <c r="BH186" s="115">
        <f>IF(N186="sníž. přenesená",J186,0)</f>
        <v>0</v>
      </c>
      <c r="BI186" s="115">
        <f>IF(N186="nulová",J186,0)</f>
        <v>0</v>
      </c>
      <c r="BJ186" s="17" t="s">
        <v>88</v>
      </c>
      <c r="BK186" s="115">
        <f>ROUND(I186*H186,2)</f>
        <v>0</v>
      </c>
      <c r="BL186" s="17" t="s">
        <v>174</v>
      </c>
      <c r="BM186" s="223" t="s">
        <v>254</v>
      </c>
    </row>
    <row r="187" spans="2:51" s="13" customFormat="1" ht="12">
      <c r="B187" s="224"/>
      <c r="C187" s="225"/>
      <c r="D187" s="226" t="s">
        <v>180</v>
      </c>
      <c r="E187" s="227" t="s">
        <v>1</v>
      </c>
      <c r="F187" s="228" t="s">
        <v>255</v>
      </c>
      <c r="G187" s="225"/>
      <c r="H187" s="227" t="s">
        <v>1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AT187" s="234" t="s">
        <v>180</v>
      </c>
      <c r="AU187" s="234" t="s">
        <v>183</v>
      </c>
      <c r="AV187" s="13" t="s">
        <v>88</v>
      </c>
      <c r="AW187" s="13" t="s">
        <v>34</v>
      </c>
      <c r="AX187" s="13" t="s">
        <v>80</v>
      </c>
      <c r="AY187" s="234" t="s">
        <v>168</v>
      </c>
    </row>
    <row r="188" spans="2:51" s="14" customFormat="1" ht="12">
      <c r="B188" s="235"/>
      <c r="C188" s="236"/>
      <c r="D188" s="226" t="s">
        <v>180</v>
      </c>
      <c r="E188" s="237" t="s">
        <v>1</v>
      </c>
      <c r="F188" s="238" t="s">
        <v>256</v>
      </c>
      <c r="G188" s="236"/>
      <c r="H188" s="239">
        <v>14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180</v>
      </c>
      <c r="AU188" s="245" t="s">
        <v>183</v>
      </c>
      <c r="AV188" s="14" t="s">
        <v>90</v>
      </c>
      <c r="AW188" s="14" t="s">
        <v>34</v>
      </c>
      <c r="AX188" s="14" t="s">
        <v>80</v>
      </c>
      <c r="AY188" s="245" t="s">
        <v>168</v>
      </c>
    </row>
    <row r="189" spans="2:51" s="14" customFormat="1" ht="12">
      <c r="B189" s="235"/>
      <c r="C189" s="236"/>
      <c r="D189" s="226" t="s">
        <v>180</v>
      </c>
      <c r="E189" s="237" t="s">
        <v>1</v>
      </c>
      <c r="F189" s="238" t="s">
        <v>257</v>
      </c>
      <c r="G189" s="236"/>
      <c r="H189" s="239">
        <v>7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180</v>
      </c>
      <c r="AU189" s="245" t="s">
        <v>183</v>
      </c>
      <c r="AV189" s="14" t="s">
        <v>90</v>
      </c>
      <c r="AW189" s="14" t="s">
        <v>34</v>
      </c>
      <c r="AX189" s="14" t="s">
        <v>80</v>
      </c>
      <c r="AY189" s="245" t="s">
        <v>168</v>
      </c>
    </row>
    <row r="190" spans="2:51" s="15" customFormat="1" ht="12">
      <c r="B190" s="246"/>
      <c r="C190" s="247"/>
      <c r="D190" s="226" t="s">
        <v>180</v>
      </c>
      <c r="E190" s="248" t="s">
        <v>1</v>
      </c>
      <c r="F190" s="249" t="s">
        <v>196</v>
      </c>
      <c r="G190" s="247"/>
      <c r="H190" s="250">
        <v>21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AT190" s="256" t="s">
        <v>180</v>
      </c>
      <c r="AU190" s="256" t="s">
        <v>183</v>
      </c>
      <c r="AV190" s="15" t="s">
        <v>174</v>
      </c>
      <c r="AW190" s="15" t="s">
        <v>34</v>
      </c>
      <c r="AX190" s="15" t="s">
        <v>88</v>
      </c>
      <c r="AY190" s="256" t="s">
        <v>168</v>
      </c>
    </row>
    <row r="191" spans="1:65" s="2" customFormat="1" ht="24.2" customHeight="1">
      <c r="A191" s="35"/>
      <c r="B191" s="36"/>
      <c r="C191" s="211" t="s">
        <v>258</v>
      </c>
      <c r="D191" s="211" t="s">
        <v>170</v>
      </c>
      <c r="E191" s="212" t="s">
        <v>259</v>
      </c>
      <c r="F191" s="213" t="s">
        <v>260</v>
      </c>
      <c r="G191" s="214" t="s">
        <v>253</v>
      </c>
      <c r="H191" s="215">
        <v>36.6</v>
      </c>
      <c r="I191" s="216"/>
      <c r="J191" s="217">
        <f>ROUND(I191*H191,2)</f>
        <v>0</v>
      </c>
      <c r="K191" s="218"/>
      <c r="L191" s="38"/>
      <c r="M191" s="219" t="s">
        <v>1</v>
      </c>
      <c r="N191" s="220" t="s">
        <v>45</v>
      </c>
      <c r="O191" s="72"/>
      <c r="P191" s="221">
        <f>O191*H191</f>
        <v>0</v>
      </c>
      <c r="Q191" s="221">
        <v>0.00417</v>
      </c>
      <c r="R191" s="221">
        <f>Q191*H191</f>
        <v>0.152622</v>
      </c>
      <c r="S191" s="221">
        <v>0.0283</v>
      </c>
      <c r="T191" s="222">
        <f>S191*H191</f>
        <v>1.03578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3" t="s">
        <v>174</v>
      </c>
      <c r="AT191" s="223" t="s">
        <v>170</v>
      </c>
      <c r="AU191" s="223" t="s">
        <v>183</v>
      </c>
      <c r="AY191" s="17" t="s">
        <v>168</v>
      </c>
      <c r="BE191" s="115">
        <f>IF(N191="základní",J191,0)</f>
        <v>0</v>
      </c>
      <c r="BF191" s="115">
        <f>IF(N191="snížená",J191,0)</f>
        <v>0</v>
      </c>
      <c r="BG191" s="115">
        <f>IF(N191="zákl. přenesená",J191,0)</f>
        <v>0</v>
      </c>
      <c r="BH191" s="115">
        <f>IF(N191="sníž. přenesená",J191,0)</f>
        <v>0</v>
      </c>
      <c r="BI191" s="115">
        <f>IF(N191="nulová",J191,0)</f>
        <v>0</v>
      </c>
      <c r="BJ191" s="17" t="s">
        <v>88</v>
      </c>
      <c r="BK191" s="115">
        <f>ROUND(I191*H191,2)</f>
        <v>0</v>
      </c>
      <c r="BL191" s="17" t="s">
        <v>174</v>
      </c>
      <c r="BM191" s="223" t="s">
        <v>261</v>
      </c>
    </row>
    <row r="192" spans="2:51" s="14" customFormat="1" ht="12">
      <c r="B192" s="235"/>
      <c r="C192" s="236"/>
      <c r="D192" s="226" t="s">
        <v>180</v>
      </c>
      <c r="E192" s="237" t="s">
        <v>1</v>
      </c>
      <c r="F192" s="238" t="s">
        <v>262</v>
      </c>
      <c r="G192" s="236"/>
      <c r="H192" s="239">
        <v>25.4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180</v>
      </c>
      <c r="AU192" s="245" t="s">
        <v>183</v>
      </c>
      <c r="AV192" s="14" t="s">
        <v>90</v>
      </c>
      <c r="AW192" s="14" t="s">
        <v>34</v>
      </c>
      <c r="AX192" s="14" t="s">
        <v>80</v>
      </c>
      <c r="AY192" s="245" t="s">
        <v>168</v>
      </c>
    </row>
    <row r="193" spans="2:51" s="14" customFormat="1" ht="12">
      <c r="B193" s="235"/>
      <c r="C193" s="236"/>
      <c r="D193" s="226" t="s">
        <v>180</v>
      </c>
      <c r="E193" s="237" t="s">
        <v>1</v>
      </c>
      <c r="F193" s="238" t="s">
        <v>263</v>
      </c>
      <c r="G193" s="236"/>
      <c r="H193" s="239">
        <v>11.2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180</v>
      </c>
      <c r="AU193" s="245" t="s">
        <v>183</v>
      </c>
      <c r="AV193" s="14" t="s">
        <v>90</v>
      </c>
      <c r="AW193" s="14" t="s">
        <v>34</v>
      </c>
      <c r="AX193" s="14" t="s">
        <v>80</v>
      </c>
      <c r="AY193" s="245" t="s">
        <v>168</v>
      </c>
    </row>
    <row r="194" spans="2:51" s="15" customFormat="1" ht="12">
      <c r="B194" s="246"/>
      <c r="C194" s="247"/>
      <c r="D194" s="226" t="s">
        <v>180</v>
      </c>
      <c r="E194" s="248" t="s">
        <v>1</v>
      </c>
      <c r="F194" s="249" t="s">
        <v>196</v>
      </c>
      <c r="G194" s="247"/>
      <c r="H194" s="250">
        <v>36.6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AT194" s="256" t="s">
        <v>180</v>
      </c>
      <c r="AU194" s="256" t="s">
        <v>183</v>
      </c>
      <c r="AV194" s="15" t="s">
        <v>174</v>
      </c>
      <c r="AW194" s="15" t="s">
        <v>34</v>
      </c>
      <c r="AX194" s="15" t="s">
        <v>88</v>
      </c>
      <c r="AY194" s="256" t="s">
        <v>168</v>
      </c>
    </row>
    <row r="195" spans="1:65" s="2" customFormat="1" ht="24.2" customHeight="1">
      <c r="A195" s="35"/>
      <c r="B195" s="36"/>
      <c r="C195" s="211" t="s">
        <v>264</v>
      </c>
      <c r="D195" s="211" t="s">
        <v>170</v>
      </c>
      <c r="E195" s="212" t="s">
        <v>265</v>
      </c>
      <c r="F195" s="213" t="s">
        <v>266</v>
      </c>
      <c r="G195" s="214" t="s">
        <v>221</v>
      </c>
      <c r="H195" s="215">
        <v>24</v>
      </c>
      <c r="I195" s="216"/>
      <c r="J195" s="217">
        <f>ROUND(I195*H195,2)</f>
        <v>0</v>
      </c>
      <c r="K195" s="218"/>
      <c r="L195" s="38"/>
      <c r="M195" s="219" t="s">
        <v>1</v>
      </c>
      <c r="N195" s="220" t="s">
        <v>45</v>
      </c>
      <c r="O195" s="72"/>
      <c r="P195" s="221">
        <f>O195*H195</f>
        <v>0</v>
      </c>
      <c r="Q195" s="221">
        <v>0</v>
      </c>
      <c r="R195" s="221">
        <f>Q195*H195</f>
        <v>0</v>
      </c>
      <c r="S195" s="221">
        <v>0.074</v>
      </c>
      <c r="T195" s="222">
        <f>S195*H195</f>
        <v>1.7759999999999998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3" t="s">
        <v>174</v>
      </c>
      <c r="AT195" s="223" t="s">
        <v>170</v>
      </c>
      <c r="AU195" s="223" t="s">
        <v>183</v>
      </c>
      <c r="AY195" s="17" t="s">
        <v>168</v>
      </c>
      <c r="BE195" s="115">
        <f>IF(N195="základní",J195,0)</f>
        <v>0</v>
      </c>
      <c r="BF195" s="115">
        <f>IF(N195="snížená",J195,0)</f>
        <v>0</v>
      </c>
      <c r="BG195" s="115">
        <f>IF(N195="zákl. přenesená",J195,0)</f>
        <v>0</v>
      </c>
      <c r="BH195" s="115">
        <f>IF(N195="sníž. přenesená",J195,0)</f>
        <v>0</v>
      </c>
      <c r="BI195" s="115">
        <f>IF(N195="nulová",J195,0)</f>
        <v>0</v>
      </c>
      <c r="BJ195" s="17" t="s">
        <v>88</v>
      </c>
      <c r="BK195" s="115">
        <f>ROUND(I195*H195,2)</f>
        <v>0</v>
      </c>
      <c r="BL195" s="17" t="s">
        <v>174</v>
      </c>
      <c r="BM195" s="223" t="s">
        <v>267</v>
      </c>
    </row>
    <row r="196" spans="2:51" s="14" customFormat="1" ht="12">
      <c r="B196" s="235"/>
      <c r="C196" s="236"/>
      <c r="D196" s="226" t="s">
        <v>180</v>
      </c>
      <c r="E196" s="237" t="s">
        <v>1</v>
      </c>
      <c r="F196" s="238" t="s">
        <v>268</v>
      </c>
      <c r="G196" s="236"/>
      <c r="H196" s="239">
        <v>24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180</v>
      </c>
      <c r="AU196" s="245" t="s">
        <v>183</v>
      </c>
      <c r="AV196" s="14" t="s">
        <v>90</v>
      </c>
      <c r="AW196" s="14" t="s">
        <v>34</v>
      </c>
      <c r="AX196" s="14" t="s">
        <v>80</v>
      </c>
      <c r="AY196" s="245" t="s">
        <v>168</v>
      </c>
    </row>
    <row r="197" spans="2:51" s="15" customFormat="1" ht="12">
      <c r="B197" s="246"/>
      <c r="C197" s="247"/>
      <c r="D197" s="226" t="s">
        <v>180</v>
      </c>
      <c r="E197" s="248" t="s">
        <v>269</v>
      </c>
      <c r="F197" s="249" t="s">
        <v>196</v>
      </c>
      <c r="G197" s="247"/>
      <c r="H197" s="250">
        <v>24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AT197" s="256" t="s">
        <v>180</v>
      </c>
      <c r="AU197" s="256" t="s">
        <v>183</v>
      </c>
      <c r="AV197" s="15" t="s">
        <v>174</v>
      </c>
      <c r="AW197" s="15" t="s">
        <v>34</v>
      </c>
      <c r="AX197" s="15" t="s">
        <v>88</v>
      </c>
      <c r="AY197" s="256" t="s">
        <v>168</v>
      </c>
    </row>
    <row r="198" spans="2:63" s="12" customFormat="1" ht="22.9" customHeight="1">
      <c r="B198" s="195"/>
      <c r="C198" s="196"/>
      <c r="D198" s="197" t="s">
        <v>79</v>
      </c>
      <c r="E198" s="209" t="s">
        <v>270</v>
      </c>
      <c r="F198" s="209" t="s">
        <v>271</v>
      </c>
      <c r="G198" s="196"/>
      <c r="H198" s="196"/>
      <c r="I198" s="199"/>
      <c r="J198" s="210">
        <f>BK198</f>
        <v>0</v>
      </c>
      <c r="K198" s="196"/>
      <c r="L198" s="201"/>
      <c r="M198" s="202"/>
      <c r="N198" s="203"/>
      <c r="O198" s="203"/>
      <c r="P198" s="204">
        <f>SUM(P199:P204)</f>
        <v>0</v>
      </c>
      <c r="Q198" s="203"/>
      <c r="R198" s="204">
        <f>SUM(R199:R204)</f>
        <v>0</v>
      </c>
      <c r="S198" s="203"/>
      <c r="T198" s="205">
        <f>SUM(T199:T204)</f>
        <v>0</v>
      </c>
      <c r="AR198" s="206" t="s">
        <v>88</v>
      </c>
      <c r="AT198" s="207" t="s">
        <v>79</v>
      </c>
      <c r="AU198" s="207" t="s">
        <v>88</v>
      </c>
      <c r="AY198" s="206" t="s">
        <v>168</v>
      </c>
      <c r="BK198" s="208">
        <f>SUM(BK199:BK204)</f>
        <v>0</v>
      </c>
    </row>
    <row r="199" spans="1:65" s="2" customFormat="1" ht="24.2" customHeight="1">
      <c r="A199" s="35"/>
      <c r="B199" s="36"/>
      <c r="C199" s="211" t="s">
        <v>272</v>
      </c>
      <c r="D199" s="211" t="s">
        <v>170</v>
      </c>
      <c r="E199" s="212" t="s">
        <v>273</v>
      </c>
      <c r="F199" s="213" t="s">
        <v>274</v>
      </c>
      <c r="G199" s="214" t="s">
        <v>275</v>
      </c>
      <c r="H199" s="215">
        <v>6.296</v>
      </c>
      <c r="I199" s="216"/>
      <c r="J199" s="217">
        <f>ROUND(I199*H199,2)</f>
        <v>0</v>
      </c>
      <c r="K199" s="218"/>
      <c r="L199" s="38"/>
      <c r="M199" s="219" t="s">
        <v>1</v>
      </c>
      <c r="N199" s="220" t="s">
        <v>45</v>
      </c>
      <c r="O199" s="72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3" t="s">
        <v>174</v>
      </c>
      <c r="AT199" s="223" t="s">
        <v>170</v>
      </c>
      <c r="AU199" s="223" t="s">
        <v>90</v>
      </c>
      <c r="AY199" s="17" t="s">
        <v>168</v>
      </c>
      <c r="BE199" s="115">
        <f>IF(N199="základní",J199,0)</f>
        <v>0</v>
      </c>
      <c r="BF199" s="115">
        <f>IF(N199="snížená",J199,0)</f>
        <v>0</v>
      </c>
      <c r="BG199" s="115">
        <f>IF(N199="zákl. přenesená",J199,0)</f>
        <v>0</v>
      </c>
      <c r="BH199" s="115">
        <f>IF(N199="sníž. přenesená",J199,0)</f>
        <v>0</v>
      </c>
      <c r="BI199" s="115">
        <f>IF(N199="nulová",J199,0)</f>
        <v>0</v>
      </c>
      <c r="BJ199" s="17" t="s">
        <v>88</v>
      </c>
      <c r="BK199" s="115">
        <f>ROUND(I199*H199,2)</f>
        <v>0</v>
      </c>
      <c r="BL199" s="17" t="s">
        <v>174</v>
      </c>
      <c r="BM199" s="223" t="s">
        <v>276</v>
      </c>
    </row>
    <row r="200" spans="1:65" s="2" customFormat="1" ht="24.2" customHeight="1">
      <c r="A200" s="35"/>
      <c r="B200" s="36"/>
      <c r="C200" s="211" t="s">
        <v>277</v>
      </c>
      <c r="D200" s="211" t="s">
        <v>170</v>
      </c>
      <c r="E200" s="212" t="s">
        <v>278</v>
      </c>
      <c r="F200" s="213" t="s">
        <v>279</v>
      </c>
      <c r="G200" s="214" t="s">
        <v>275</v>
      </c>
      <c r="H200" s="215">
        <v>6.296</v>
      </c>
      <c r="I200" s="216"/>
      <c r="J200" s="217">
        <f>ROUND(I200*H200,2)</f>
        <v>0</v>
      </c>
      <c r="K200" s="218"/>
      <c r="L200" s="38"/>
      <c r="M200" s="219" t="s">
        <v>1</v>
      </c>
      <c r="N200" s="220" t="s">
        <v>45</v>
      </c>
      <c r="O200" s="72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3" t="s">
        <v>174</v>
      </c>
      <c r="AT200" s="223" t="s">
        <v>170</v>
      </c>
      <c r="AU200" s="223" t="s">
        <v>90</v>
      </c>
      <c r="AY200" s="17" t="s">
        <v>168</v>
      </c>
      <c r="BE200" s="115">
        <f>IF(N200="základní",J200,0)</f>
        <v>0</v>
      </c>
      <c r="BF200" s="115">
        <f>IF(N200="snížená",J200,0)</f>
        <v>0</v>
      </c>
      <c r="BG200" s="115">
        <f>IF(N200="zákl. přenesená",J200,0)</f>
        <v>0</v>
      </c>
      <c r="BH200" s="115">
        <f>IF(N200="sníž. přenesená",J200,0)</f>
        <v>0</v>
      </c>
      <c r="BI200" s="115">
        <f>IF(N200="nulová",J200,0)</f>
        <v>0</v>
      </c>
      <c r="BJ200" s="17" t="s">
        <v>88</v>
      </c>
      <c r="BK200" s="115">
        <f>ROUND(I200*H200,2)</f>
        <v>0</v>
      </c>
      <c r="BL200" s="17" t="s">
        <v>174</v>
      </c>
      <c r="BM200" s="223" t="s">
        <v>280</v>
      </c>
    </row>
    <row r="201" spans="1:65" s="2" customFormat="1" ht="24.2" customHeight="1">
      <c r="A201" s="35"/>
      <c r="B201" s="36"/>
      <c r="C201" s="211" t="s">
        <v>281</v>
      </c>
      <c r="D201" s="211" t="s">
        <v>170</v>
      </c>
      <c r="E201" s="212" t="s">
        <v>282</v>
      </c>
      <c r="F201" s="213" t="s">
        <v>283</v>
      </c>
      <c r="G201" s="214" t="s">
        <v>275</v>
      </c>
      <c r="H201" s="215">
        <v>6.296</v>
      </c>
      <c r="I201" s="216"/>
      <c r="J201" s="217">
        <f>ROUND(I201*H201,2)</f>
        <v>0</v>
      </c>
      <c r="K201" s="218"/>
      <c r="L201" s="38"/>
      <c r="M201" s="219" t="s">
        <v>1</v>
      </c>
      <c r="N201" s="220" t="s">
        <v>45</v>
      </c>
      <c r="O201" s="72"/>
      <c r="P201" s="221">
        <f>O201*H201</f>
        <v>0</v>
      </c>
      <c r="Q201" s="221">
        <v>0</v>
      </c>
      <c r="R201" s="221">
        <f>Q201*H201</f>
        <v>0</v>
      </c>
      <c r="S201" s="221">
        <v>0</v>
      </c>
      <c r="T201" s="22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3" t="s">
        <v>174</v>
      </c>
      <c r="AT201" s="223" t="s">
        <v>170</v>
      </c>
      <c r="AU201" s="223" t="s">
        <v>90</v>
      </c>
      <c r="AY201" s="17" t="s">
        <v>168</v>
      </c>
      <c r="BE201" s="115">
        <f>IF(N201="základní",J201,0)</f>
        <v>0</v>
      </c>
      <c r="BF201" s="115">
        <f>IF(N201="snížená",J201,0)</f>
        <v>0</v>
      </c>
      <c r="BG201" s="115">
        <f>IF(N201="zákl. přenesená",J201,0)</f>
        <v>0</v>
      </c>
      <c r="BH201" s="115">
        <f>IF(N201="sníž. přenesená",J201,0)</f>
        <v>0</v>
      </c>
      <c r="BI201" s="115">
        <f>IF(N201="nulová",J201,0)</f>
        <v>0</v>
      </c>
      <c r="BJ201" s="17" t="s">
        <v>88</v>
      </c>
      <c r="BK201" s="115">
        <f>ROUND(I201*H201,2)</f>
        <v>0</v>
      </c>
      <c r="BL201" s="17" t="s">
        <v>174</v>
      </c>
      <c r="BM201" s="223" t="s">
        <v>284</v>
      </c>
    </row>
    <row r="202" spans="1:65" s="2" customFormat="1" ht="24.2" customHeight="1">
      <c r="A202" s="35"/>
      <c r="B202" s="36"/>
      <c r="C202" s="211" t="s">
        <v>7</v>
      </c>
      <c r="D202" s="211" t="s">
        <v>170</v>
      </c>
      <c r="E202" s="212" t="s">
        <v>285</v>
      </c>
      <c r="F202" s="213" t="s">
        <v>286</v>
      </c>
      <c r="G202" s="214" t="s">
        <v>275</v>
      </c>
      <c r="H202" s="215">
        <v>125.92</v>
      </c>
      <c r="I202" s="216"/>
      <c r="J202" s="217">
        <f>ROUND(I202*H202,2)</f>
        <v>0</v>
      </c>
      <c r="K202" s="218"/>
      <c r="L202" s="38"/>
      <c r="M202" s="219" t="s">
        <v>1</v>
      </c>
      <c r="N202" s="220" t="s">
        <v>45</v>
      </c>
      <c r="O202" s="72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3" t="s">
        <v>174</v>
      </c>
      <c r="AT202" s="223" t="s">
        <v>170</v>
      </c>
      <c r="AU202" s="223" t="s">
        <v>90</v>
      </c>
      <c r="AY202" s="17" t="s">
        <v>168</v>
      </c>
      <c r="BE202" s="115">
        <f>IF(N202="základní",J202,0)</f>
        <v>0</v>
      </c>
      <c r="BF202" s="115">
        <f>IF(N202="snížená",J202,0)</f>
        <v>0</v>
      </c>
      <c r="BG202" s="115">
        <f>IF(N202="zákl. přenesená",J202,0)</f>
        <v>0</v>
      </c>
      <c r="BH202" s="115">
        <f>IF(N202="sníž. přenesená",J202,0)</f>
        <v>0</v>
      </c>
      <c r="BI202" s="115">
        <f>IF(N202="nulová",J202,0)</f>
        <v>0</v>
      </c>
      <c r="BJ202" s="17" t="s">
        <v>88</v>
      </c>
      <c r="BK202" s="115">
        <f>ROUND(I202*H202,2)</f>
        <v>0</v>
      </c>
      <c r="BL202" s="17" t="s">
        <v>174</v>
      </c>
      <c r="BM202" s="223" t="s">
        <v>287</v>
      </c>
    </row>
    <row r="203" spans="2:51" s="14" customFormat="1" ht="12">
      <c r="B203" s="235"/>
      <c r="C203" s="236"/>
      <c r="D203" s="226" t="s">
        <v>180</v>
      </c>
      <c r="E203" s="236"/>
      <c r="F203" s="238" t="s">
        <v>288</v>
      </c>
      <c r="G203" s="236"/>
      <c r="H203" s="239">
        <v>125.92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180</v>
      </c>
      <c r="AU203" s="245" t="s">
        <v>90</v>
      </c>
      <c r="AV203" s="14" t="s">
        <v>90</v>
      </c>
      <c r="AW203" s="14" t="s">
        <v>4</v>
      </c>
      <c r="AX203" s="14" t="s">
        <v>88</v>
      </c>
      <c r="AY203" s="245" t="s">
        <v>168</v>
      </c>
    </row>
    <row r="204" spans="1:65" s="2" customFormat="1" ht="24.2" customHeight="1">
      <c r="A204" s="35"/>
      <c r="B204" s="36"/>
      <c r="C204" s="211" t="s">
        <v>289</v>
      </c>
      <c r="D204" s="211" t="s">
        <v>170</v>
      </c>
      <c r="E204" s="212" t="s">
        <v>290</v>
      </c>
      <c r="F204" s="213" t="s">
        <v>291</v>
      </c>
      <c r="G204" s="214" t="s">
        <v>275</v>
      </c>
      <c r="H204" s="215">
        <v>6.296</v>
      </c>
      <c r="I204" s="216"/>
      <c r="J204" s="217">
        <f>ROUND(I204*H204,2)</f>
        <v>0</v>
      </c>
      <c r="K204" s="218"/>
      <c r="L204" s="38"/>
      <c r="M204" s="219" t="s">
        <v>1</v>
      </c>
      <c r="N204" s="220" t="s">
        <v>45</v>
      </c>
      <c r="O204" s="72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3" t="s">
        <v>174</v>
      </c>
      <c r="AT204" s="223" t="s">
        <v>170</v>
      </c>
      <c r="AU204" s="223" t="s">
        <v>90</v>
      </c>
      <c r="AY204" s="17" t="s">
        <v>168</v>
      </c>
      <c r="BE204" s="115">
        <f>IF(N204="základní",J204,0)</f>
        <v>0</v>
      </c>
      <c r="BF204" s="115">
        <f>IF(N204="snížená",J204,0)</f>
        <v>0</v>
      </c>
      <c r="BG204" s="115">
        <f>IF(N204="zákl. přenesená",J204,0)</f>
        <v>0</v>
      </c>
      <c r="BH204" s="115">
        <f>IF(N204="sníž. přenesená",J204,0)</f>
        <v>0</v>
      </c>
      <c r="BI204" s="115">
        <f>IF(N204="nulová",J204,0)</f>
        <v>0</v>
      </c>
      <c r="BJ204" s="17" t="s">
        <v>88</v>
      </c>
      <c r="BK204" s="115">
        <f>ROUND(I204*H204,2)</f>
        <v>0</v>
      </c>
      <c r="BL204" s="17" t="s">
        <v>174</v>
      </c>
      <c r="BM204" s="223" t="s">
        <v>292</v>
      </c>
    </row>
    <row r="205" spans="2:63" s="12" customFormat="1" ht="22.9" customHeight="1">
      <c r="B205" s="195"/>
      <c r="C205" s="196"/>
      <c r="D205" s="197" t="s">
        <v>79</v>
      </c>
      <c r="E205" s="209" t="s">
        <v>293</v>
      </c>
      <c r="F205" s="209" t="s">
        <v>294</v>
      </c>
      <c r="G205" s="196"/>
      <c r="H205" s="196"/>
      <c r="I205" s="199"/>
      <c r="J205" s="210">
        <f>BK205</f>
        <v>0</v>
      </c>
      <c r="K205" s="196"/>
      <c r="L205" s="201"/>
      <c r="M205" s="202"/>
      <c r="N205" s="203"/>
      <c r="O205" s="203"/>
      <c r="P205" s="204">
        <f>SUM(P206:P207)</f>
        <v>0</v>
      </c>
      <c r="Q205" s="203"/>
      <c r="R205" s="204">
        <f>SUM(R206:R207)</f>
        <v>0</v>
      </c>
      <c r="S205" s="203"/>
      <c r="T205" s="205">
        <f>SUM(T206:T207)</f>
        <v>0</v>
      </c>
      <c r="AR205" s="206" t="s">
        <v>88</v>
      </c>
      <c r="AT205" s="207" t="s">
        <v>79</v>
      </c>
      <c r="AU205" s="207" t="s">
        <v>88</v>
      </c>
      <c r="AY205" s="206" t="s">
        <v>168</v>
      </c>
      <c r="BK205" s="208">
        <f>SUM(BK206:BK207)</f>
        <v>0</v>
      </c>
    </row>
    <row r="206" spans="1:65" s="2" customFormat="1" ht="14.45" customHeight="1">
      <c r="A206" s="35"/>
      <c r="B206" s="36"/>
      <c r="C206" s="211" t="s">
        <v>295</v>
      </c>
      <c r="D206" s="211" t="s">
        <v>170</v>
      </c>
      <c r="E206" s="212" t="s">
        <v>296</v>
      </c>
      <c r="F206" s="213" t="s">
        <v>297</v>
      </c>
      <c r="G206" s="214" t="s">
        <v>275</v>
      </c>
      <c r="H206" s="215">
        <v>7.801</v>
      </c>
      <c r="I206" s="216"/>
      <c r="J206" s="217">
        <f>ROUND(I206*H206,2)</f>
        <v>0</v>
      </c>
      <c r="K206" s="218"/>
      <c r="L206" s="38"/>
      <c r="M206" s="219" t="s">
        <v>1</v>
      </c>
      <c r="N206" s="220" t="s">
        <v>45</v>
      </c>
      <c r="O206" s="72"/>
      <c r="P206" s="221">
        <f>O206*H206</f>
        <v>0</v>
      </c>
      <c r="Q206" s="221">
        <v>0</v>
      </c>
      <c r="R206" s="221">
        <f>Q206*H206</f>
        <v>0</v>
      </c>
      <c r="S206" s="221">
        <v>0</v>
      </c>
      <c r="T206" s="22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3" t="s">
        <v>174</v>
      </c>
      <c r="AT206" s="223" t="s">
        <v>170</v>
      </c>
      <c r="AU206" s="223" t="s">
        <v>90</v>
      </c>
      <c r="AY206" s="17" t="s">
        <v>168</v>
      </c>
      <c r="BE206" s="115">
        <f>IF(N206="základní",J206,0)</f>
        <v>0</v>
      </c>
      <c r="BF206" s="115">
        <f>IF(N206="snížená",J206,0)</f>
        <v>0</v>
      </c>
      <c r="BG206" s="115">
        <f>IF(N206="zákl. přenesená",J206,0)</f>
        <v>0</v>
      </c>
      <c r="BH206" s="115">
        <f>IF(N206="sníž. přenesená",J206,0)</f>
        <v>0</v>
      </c>
      <c r="BI206" s="115">
        <f>IF(N206="nulová",J206,0)</f>
        <v>0</v>
      </c>
      <c r="BJ206" s="17" t="s">
        <v>88</v>
      </c>
      <c r="BK206" s="115">
        <f>ROUND(I206*H206,2)</f>
        <v>0</v>
      </c>
      <c r="BL206" s="17" t="s">
        <v>174</v>
      </c>
      <c r="BM206" s="223" t="s">
        <v>298</v>
      </c>
    </row>
    <row r="207" spans="1:65" s="2" customFormat="1" ht="24.2" customHeight="1">
      <c r="A207" s="35"/>
      <c r="B207" s="36"/>
      <c r="C207" s="211" t="s">
        <v>194</v>
      </c>
      <c r="D207" s="211" t="s">
        <v>170</v>
      </c>
      <c r="E207" s="212" t="s">
        <v>299</v>
      </c>
      <c r="F207" s="213" t="s">
        <v>300</v>
      </c>
      <c r="G207" s="214" t="s">
        <v>275</v>
      </c>
      <c r="H207" s="215">
        <v>7.801</v>
      </c>
      <c r="I207" s="216"/>
      <c r="J207" s="217">
        <f>ROUND(I207*H207,2)</f>
        <v>0</v>
      </c>
      <c r="K207" s="218"/>
      <c r="L207" s="38"/>
      <c r="M207" s="219" t="s">
        <v>1</v>
      </c>
      <c r="N207" s="220" t="s">
        <v>45</v>
      </c>
      <c r="O207" s="72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3" t="s">
        <v>174</v>
      </c>
      <c r="AT207" s="223" t="s">
        <v>170</v>
      </c>
      <c r="AU207" s="223" t="s">
        <v>90</v>
      </c>
      <c r="AY207" s="17" t="s">
        <v>168</v>
      </c>
      <c r="BE207" s="115">
        <f>IF(N207="základní",J207,0)</f>
        <v>0</v>
      </c>
      <c r="BF207" s="115">
        <f>IF(N207="snížená",J207,0)</f>
        <v>0</v>
      </c>
      <c r="BG207" s="115">
        <f>IF(N207="zákl. přenesená",J207,0)</f>
        <v>0</v>
      </c>
      <c r="BH207" s="115">
        <f>IF(N207="sníž. přenesená",J207,0)</f>
        <v>0</v>
      </c>
      <c r="BI207" s="115">
        <f>IF(N207="nulová",J207,0)</f>
        <v>0</v>
      </c>
      <c r="BJ207" s="17" t="s">
        <v>88</v>
      </c>
      <c r="BK207" s="115">
        <f>ROUND(I207*H207,2)</f>
        <v>0</v>
      </c>
      <c r="BL207" s="17" t="s">
        <v>174</v>
      </c>
      <c r="BM207" s="223" t="s">
        <v>301</v>
      </c>
    </row>
    <row r="208" spans="2:63" s="12" customFormat="1" ht="25.9" customHeight="1">
      <c r="B208" s="195"/>
      <c r="C208" s="196"/>
      <c r="D208" s="197" t="s">
        <v>79</v>
      </c>
      <c r="E208" s="198" t="s">
        <v>302</v>
      </c>
      <c r="F208" s="198" t="s">
        <v>303</v>
      </c>
      <c r="G208" s="196"/>
      <c r="H208" s="196"/>
      <c r="I208" s="199"/>
      <c r="J208" s="200">
        <f>BK208</f>
        <v>0</v>
      </c>
      <c r="K208" s="196"/>
      <c r="L208" s="201"/>
      <c r="M208" s="202"/>
      <c r="N208" s="203"/>
      <c r="O208" s="203"/>
      <c r="P208" s="204">
        <f>P209+P212+P215+P235+P244+P249+P254+P260+P273</f>
        <v>0</v>
      </c>
      <c r="Q208" s="203"/>
      <c r="R208" s="204">
        <f>R209+R212+R215+R235+R244+R249+R254+R260+R273</f>
        <v>24.47392</v>
      </c>
      <c r="S208" s="203"/>
      <c r="T208" s="205">
        <f>T209+T212+T215+T235+T244+T249+T254+T260+T273</f>
        <v>3.4</v>
      </c>
      <c r="AR208" s="206" t="s">
        <v>90</v>
      </c>
      <c r="AT208" s="207" t="s">
        <v>79</v>
      </c>
      <c r="AU208" s="207" t="s">
        <v>80</v>
      </c>
      <c r="AY208" s="206" t="s">
        <v>168</v>
      </c>
      <c r="BK208" s="208">
        <f>BK209+BK212+BK215+BK235+BK244+BK249+BK254+BK260+BK273</f>
        <v>0</v>
      </c>
    </row>
    <row r="209" spans="2:63" s="12" customFormat="1" ht="22.9" customHeight="1">
      <c r="B209" s="195"/>
      <c r="C209" s="196"/>
      <c r="D209" s="197" t="s">
        <v>79</v>
      </c>
      <c r="E209" s="209" t="s">
        <v>304</v>
      </c>
      <c r="F209" s="209" t="s">
        <v>305</v>
      </c>
      <c r="G209" s="196"/>
      <c r="H209" s="196"/>
      <c r="I209" s="199"/>
      <c r="J209" s="210">
        <f>BK209</f>
        <v>0</v>
      </c>
      <c r="K209" s="196"/>
      <c r="L209" s="201"/>
      <c r="M209" s="202"/>
      <c r="N209" s="203"/>
      <c r="O209" s="203"/>
      <c r="P209" s="204">
        <f>SUM(P210:P211)</f>
        <v>0</v>
      </c>
      <c r="Q209" s="203"/>
      <c r="R209" s="204">
        <f>SUM(R210:R211)</f>
        <v>0</v>
      </c>
      <c r="S209" s="203"/>
      <c r="T209" s="205">
        <f>SUM(T210:T211)</f>
        <v>0</v>
      </c>
      <c r="AR209" s="206" t="s">
        <v>90</v>
      </c>
      <c r="AT209" s="207" t="s">
        <v>79</v>
      </c>
      <c r="AU209" s="207" t="s">
        <v>88</v>
      </c>
      <c r="AY209" s="206" t="s">
        <v>168</v>
      </c>
      <c r="BK209" s="208">
        <f>SUM(BK210:BK211)</f>
        <v>0</v>
      </c>
    </row>
    <row r="210" spans="1:65" s="2" customFormat="1" ht="24.2" customHeight="1">
      <c r="A210" s="35"/>
      <c r="B210" s="36"/>
      <c r="C210" s="211" t="s">
        <v>306</v>
      </c>
      <c r="D210" s="211" t="s">
        <v>170</v>
      </c>
      <c r="E210" s="212" t="s">
        <v>307</v>
      </c>
      <c r="F210" s="213" t="s">
        <v>308</v>
      </c>
      <c r="G210" s="214" t="s">
        <v>173</v>
      </c>
      <c r="H210" s="215">
        <v>5</v>
      </c>
      <c r="I210" s="216"/>
      <c r="J210" s="217">
        <f>ROUND(I210*H210,2)</f>
        <v>0</v>
      </c>
      <c r="K210" s="218"/>
      <c r="L210" s="38"/>
      <c r="M210" s="219" t="s">
        <v>1</v>
      </c>
      <c r="N210" s="220" t="s">
        <v>45</v>
      </c>
      <c r="O210" s="72"/>
      <c r="P210" s="221">
        <f>O210*H210</f>
        <v>0</v>
      </c>
      <c r="Q210" s="221">
        <v>0</v>
      </c>
      <c r="R210" s="221">
        <f>Q210*H210</f>
        <v>0</v>
      </c>
      <c r="S210" s="221">
        <v>0</v>
      </c>
      <c r="T210" s="22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3" t="s">
        <v>258</v>
      </c>
      <c r="AT210" s="223" t="s">
        <v>170</v>
      </c>
      <c r="AU210" s="223" t="s">
        <v>90</v>
      </c>
      <c r="AY210" s="17" t="s">
        <v>168</v>
      </c>
      <c r="BE210" s="115">
        <f>IF(N210="základní",J210,0)</f>
        <v>0</v>
      </c>
      <c r="BF210" s="115">
        <f>IF(N210="snížená",J210,0)</f>
        <v>0</v>
      </c>
      <c r="BG210" s="115">
        <f>IF(N210="zákl. přenesená",J210,0)</f>
        <v>0</v>
      </c>
      <c r="BH210" s="115">
        <f>IF(N210="sníž. přenesená",J210,0)</f>
        <v>0</v>
      </c>
      <c r="BI210" s="115">
        <f>IF(N210="nulová",J210,0)</f>
        <v>0</v>
      </c>
      <c r="BJ210" s="17" t="s">
        <v>88</v>
      </c>
      <c r="BK210" s="115">
        <f>ROUND(I210*H210,2)</f>
        <v>0</v>
      </c>
      <c r="BL210" s="17" t="s">
        <v>258</v>
      </c>
      <c r="BM210" s="223" t="s">
        <v>309</v>
      </c>
    </row>
    <row r="211" spans="2:51" s="14" customFormat="1" ht="12">
      <c r="B211" s="235"/>
      <c r="C211" s="236"/>
      <c r="D211" s="226" t="s">
        <v>180</v>
      </c>
      <c r="E211" s="237" t="s">
        <v>1</v>
      </c>
      <c r="F211" s="238" t="s">
        <v>199</v>
      </c>
      <c r="G211" s="236"/>
      <c r="H211" s="239">
        <v>5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AT211" s="245" t="s">
        <v>180</v>
      </c>
      <c r="AU211" s="245" t="s">
        <v>90</v>
      </c>
      <c r="AV211" s="14" t="s">
        <v>90</v>
      </c>
      <c r="AW211" s="14" t="s">
        <v>34</v>
      </c>
      <c r="AX211" s="14" t="s">
        <v>88</v>
      </c>
      <c r="AY211" s="245" t="s">
        <v>168</v>
      </c>
    </row>
    <row r="212" spans="2:63" s="12" customFormat="1" ht="22.9" customHeight="1">
      <c r="B212" s="195"/>
      <c r="C212" s="196"/>
      <c r="D212" s="197" t="s">
        <v>79</v>
      </c>
      <c r="E212" s="209" t="s">
        <v>310</v>
      </c>
      <c r="F212" s="209" t="s">
        <v>311</v>
      </c>
      <c r="G212" s="196"/>
      <c r="H212" s="196"/>
      <c r="I212" s="199"/>
      <c r="J212" s="210">
        <f>BK212</f>
        <v>0</v>
      </c>
      <c r="K212" s="196"/>
      <c r="L212" s="201"/>
      <c r="M212" s="202"/>
      <c r="N212" s="203"/>
      <c r="O212" s="203"/>
      <c r="P212" s="204">
        <f>SUM(P213:P214)</f>
        <v>0</v>
      </c>
      <c r="Q212" s="203"/>
      <c r="R212" s="204">
        <f>SUM(R213:R214)</f>
        <v>0</v>
      </c>
      <c r="S212" s="203"/>
      <c r="T212" s="205">
        <f>SUM(T213:T214)</f>
        <v>0</v>
      </c>
      <c r="AR212" s="206" t="s">
        <v>90</v>
      </c>
      <c r="AT212" s="207" t="s">
        <v>79</v>
      </c>
      <c r="AU212" s="207" t="s">
        <v>88</v>
      </c>
      <c r="AY212" s="206" t="s">
        <v>168</v>
      </c>
      <c r="BK212" s="208">
        <f>SUM(BK213:BK214)</f>
        <v>0</v>
      </c>
    </row>
    <row r="213" spans="1:65" s="2" customFormat="1" ht="24.2" customHeight="1">
      <c r="A213" s="35"/>
      <c r="B213" s="36"/>
      <c r="C213" s="211" t="s">
        <v>312</v>
      </c>
      <c r="D213" s="211" t="s">
        <v>170</v>
      </c>
      <c r="E213" s="212" t="s">
        <v>313</v>
      </c>
      <c r="F213" s="213" t="s">
        <v>314</v>
      </c>
      <c r="G213" s="214" t="s">
        <v>221</v>
      </c>
      <c r="H213" s="215">
        <v>6</v>
      </c>
      <c r="I213" s="216"/>
      <c r="J213" s="217">
        <f>ROUND(I213*H213,2)</f>
        <v>0</v>
      </c>
      <c r="K213" s="218"/>
      <c r="L213" s="38"/>
      <c r="M213" s="219" t="s">
        <v>1</v>
      </c>
      <c r="N213" s="220" t="s">
        <v>45</v>
      </c>
      <c r="O213" s="72"/>
      <c r="P213" s="221">
        <f>O213*H213</f>
        <v>0</v>
      </c>
      <c r="Q213" s="221">
        <v>0</v>
      </c>
      <c r="R213" s="221">
        <f>Q213*H213</f>
        <v>0</v>
      </c>
      <c r="S213" s="221">
        <v>0</v>
      </c>
      <c r="T213" s="22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3" t="s">
        <v>258</v>
      </c>
      <c r="AT213" s="223" t="s">
        <v>170</v>
      </c>
      <c r="AU213" s="223" t="s">
        <v>90</v>
      </c>
      <c r="AY213" s="17" t="s">
        <v>168</v>
      </c>
      <c r="BE213" s="115">
        <f>IF(N213="základní",J213,0)</f>
        <v>0</v>
      </c>
      <c r="BF213" s="115">
        <f>IF(N213="snížená",J213,0)</f>
        <v>0</v>
      </c>
      <c r="BG213" s="115">
        <f>IF(N213="zákl. přenesená",J213,0)</f>
        <v>0</v>
      </c>
      <c r="BH213" s="115">
        <f>IF(N213="sníž. přenesená",J213,0)</f>
        <v>0</v>
      </c>
      <c r="BI213" s="115">
        <f>IF(N213="nulová",J213,0)</f>
        <v>0</v>
      </c>
      <c r="BJ213" s="17" t="s">
        <v>88</v>
      </c>
      <c r="BK213" s="115">
        <f>ROUND(I213*H213,2)</f>
        <v>0</v>
      </c>
      <c r="BL213" s="17" t="s">
        <v>258</v>
      </c>
      <c r="BM213" s="223" t="s">
        <v>315</v>
      </c>
    </row>
    <row r="214" spans="2:51" s="14" customFormat="1" ht="12">
      <c r="B214" s="235"/>
      <c r="C214" s="236"/>
      <c r="D214" s="226" t="s">
        <v>180</v>
      </c>
      <c r="E214" s="237" t="s">
        <v>1</v>
      </c>
      <c r="F214" s="238" t="s">
        <v>197</v>
      </c>
      <c r="G214" s="236"/>
      <c r="H214" s="239">
        <v>6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180</v>
      </c>
      <c r="AU214" s="245" t="s">
        <v>90</v>
      </c>
      <c r="AV214" s="14" t="s">
        <v>90</v>
      </c>
      <c r="AW214" s="14" t="s">
        <v>34</v>
      </c>
      <c r="AX214" s="14" t="s">
        <v>88</v>
      </c>
      <c r="AY214" s="245" t="s">
        <v>168</v>
      </c>
    </row>
    <row r="215" spans="2:63" s="12" customFormat="1" ht="22.9" customHeight="1">
      <c r="B215" s="195"/>
      <c r="C215" s="196"/>
      <c r="D215" s="197" t="s">
        <v>79</v>
      </c>
      <c r="E215" s="209" t="s">
        <v>316</v>
      </c>
      <c r="F215" s="209" t="s">
        <v>317</v>
      </c>
      <c r="G215" s="196"/>
      <c r="H215" s="196"/>
      <c r="I215" s="199"/>
      <c r="J215" s="210">
        <f>BK215</f>
        <v>0</v>
      </c>
      <c r="K215" s="196"/>
      <c r="L215" s="201"/>
      <c r="M215" s="202"/>
      <c r="N215" s="203"/>
      <c r="O215" s="203"/>
      <c r="P215" s="204">
        <f>SUM(P216:P234)</f>
        <v>0</v>
      </c>
      <c r="Q215" s="203"/>
      <c r="R215" s="204">
        <f>SUM(R216:R234)</f>
        <v>0.0221</v>
      </c>
      <c r="S215" s="203"/>
      <c r="T215" s="205">
        <f>SUM(T216:T234)</f>
        <v>0</v>
      </c>
      <c r="AR215" s="206" t="s">
        <v>90</v>
      </c>
      <c r="AT215" s="207" t="s">
        <v>79</v>
      </c>
      <c r="AU215" s="207" t="s">
        <v>88</v>
      </c>
      <c r="AY215" s="206" t="s">
        <v>168</v>
      </c>
      <c r="BK215" s="208">
        <f>SUM(BK216:BK234)</f>
        <v>0</v>
      </c>
    </row>
    <row r="216" spans="1:65" s="2" customFormat="1" ht="14.45" customHeight="1">
      <c r="A216" s="35"/>
      <c r="B216" s="36"/>
      <c r="C216" s="211" t="s">
        <v>318</v>
      </c>
      <c r="D216" s="211" t="s">
        <v>170</v>
      </c>
      <c r="E216" s="212" t="s">
        <v>319</v>
      </c>
      <c r="F216" s="213" t="s">
        <v>320</v>
      </c>
      <c r="G216" s="214" t="s">
        <v>173</v>
      </c>
      <c r="H216" s="215">
        <v>1</v>
      </c>
      <c r="I216" s="216"/>
      <c r="J216" s="217">
        <f>ROUND(I216*H216,2)</f>
        <v>0</v>
      </c>
      <c r="K216" s="218"/>
      <c r="L216" s="38"/>
      <c r="M216" s="219" t="s">
        <v>1</v>
      </c>
      <c r="N216" s="220" t="s">
        <v>45</v>
      </c>
      <c r="O216" s="72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3" t="s">
        <v>258</v>
      </c>
      <c r="AT216" s="223" t="s">
        <v>170</v>
      </c>
      <c r="AU216" s="223" t="s">
        <v>90</v>
      </c>
      <c r="AY216" s="17" t="s">
        <v>168</v>
      </c>
      <c r="BE216" s="115">
        <f>IF(N216="základní",J216,0)</f>
        <v>0</v>
      </c>
      <c r="BF216" s="115">
        <f>IF(N216="snížená",J216,0)</f>
        <v>0</v>
      </c>
      <c r="BG216" s="115">
        <f>IF(N216="zákl. přenesená",J216,0)</f>
        <v>0</v>
      </c>
      <c r="BH216" s="115">
        <f>IF(N216="sníž. přenesená",J216,0)</f>
        <v>0</v>
      </c>
      <c r="BI216" s="115">
        <f>IF(N216="nulová",J216,0)</f>
        <v>0</v>
      </c>
      <c r="BJ216" s="17" t="s">
        <v>88</v>
      </c>
      <c r="BK216" s="115">
        <f>ROUND(I216*H216,2)</f>
        <v>0</v>
      </c>
      <c r="BL216" s="17" t="s">
        <v>258</v>
      </c>
      <c r="BM216" s="223" t="s">
        <v>321</v>
      </c>
    </row>
    <row r="217" spans="2:51" s="13" customFormat="1" ht="12">
      <c r="B217" s="224"/>
      <c r="C217" s="225"/>
      <c r="D217" s="226" t="s">
        <v>180</v>
      </c>
      <c r="E217" s="227" t="s">
        <v>1</v>
      </c>
      <c r="F217" s="228" t="s">
        <v>322</v>
      </c>
      <c r="G217" s="225"/>
      <c r="H217" s="227" t="s">
        <v>1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AT217" s="234" t="s">
        <v>180</v>
      </c>
      <c r="AU217" s="234" t="s">
        <v>90</v>
      </c>
      <c r="AV217" s="13" t="s">
        <v>88</v>
      </c>
      <c r="AW217" s="13" t="s">
        <v>34</v>
      </c>
      <c r="AX217" s="13" t="s">
        <v>80</v>
      </c>
      <c r="AY217" s="234" t="s">
        <v>168</v>
      </c>
    </row>
    <row r="218" spans="2:51" s="13" customFormat="1" ht="22.5">
      <c r="B218" s="224"/>
      <c r="C218" s="225"/>
      <c r="D218" s="226" t="s">
        <v>180</v>
      </c>
      <c r="E218" s="227" t="s">
        <v>1</v>
      </c>
      <c r="F218" s="228" t="s">
        <v>323</v>
      </c>
      <c r="G218" s="225"/>
      <c r="H218" s="227" t="s">
        <v>1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AT218" s="234" t="s">
        <v>180</v>
      </c>
      <c r="AU218" s="234" t="s">
        <v>90</v>
      </c>
      <c r="AV218" s="13" t="s">
        <v>88</v>
      </c>
      <c r="AW218" s="13" t="s">
        <v>34</v>
      </c>
      <c r="AX218" s="13" t="s">
        <v>80</v>
      </c>
      <c r="AY218" s="234" t="s">
        <v>168</v>
      </c>
    </row>
    <row r="219" spans="2:51" s="13" customFormat="1" ht="12">
      <c r="B219" s="224"/>
      <c r="C219" s="225"/>
      <c r="D219" s="226" t="s">
        <v>180</v>
      </c>
      <c r="E219" s="227" t="s">
        <v>1</v>
      </c>
      <c r="F219" s="228" t="s">
        <v>324</v>
      </c>
      <c r="G219" s="225"/>
      <c r="H219" s="227" t="s">
        <v>1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180</v>
      </c>
      <c r="AU219" s="234" t="s">
        <v>90</v>
      </c>
      <c r="AV219" s="13" t="s">
        <v>88</v>
      </c>
      <c r="AW219" s="13" t="s">
        <v>34</v>
      </c>
      <c r="AX219" s="13" t="s">
        <v>80</v>
      </c>
      <c r="AY219" s="234" t="s">
        <v>168</v>
      </c>
    </row>
    <row r="220" spans="2:51" s="13" customFormat="1" ht="12">
      <c r="B220" s="224"/>
      <c r="C220" s="225"/>
      <c r="D220" s="226" t="s">
        <v>180</v>
      </c>
      <c r="E220" s="227" t="s">
        <v>1</v>
      </c>
      <c r="F220" s="228" t="s">
        <v>325</v>
      </c>
      <c r="G220" s="225"/>
      <c r="H220" s="227" t="s">
        <v>1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AT220" s="234" t="s">
        <v>180</v>
      </c>
      <c r="AU220" s="234" t="s">
        <v>90</v>
      </c>
      <c r="AV220" s="13" t="s">
        <v>88</v>
      </c>
      <c r="AW220" s="13" t="s">
        <v>34</v>
      </c>
      <c r="AX220" s="13" t="s">
        <v>80</v>
      </c>
      <c r="AY220" s="234" t="s">
        <v>168</v>
      </c>
    </row>
    <row r="221" spans="2:51" s="13" customFormat="1" ht="12">
      <c r="B221" s="224"/>
      <c r="C221" s="225"/>
      <c r="D221" s="226" t="s">
        <v>180</v>
      </c>
      <c r="E221" s="227" t="s">
        <v>1</v>
      </c>
      <c r="F221" s="228" t="s">
        <v>326</v>
      </c>
      <c r="G221" s="225"/>
      <c r="H221" s="227" t="s">
        <v>1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AT221" s="234" t="s">
        <v>180</v>
      </c>
      <c r="AU221" s="234" t="s">
        <v>90</v>
      </c>
      <c r="AV221" s="13" t="s">
        <v>88</v>
      </c>
      <c r="AW221" s="13" t="s">
        <v>34</v>
      </c>
      <c r="AX221" s="13" t="s">
        <v>80</v>
      </c>
      <c r="AY221" s="234" t="s">
        <v>168</v>
      </c>
    </row>
    <row r="222" spans="2:51" s="14" customFormat="1" ht="12">
      <c r="B222" s="235"/>
      <c r="C222" s="236"/>
      <c r="D222" s="226" t="s">
        <v>180</v>
      </c>
      <c r="E222" s="237" t="s">
        <v>1</v>
      </c>
      <c r="F222" s="238" t="s">
        <v>88</v>
      </c>
      <c r="G222" s="236"/>
      <c r="H222" s="239">
        <v>1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180</v>
      </c>
      <c r="AU222" s="245" t="s">
        <v>90</v>
      </c>
      <c r="AV222" s="14" t="s">
        <v>90</v>
      </c>
      <c r="AW222" s="14" t="s">
        <v>34</v>
      </c>
      <c r="AX222" s="14" t="s">
        <v>88</v>
      </c>
      <c r="AY222" s="245" t="s">
        <v>168</v>
      </c>
    </row>
    <row r="223" spans="1:65" s="2" customFormat="1" ht="14.45" customHeight="1">
      <c r="A223" s="35"/>
      <c r="B223" s="36"/>
      <c r="C223" s="211" t="s">
        <v>327</v>
      </c>
      <c r="D223" s="211" t="s">
        <v>170</v>
      </c>
      <c r="E223" s="212" t="s">
        <v>328</v>
      </c>
      <c r="F223" s="213" t="s">
        <v>329</v>
      </c>
      <c r="G223" s="214" t="s">
        <v>221</v>
      </c>
      <c r="H223" s="215">
        <v>8</v>
      </c>
      <c r="I223" s="216"/>
      <c r="J223" s="217">
        <f>ROUND(I223*H223,2)</f>
        <v>0</v>
      </c>
      <c r="K223" s="218"/>
      <c r="L223" s="38"/>
      <c r="M223" s="219" t="s">
        <v>1</v>
      </c>
      <c r="N223" s="220" t="s">
        <v>45</v>
      </c>
      <c r="O223" s="72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3" t="s">
        <v>258</v>
      </c>
      <c r="AT223" s="223" t="s">
        <v>170</v>
      </c>
      <c r="AU223" s="223" t="s">
        <v>90</v>
      </c>
      <c r="AY223" s="17" t="s">
        <v>168</v>
      </c>
      <c r="BE223" s="115">
        <f>IF(N223="základní",J223,0)</f>
        <v>0</v>
      </c>
      <c r="BF223" s="115">
        <f>IF(N223="snížená",J223,0)</f>
        <v>0</v>
      </c>
      <c r="BG223" s="115">
        <f>IF(N223="zákl. přenesená",J223,0)</f>
        <v>0</v>
      </c>
      <c r="BH223" s="115">
        <f>IF(N223="sníž. přenesená",J223,0)</f>
        <v>0</v>
      </c>
      <c r="BI223" s="115">
        <f>IF(N223="nulová",J223,0)</f>
        <v>0</v>
      </c>
      <c r="BJ223" s="17" t="s">
        <v>88</v>
      </c>
      <c r="BK223" s="115">
        <f>ROUND(I223*H223,2)</f>
        <v>0</v>
      </c>
      <c r="BL223" s="17" t="s">
        <v>258</v>
      </c>
      <c r="BM223" s="223" t="s">
        <v>330</v>
      </c>
    </row>
    <row r="224" spans="2:51" s="13" customFormat="1" ht="22.5">
      <c r="B224" s="224"/>
      <c r="C224" s="225"/>
      <c r="D224" s="226" t="s">
        <v>180</v>
      </c>
      <c r="E224" s="227" t="s">
        <v>1</v>
      </c>
      <c r="F224" s="228" t="s">
        <v>331</v>
      </c>
      <c r="G224" s="225"/>
      <c r="H224" s="227" t="s">
        <v>1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AT224" s="234" t="s">
        <v>180</v>
      </c>
      <c r="AU224" s="234" t="s">
        <v>90</v>
      </c>
      <c r="AV224" s="13" t="s">
        <v>88</v>
      </c>
      <c r="AW224" s="13" t="s">
        <v>34</v>
      </c>
      <c r="AX224" s="13" t="s">
        <v>80</v>
      </c>
      <c r="AY224" s="234" t="s">
        <v>168</v>
      </c>
    </row>
    <row r="225" spans="2:51" s="13" customFormat="1" ht="12">
      <c r="B225" s="224"/>
      <c r="C225" s="225"/>
      <c r="D225" s="226" t="s">
        <v>180</v>
      </c>
      <c r="E225" s="227" t="s">
        <v>1</v>
      </c>
      <c r="F225" s="228" t="s">
        <v>332</v>
      </c>
      <c r="G225" s="225"/>
      <c r="H225" s="227" t="s">
        <v>1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AT225" s="234" t="s">
        <v>180</v>
      </c>
      <c r="AU225" s="234" t="s">
        <v>90</v>
      </c>
      <c r="AV225" s="13" t="s">
        <v>88</v>
      </c>
      <c r="AW225" s="13" t="s">
        <v>4</v>
      </c>
      <c r="AX225" s="13" t="s">
        <v>80</v>
      </c>
      <c r="AY225" s="234" t="s">
        <v>168</v>
      </c>
    </row>
    <row r="226" spans="2:51" s="13" customFormat="1" ht="12">
      <c r="B226" s="224"/>
      <c r="C226" s="225"/>
      <c r="D226" s="226" t="s">
        <v>180</v>
      </c>
      <c r="E226" s="227" t="s">
        <v>1</v>
      </c>
      <c r="F226" s="228" t="s">
        <v>333</v>
      </c>
      <c r="G226" s="225"/>
      <c r="H226" s="227" t="s">
        <v>1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AT226" s="234" t="s">
        <v>180</v>
      </c>
      <c r="AU226" s="234" t="s">
        <v>90</v>
      </c>
      <c r="AV226" s="13" t="s">
        <v>88</v>
      </c>
      <c r="AW226" s="13" t="s">
        <v>34</v>
      </c>
      <c r="AX226" s="13" t="s">
        <v>80</v>
      </c>
      <c r="AY226" s="234" t="s">
        <v>168</v>
      </c>
    </row>
    <row r="227" spans="2:51" s="13" customFormat="1" ht="12">
      <c r="B227" s="224"/>
      <c r="C227" s="225"/>
      <c r="D227" s="226" t="s">
        <v>180</v>
      </c>
      <c r="E227" s="227" t="s">
        <v>1</v>
      </c>
      <c r="F227" s="228" t="s">
        <v>334</v>
      </c>
      <c r="G227" s="225"/>
      <c r="H227" s="227" t="s">
        <v>1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AT227" s="234" t="s">
        <v>180</v>
      </c>
      <c r="AU227" s="234" t="s">
        <v>90</v>
      </c>
      <c r="AV227" s="13" t="s">
        <v>88</v>
      </c>
      <c r="AW227" s="13" t="s">
        <v>34</v>
      </c>
      <c r="AX227" s="13" t="s">
        <v>80</v>
      </c>
      <c r="AY227" s="234" t="s">
        <v>168</v>
      </c>
    </row>
    <row r="228" spans="2:51" s="14" customFormat="1" ht="12">
      <c r="B228" s="235"/>
      <c r="C228" s="236"/>
      <c r="D228" s="226" t="s">
        <v>180</v>
      </c>
      <c r="E228" s="237" t="s">
        <v>1</v>
      </c>
      <c r="F228" s="238" t="s">
        <v>211</v>
      </c>
      <c r="G228" s="236"/>
      <c r="H228" s="239">
        <v>8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180</v>
      </c>
      <c r="AU228" s="245" t="s">
        <v>90</v>
      </c>
      <c r="AV228" s="14" t="s">
        <v>90</v>
      </c>
      <c r="AW228" s="14" t="s">
        <v>34</v>
      </c>
      <c r="AX228" s="14" t="s">
        <v>88</v>
      </c>
      <c r="AY228" s="245" t="s">
        <v>168</v>
      </c>
    </row>
    <row r="229" spans="1:65" s="2" customFormat="1" ht="24.2" customHeight="1">
      <c r="A229" s="35"/>
      <c r="B229" s="36"/>
      <c r="C229" s="257" t="s">
        <v>335</v>
      </c>
      <c r="D229" s="257" t="s">
        <v>336</v>
      </c>
      <c r="E229" s="258" t="s">
        <v>337</v>
      </c>
      <c r="F229" s="259" t="s">
        <v>338</v>
      </c>
      <c r="G229" s="260" t="s">
        <v>221</v>
      </c>
      <c r="H229" s="261">
        <v>10</v>
      </c>
      <c r="I229" s="262"/>
      <c r="J229" s="263">
        <f>ROUND(I229*H229,2)</f>
        <v>0</v>
      </c>
      <c r="K229" s="264"/>
      <c r="L229" s="265"/>
      <c r="M229" s="266" t="s">
        <v>1</v>
      </c>
      <c r="N229" s="267" t="s">
        <v>45</v>
      </c>
      <c r="O229" s="72"/>
      <c r="P229" s="221">
        <f>O229*H229</f>
        <v>0</v>
      </c>
      <c r="Q229" s="221">
        <v>0.00221</v>
      </c>
      <c r="R229" s="221">
        <f>Q229*H229</f>
        <v>0.0221</v>
      </c>
      <c r="S229" s="221">
        <v>0</v>
      </c>
      <c r="T229" s="22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3" t="s">
        <v>211</v>
      </c>
      <c r="AT229" s="223" t="s">
        <v>336</v>
      </c>
      <c r="AU229" s="223" t="s">
        <v>90</v>
      </c>
      <c r="AY229" s="17" t="s">
        <v>168</v>
      </c>
      <c r="BE229" s="115">
        <f>IF(N229="základní",J229,0)</f>
        <v>0</v>
      </c>
      <c r="BF229" s="115">
        <f>IF(N229="snížená",J229,0)</f>
        <v>0</v>
      </c>
      <c r="BG229" s="115">
        <f>IF(N229="zákl. přenesená",J229,0)</f>
        <v>0</v>
      </c>
      <c r="BH229" s="115">
        <f>IF(N229="sníž. přenesená",J229,0)</f>
        <v>0</v>
      </c>
      <c r="BI229" s="115">
        <f>IF(N229="nulová",J229,0)</f>
        <v>0</v>
      </c>
      <c r="BJ229" s="17" t="s">
        <v>88</v>
      </c>
      <c r="BK229" s="115">
        <f>ROUND(I229*H229,2)</f>
        <v>0</v>
      </c>
      <c r="BL229" s="17" t="s">
        <v>174</v>
      </c>
      <c r="BM229" s="223" t="s">
        <v>339</v>
      </c>
    </row>
    <row r="230" spans="2:51" s="13" customFormat="1" ht="12">
      <c r="B230" s="224"/>
      <c r="C230" s="225"/>
      <c r="D230" s="226" t="s">
        <v>180</v>
      </c>
      <c r="E230" s="227" t="s">
        <v>1</v>
      </c>
      <c r="F230" s="228" t="s">
        <v>340</v>
      </c>
      <c r="G230" s="225"/>
      <c r="H230" s="227" t="s">
        <v>1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AT230" s="234" t="s">
        <v>180</v>
      </c>
      <c r="AU230" s="234" t="s">
        <v>90</v>
      </c>
      <c r="AV230" s="13" t="s">
        <v>88</v>
      </c>
      <c r="AW230" s="13" t="s">
        <v>34</v>
      </c>
      <c r="AX230" s="13" t="s">
        <v>80</v>
      </c>
      <c r="AY230" s="234" t="s">
        <v>168</v>
      </c>
    </row>
    <row r="231" spans="2:51" s="13" customFormat="1" ht="12">
      <c r="B231" s="224"/>
      <c r="C231" s="225"/>
      <c r="D231" s="226" t="s">
        <v>180</v>
      </c>
      <c r="E231" s="227" t="s">
        <v>1</v>
      </c>
      <c r="F231" s="228" t="s">
        <v>341</v>
      </c>
      <c r="G231" s="225"/>
      <c r="H231" s="227" t="s">
        <v>1</v>
      </c>
      <c r="I231" s="229"/>
      <c r="J231" s="225"/>
      <c r="K231" s="225"/>
      <c r="L231" s="230"/>
      <c r="M231" s="231"/>
      <c r="N231" s="232"/>
      <c r="O231" s="232"/>
      <c r="P231" s="232"/>
      <c r="Q231" s="232"/>
      <c r="R231" s="232"/>
      <c r="S231" s="232"/>
      <c r="T231" s="233"/>
      <c r="AT231" s="234" t="s">
        <v>180</v>
      </c>
      <c r="AU231" s="234" t="s">
        <v>90</v>
      </c>
      <c r="AV231" s="13" t="s">
        <v>88</v>
      </c>
      <c r="AW231" s="13" t="s">
        <v>34</v>
      </c>
      <c r="AX231" s="13" t="s">
        <v>80</v>
      </c>
      <c r="AY231" s="234" t="s">
        <v>168</v>
      </c>
    </row>
    <row r="232" spans="2:51" s="14" customFormat="1" ht="12">
      <c r="B232" s="235"/>
      <c r="C232" s="236"/>
      <c r="D232" s="226" t="s">
        <v>180</v>
      </c>
      <c r="E232" s="237" t="s">
        <v>1</v>
      </c>
      <c r="F232" s="238" t="s">
        <v>342</v>
      </c>
      <c r="G232" s="236"/>
      <c r="H232" s="239">
        <v>10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180</v>
      </c>
      <c r="AU232" s="245" t="s">
        <v>90</v>
      </c>
      <c r="AV232" s="14" t="s">
        <v>90</v>
      </c>
      <c r="AW232" s="14" t="s">
        <v>34</v>
      </c>
      <c r="AX232" s="14" t="s">
        <v>88</v>
      </c>
      <c r="AY232" s="245" t="s">
        <v>168</v>
      </c>
    </row>
    <row r="233" spans="1:65" s="2" customFormat="1" ht="14.45" customHeight="1">
      <c r="A233" s="35"/>
      <c r="B233" s="36"/>
      <c r="C233" s="257" t="s">
        <v>343</v>
      </c>
      <c r="D233" s="257" t="s">
        <v>336</v>
      </c>
      <c r="E233" s="258" t="s">
        <v>344</v>
      </c>
      <c r="F233" s="259" t="s">
        <v>345</v>
      </c>
      <c r="G233" s="260" t="s">
        <v>221</v>
      </c>
      <c r="H233" s="261">
        <v>14</v>
      </c>
      <c r="I233" s="262"/>
      <c r="J233" s="263">
        <f>ROUND(I233*H233,2)</f>
        <v>0</v>
      </c>
      <c r="K233" s="264"/>
      <c r="L233" s="265"/>
      <c r="M233" s="266" t="s">
        <v>1</v>
      </c>
      <c r="N233" s="267" t="s">
        <v>45</v>
      </c>
      <c r="O233" s="72"/>
      <c r="P233" s="221">
        <f>O233*H233</f>
        <v>0</v>
      </c>
      <c r="Q233" s="221">
        <v>0</v>
      </c>
      <c r="R233" s="221">
        <f>Q233*H233</f>
        <v>0</v>
      </c>
      <c r="S233" s="221">
        <v>0</v>
      </c>
      <c r="T233" s="22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3" t="s">
        <v>211</v>
      </c>
      <c r="AT233" s="223" t="s">
        <v>336</v>
      </c>
      <c r="AU233" s="223" t="s">
        <v>90</v>
      </c>
      <c r="AY233" s="17" t="s">
        <v>168</v>
      </c>
      <c r="BE233" s="115">
        <f>IF(N233="základní",J233,0)</f>
        <v>0</v>
      </c>
      <c r="BF233" s="115">
        <f>IF(N233="snížená",J233,0)</f>
        <v>0</v>
      </c>
      <c r="BG233" s="115">
        <f>IF(N233="zákl. přenesená",J233,0)</f>
        <v>0</v>
      </c>
      <c r="BH233" s="115">
        <f>IF(N233="sníž. přenesená",J233,0)</f>
        <v>0</v>
      </c>
      <c r="BI233" s="115">
        <f>IF(N233="nulová",J233,0)</f>
        <v>0</v>
      </c>
      <c r="BJ233" s="17" t="s">
        <v>88</v>
      </c>
      <c r="BK233" s="115">
        <f>ROUND(I233*H233,2)</f>
        <v>0</v>
      </c>
      <c r="BL233" s="17" t="s">
        <v>174</v>
      </c>
      <c r="BM233" s="223" t="s">
        <v>346</v>
      </c>
    </row>
    <row r="234" spans="2:51" s="14" customFormat="1" ht="12">
      <c r="B234" s="235"/>
      <c r="C234" s="236"/>
      <c r="D234" s="226" t="s">
        <v>180</v>
      </c>
      <c r="E234" s="237" t="s">
        <v>1</v>
      </c>
      <c r="F234" s="238" t="s">
        <v>228</v>
      </c>
      <c r="G234" s="236"/>
      <c r="H234" s="239">
        <v>14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AT234" s="245" t="s">
        <v>180</v>
      </c>
      <c r="AU234" s="245" t="s">
        <v>90</v>
      </c>
      <c r="AV234" s="14" t="s">
        <v>90</v>
      </c>
      <c r="AW234" s="14" t="s">
        <v>34</v>
      </c>
      <c r="AX234" s="14" t="s">
        <v>88</v>
      </c>
      <c r="AY234" s="245" t="s">
        <v>168</v>
      </c>
    </row>
    <row r="235" spans="2:63" s="12" customFormat="1" ht="22.9" customHeight="1">
      <c r="B235" s="195"/>
      <c r="C235" s="196"/>
      <c r="D235" s="197" t="s">
        <v>79</v>
      </c>
      <c r="E235" s="209" t="s">
        <v>347</v>
      </c>
      <c r="F235" s="209" t="s">
        <v>348</v>
      </c>
      <c r="G235" s="196"/>
      <c r="H235" s="196"/>
      <c r="I235" s="199"/>
      <c r="J235" s="210">
        <f>BK235</f>
        <v>0</v>
      </c>
      <c r="K235" s="196"/>
      <c r="L235" s="201"/>
      <c r="M235" s="202"/>
      <c r="N235" s="203"/>
      <c r="O235" s="203"/>
      <c r="P235" s="204">
        <f>SUM(P236:P243)</f>
        <v>0</v>
      </c>
      <c r="Q235" s="203"/>
      <c r="R235" s="204">
        <f>SUM(R236:R243)</f>
        <v>21.98623</v>
      </c>
      <c r="S235" s="203"/>
      <c r="T235" s="205">
        <f>SUM(T236:T243)</f>
        <v>0</v>
      </c>
      <c r="AR235" s="206" t="s">
        <v>90</v>
      </c>
      <c r="AT235" s="207" t="s">
        <v>79</v>
      </c>
      <c r="AU235" s="207" t="s">
        <v>88</v>
      </c>
      <c r="AY235" s="206" t="s">
        <v>168</v>
      </c>
      <c r="BK235" s="208">
        <f>SUM(BK236:BK243)</f>
        <v>0</v>
      </c>
    </row>
    <row r="236" spans="1:65" s="2" customFormat="1" ht="37.9" customHeight="1">
      <c r="A236" s="35"/>
      <c r="B236" s="36"/>
      <c r="C236" s="211" t="s">
        <v>349</v>
      </c>
      <c r="D236" s="211" t="s">
        <v>170</v>
      </c>
      <c r="E236" s="212" t="s">
        <v>350</v>
      </c>
      <c r="F236" s="213" t="s">
        <v>351</v>
      </c>
      <c r="G236" s="214" t="s">
        <v>111</v>
      </c>
      <c r="H236" s="215">
        <v>7</v>
      </c>
      <c r="I236" s="216"/>
      <c r="J236" s="217">
        <f>ROUND(I236*H236,2)</f>
        <v>0</v>
      </c>
      <c r="K236" s="218"/>
      <c r="L236" s="38"/>
      <c r="M236" s="219" t="s">
        <v>1</v>
      </c>
      <c r="N236" s="220" t="s">
        <v>45</v>
      </c>
      <c r="O236" s="72"/>
      <c r="P236" s="221">
        <f>O236*H236</f>
        <v>0</v>
      </c>
      <c r="Q236" s="221">
        <v>0.05539</v>
      </c>
      <c r="R236" s="221">
        <f>Q236*H236</f>
        <v>0.38773</v>
      </c>
      <c r="S236" s="221">
        <v>0</v>
      </c>
      <c r="T236" s="22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3" t="s">
        <v>258</v>
      </c>
      <c r="AT236" s="223" t="s">
        <v>170</v>
      </c>
      <c r="AU236" s="223" t="s">
        <v>90</v>
      </c>
      <c r="AY236" s="17" t="s">
        <v>168</v>
      </c>
      <c r="BE236" s="115">
        <f>IF(N236="základní",J236,0)</f>
        <v>0</v>
      </c>
      <c r="BF236" s="115">
        <f>IF(N236="snížená",J236,0)</f>
        <v>0</v>
      </c>
      <c r="BG236" s="115">
        <f>IF(N236="zákl. přenesená",J236,0)</f>
        <v>0</v>
      </c>
      <c r="BH236" s="115">
        <f>IF(N236="sníž. přenesená",J236,0)</f>
        <v>0</v>
      </c>
      <c r="BI236" s="115">
        <f>IF(N236="nulová",J236,0)</f>
        <v>0</v>
      </c>
      <c r="BJ236" s="17" t="s">
        <v>88</v>
      </c>
      <c r="BK236" s="115">
        <f>ROUND(I236*H236,2)</f>
        <v>0</v>
      </c>
      <c r="BL236" s="17" t="s">
        <v>258</v>
      </c>
      <c r="BM236" s="223" t="s">
        <v>352</v>
      </c>
    </row>
    <row r="237" spans="2:51" s="14" customFormat="1" ht="12">
      <c r="B237" s="235"/>
      <c r="C237" s="236"/>
      <c r="D237" s="226" t="s">
        <v>180</v>
      </c>
      <c r="E237" s="237" t="s">
        <v>1</v>
      </c>
      <c r="F237" s="238" t="s">
        <v>207</v>
      </c>
      <c r="G237" s="236"/>
      <c r="H237" s="239">
        <v>7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180</v>
      </c>
      <c r="AU237" s="245" t="s">
        <v>90</v>
      </c>
      <c r="AV237" s="14" t="s">
        <v>90</v>
      </c>
      <c r="AW237" s="14" t="s">
        <v>34</v>
      </c>
      <c r="AX237" s="14" t="s">
        <v>88</v>
      </c>
      <c r="AY237" s="245" t="s">
        <v>168</v>
      </c>
    </row>
    <row r="238" spans="1:65" s="2" customFormat="1" ht="24.2" customHeight="1">
      <c r="A238" s="35"/>
      <c r="B238" s="36"/>
      <c r="C238" s="211" t="s">
        <v>353</v>
      </c>
      <c r="D238" s="211" t="s">
        <v>170</v>
      </c>
      <c r="E238" s="212" t="s">
        <v>354</v>
      </c>
      <c r="F238" s="213" t="s">
        <v>355</v>
      </c>
      <c r="G238" s="214" t="s">
        <v>111</v>
      </c>
      <c r="H238" s="215">
        <v>850</v>
      </c>
      <c r="I238" s="216"/>
      <c r="J238" s="217">
        <f>ROUND(I238*H238,2)</f>
        <v>0</v>
      </c>
      <c r="K238" s="218"/>
      <c r="L238" s="38"/>
      <c r="M238" s="219" t="s">
        <v>1</v>
      </c>
      <c r="N238" s="220" t="s">
        <v>45</v>
      </c>
      <c r="O238" s="72"/>
      <c r="P238" s="221">
        <f>O238*H238</f>
        <v>0</v>
      </c>
      <c r="Q238" s="221">
        <v>0.02515</v>
      </c>
      <c r="R238" s="221">
        <f>Q238*H238</f>
        <v>21.377499999999998</v>
      </c>
      <c r="S238" s="221">
        <v>0</v>
      </c>
      <c r="T238" s="22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3" t="s">
        <v>258</v>
      </c>
      <c r="AT238" s="223" t="s">
        <v>170</v>
      </c>
      <c r="AU238" s="223" t="s">
        <v>90</v>
      </c>
      <c r="AY238" s="17" t="s">
        <v>168</v>
      </c>
      <c r="BE238" s="115">
        <f>IF(N238="základní",J238,0)</f>
        <v>0</v>
      </c>
      <c r="BF238" s="115">
        <f>IF(N238="snížená",J238,0)</f>
        <v>0</v>
      </c>
      <c r="BG238" s="115">
        <f>IF(N238="zákl. přenesená",J238,0)</f>
        <v>0</v>
      </c>
      <c r="BH238" s="115">
        <f>IF(N238="sníž. přenesená",J238,0)</f>
        <v>0</v>
      </c>
      <c r="BI238" s="115">
        <f>IF(N238="nulová",J238,0)</f>
        <v>0</v>
      </c>
      <c r="BJ238" s="17" t="s">
        <v>88</v>
      </c>
      <c r="BK238" s="115">
        <f>ROUND(I238*H238,2)</f>
        <v>0</v>
      </c>
      <c r="BL238" s="17" t="s">
        <v>258</v>
      </c>
      <c r="BM238" s="223" t="s">
        <v>356</v>
      </c>
    </row>
    <row r="239" spans="2:51" s="14" customFormat="1" ht="12">
      <c r="B239" s="235"/>
      <c r="C239" s="236"/>
      <c r="D239" s="226" t="s">
        <v>180</v>
      </c>
      <c r="E239" s="237" t="s">
        <v>1</v>
      </c>
      <c r="F239" s="238" t="s">
        <v>357</v>
      </c>
      <c r="G239" s="236"/>
      <c r="H239" s="239">
        <v>850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180</v>
      </c>
      <c r="AU239" s="245" t="s">
        <v>90</v>
      </c>
      <c r="AV239" s="14" t="s">
        <v>90</v>
      </c>
      <c r="AW239" s="14" t="s">
        <v>34</v>
      </c>
      <c r="AX239" s="14" t="s">
        <v>88</v>
      </c>
      <c r="AY239" s="245" t="s">
        <v>168</v>
      </c>
    </row>
    <row r="240" spans="1:65" s="2" customFormat="1" ht="24.2" customHeight="1">
      <c r="A240" s="35"/>
      <c r="B240" s="36"/>
      <c r="C240" s="211" t="s">
        <v>358</v>
      </c>
      <c r="D240" s="211" t="s">
        <v>170</v>
      </c>
      <c r="E240" s="212" t="s">
        <v>359</v>
      </c>
      <c r="F240" s="213" t="s">
        <v>360</v>
      </c>
      <c r="G240" s="214" t="s">
        <v>253</v>
      </c>
      <c r="H240" s="215">
        <v>850</v>
      </c>
      <c r="I240" s="216"/>
      <c r="J240" s="217">
        <f>ROUND(I240*H240,2)</f>
        <v>0</v>
      </c>
      <c r="K240" s="218"/>
      <c r="L240" s="38"/>
      <c r="M240" s="219" t="s">
        <v>1</v>
      </c>
      <c r="N240" s="220" t="s">
        <v>45</v>
      </c>
      <c r="O240" s="72"/>
      <c r="P240" s="221">
        <f>O240*H240</f>
        <v>0</v>
      </c>
      <c r="Q240" s="221">
        <v>0.00026</v>
      </c>
      <c r="R240" s="221">
        <f>Q240*H240</f>
        <v>0.22099999999999997</v>
      </c>
      <c r="S240" s="221">
        <v>0</v>
      </c>
      <c r="T240" s="22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3" t="s">
        <v>258</v>
      </c>
      <c r="AT240" s="223" t="s">
        <v>170</v>
      </c>
      <c r="AU240" s="223" t="s">
        <v>90</v>
      </c>
      <c r="AY240" s="17" t="s">
        <v>168</v>
      </c>
      <c r="BE240" s="115">
        <f>IF(N240="základní",J240,0)</f>
        <v>0</v>
      </c>
      <c r="BF240" s="115">
        <f>IF(N240="snížená",J240,0)</f>
        <v>0</v>
      </c>
      <c r="BG240" s="115">
        <f>IF(N240="zákl. přenesená",J240,0)</f>
        <v>0</v>
      </c>
      <c r="BH240" s="115">
        <f>IF(N240="sníž. přenesená",J240,0)</f>
        <v>0</v>
      </c>
      <c r="BI240" s="115">
        <f>IF(N240="nulová",J240,0)</f>
        <v>0</v>
      </c>
      <c r="BJ240" s="17" t="s">
        <v>88</v>
      </c>
      <c r="BK240" s="115">
        <f>ROUND(I240*H240,2)</f>
        <v>0</v>
      </c>
      <c r="BL240" s="17" t="s">
        <v>258</v>
      </c>
      <c r="BM240" s="223" t="s">
        <v>361</v>
      </c>
    </row>
    <row r="241" spans="2:51" s="14" customFormat="1" ht="12">
      <c r="B241" s="235"/>
      <c r="C241" s="236"/>
      <c r="D241" s="226" t="s">
        <v>180</v>
      </c>
      <c r="E241" s="237" t="s">
        <v>1</v>
      </c>
      <c r="F241" s="238" t="s">
        <v>362</v>
      </c>
      <c r="G241" s="236"/>
      <c r="H241" s="239">
        <v>850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180</v>
      </c>
      <c r="AU241" s="245" t="s">
        <v>90</v>
      </c>
      <c r="AV241" s="14" t="s">
        <v>90</v>
      </c>
      <c r="AW241" s="14" t="s">
        <v>34</v>
      </c>
      <c r="AX241" s="14" t="s">
        <v>88</v>
      </c>
      <c r="AY241" s="245" t="s">
        <v>168</v>
      </c>
    </row>
    <row r="242" spans="1:65" s="2" customFormat="1" ht="24.2" customHeight="1">
      <c r="A242" s="35"/>
      <c r="B242" s="36"/>
      <c r="C242" s="211" t="s">
        <v>363</v>
      </c>
      <c r="D242" s="211" t="s">
        <v>170</v>
      </c>
      <c r="E242" s="212" t="s">
        <v>364</v>
      </c>
      <c r="F242" s="213" t="s">
        <v>365</v>
      </c>
      <c r="G242" s="214" t="s">
        <v>275</v>
      </c>
      <c r="H242" s="215">
        <v>21.986</v>
      </c>
      <c r="I242" s="216"/>
      <c r="J242" s="217">
        <f>ROUND(I242*H242,2)</f>
        <v>0</v>
      </c>
      <c r="K242" s="218"/>
      <c r="L242" s="38"/>
      <c r="M242" s="219" t="s">
        <v>1</v>
      </c>
      <c r="N242" s="220" t="s">
        <v>45</v>
      </c>
      <c r="O242" s="72"/>
      <c r="P242" s="221">
        <f>O242*H242</f>
        <v>0</v>
      </c>
      <c r="Q242" s="221">
        <v>0</v>
      </c>
      <c r="R242" s="221">
        <f>Q242*H242</f>
        <v>0</v>
      </c>
      <c r="S242" s="221">
        <v>0</v>
      </c>
      <c r="T242" s="22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3" t="s">
        <v>258</v>
      </c>
      <c r="AT242" s="223" t="s">
        <v>170</v>
      </c>
      <c r="AU242" s="223" t="s">
        <v>90</v>
      </c>
      <c r="AY242" s="17" t="s">
        <v>168</v>
      </c>
      <c r="BE242" s="115">
        <f>IF(N242="základní",J242,0)</f>
        <v>0</v>
      </c>
      <c r="BF242" s="115">
        <f>IF(N242="snížená",J242,0)</f>
        <v>0</v>
      </c>
      <c r="BG242" s="115">
        <f>IF(N242="zákl. přenesená",J242,0)</f>
        <v>0</v>
      </c>
      <c r="BH242" s="115">
        <f>IF(N242="sníž. přenesená",J242,0)</f>
        <v>0</v>
      </c>
      <c r="BI242" s="115">
        <f>IF(N242="nulová",J242,0)</f>
        <v>0</v>
      </c>
      <c r="BJ242" s="17" t="s">
        <v>88</v>
      </c>
      <c r="BK242" s="115">
        <f>ROUND(I242*H242,2)</f>
        <v>0</v>
      </c>
      <c r="BL242" s="17" t="s">
        <v>258</v>
      </c>
      <c r="BM242" s="223" t="s">
        <v>366</v>
      </c>
    </row>
    <row r="243" spans="1:65" s="2" customFormat="1" ht="24.2" customHeight="1">
      <c r="A243" s="35"/>
      <c r="B243" s="36"/>
      <c r="C243" s="211" t="s">
        <v>367</v>
      </c>
      <c r="D243" s="211" t="s">
        <v>170</v>
      </c>
      <c r="E243" s="212" t="s">
        <v>368</v>
      </c>
      <c r="F243" s="213" t="s">
        <v>369</v>
      </c>
      <c r="G243" s="214" t="s">
        <v>275</v>
      </c>
      <c r="H243" s="215">
        <v>21.986</v>
      </c>
      <c r="I243" s="216"/>
      <c r="J243" s="217">
        <f>ROUND(I243*H243,2)</f>
        <v>0</v>
      </c>
      <c r="K243" s="218"/>
      <c r="L243" s="38"/>
      <c r="M243" s="219" t="s">
        <v>1</v>
      </c>
      <c r="N243" s="220" t="s">
        <v>45</v>
      </c>
      <c r="O243" s="72"/>
      <c r="P243" s="221">
        <f>O243*H243</f>
        <v>0</v>
      </c>
      <c r="Q243" s="221">
        <v>0</v>
      </c>
      <c r="R243" s="221">
        <f>Q243*H243</f>
        <v>0</v>
      </c>
      <c r="S243" s="221">
        <v>0</v>
      </c>
      <c r="T243" s="22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3" t="s">
        <v>258</v>
      </c>
      <c r="AT243" s="223" t="s">
        <v>170</v>
      </c>
      <c r="AU243" s="223" t="s">
        <v>90</v>
      </c>
      <c r="AY243" s="17" t="s">
        <v>168</v>
      </c>
      <c r="BE243" s="115">
        <f>IF(N243="základní",J243,0)</f>
        <v>0</v>
      </c>
      <c r="BF243" s="115">
        <f>IF(N243="snížená",J243,0)</f>
        <v>0</v>
      </c>
      <c r="BG243" s="115">
        <f>IF(N243="zákl. přenesená",J243,0)</f>
        <v>0</v>
      </c>
      <c r="BH243" s="115">
        <f>IF(N243="sníž. přenesená",J243,0)</f>
        <v>0</v>
      </c>
      <c r="BI243" s="115">
        <f>IF(N243="nulová",J243,0)</f>
        <v>0</v>
      </c>
      <c r="BJ243" s="17" t="s">
        <v>88</v>
      </c>
      <c r="BK243" s="115">
        <f>ROUND(I243*H243,2)</f>
        <v>0</v>
      </c>
      <c r="BL243" s="17" t="s">
        <v>258</v>
      </c>
      <c r="BM243" s="223" t="s">
        <v>370</v>
      </c>
    </row>
    <row r="244" spans="2:63" s="12" customFormat="1" ht="22.9" customHeight="1">
      <c r="B244" s="195"/>
      <c r="C244" s="196"/>
      <c r="D244" s="197" t="s">
        <v>79</v>
      </c>
      <c r="E244" s="209" t="s">
        <v>371</v>
      </c>
      <c r="F244" s="209" t="s">
        <v>372</v>
      </c>
      <c r="G244" s="196"/>
      <c r="H244" s="196"/>
      <c r="I244" s="199"/>
      <c r="J244" s="210">
        <f>BK244</f>
        <v>0</v>
      </c>
      <c r="K244" s="196"/>
      <c r="L244" s="201"/>
      <c r="M244" s="202"/>
      <c r="N244" s="203"/>
      <c r="O244" s="203"/>
      <c r="P244" s="204">
        <f>SUM(P245:P248)</f>
        <v>0</v>
      </c>
      <c r="Q244" s="203"/>
      <c r="R244" s="204">
        <f>SUM(R245:R248)</f>
        <v>0.04128</v>
      </c>
      <c r="S244" s="203"/>
      <c r="T244" s="205">
        <f>SUM(T245:T248)</f>
        <v>0</v>
      </c>
      <c r="AR244" s="206" t="s">
        <v>90</v>
      </c>
      <c r="AT244" s="207" t="s">
        <v>79</v>
      </c>
      <c r="AU244" s="207" t="s">
        <v>88</v>
      </c>
      <c r="AY244" s="206" t="s">
        <v>168</v>
      </c>
      <c r="BK244" s="208">
        <f>SUM(BK245:BK248)</f>
        <v>0</v>
      </c>
    </row>
    <row r="245" spans="1:65" s="2" customFormat="1" ht="24.2" customHeight="1">
      <c r="A245" s="35"/>
      <c r="B245" s="36"/>
      <c r="C245" s="211" t="s">
        <v>373</v>
      </c>
      <c r="D245" s="211" t="s">
        <v>170</v>
      </c>
      <c r="E245" s="212" t="s">
        <v>374</v>
      </c>
      <c r="F245" s="213" t="s">
        <v>375</v>
      </c>
      <c r="G245" s="214" t="s">
        <v>253</v>
      </c>
      <c r="H245" s="215">
        <v>48</v>
      </c>
      <c r="I245" s="216"/>
      <c r="J245" s="217">
        <f>ROUND(I245*H245,2)</f>
        <v>0</v>
      </c>
      <c r="K245" s="218"/>
      <c r="L245" s="38"/>
      <c r="M245" s="219" t="s">
        <v>1</v>
      </c>
      <c r="N245" s="220" t="s">
        <v>45</v>
      </c>
      <c r="O245" s="72"/>
      <c r="P245" s="221">
        <f>O245*H245</f>
        <v>0</v>
      </c>
      <c r="Q245" s="221">
        <v>0.00086</v>
      </c>
      <c r="R245" s="221">
        <f>Q245*H245</f>
        <v>0.04128</v>
      </c>
      <c r="S245" s="221">
        <v>0</v>
      </c>
      <c r="T245" s="22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3" t="s">
        <v>258</v>
      </c>
      <c r="AT245" s="223" t="s">
        <v>170</v>
      </c>
      <c r="AU245" s="223" t="s">
        <v>90</v>
      </c>
      <c r="AY245" s="17" t="s">
        <v>168</v>
      </c>
      <c r="BE245" s="115">
        <f>IF(N245="základní",J245,0)</f>
        <v>0</v>
      </c>
      <c r="BF245" s="115">
        <f>IF(N245="snížená",J245,0)</f>
        <v>0</v>
      </c>
      <c r="BG245" s="115">
        <f>IF(N245="zákl. přenesená",J245,0)</f>
        <v>0</v>
      </c>
      <c r="BH245" s="115">
        <f>IF(N245="sníž. přenesená",J245,0)</f>
        <v>0</v>
      </c>
      <c r="BI245" s="115">
        <f>IF(N245="nulová",J245,0)</f>
        <v>0</v>
      </c>
      <c r="BJ245" s="17" t="s">
        <v>88</v>
      </c>
      <c r="BK245" s="115">
        <f>ROUND(I245*H245,2)</f>
        <v>0</v>
      </c>
      <c r="BL245" s="17" t="s">
        <v>258</v>
      </c>
      <c r="BM245" s="223" t="s">
        <v>376</v>
      </c>
    </row>
    <row r="246" spans="2:51" s="13" customFormat="1" ht="12">
      <c r="B246" s="224"/>
      <c r="C246" s="225"/>
      <c r="D246" s="226" t="s">
        <v>180</v>
      </c>
      <c r="E246" s="227" t="s">
        <v>1</v>
      </c>
      <c r="F246" s="228" t="s">
        <v>377</v>
      </c>
      <c r="G246" s="225"/>
      <c r="H246" s="227" t="s">
        <v>1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AT246" s="234" t="s">
        <v>180</v>
      </c>
      <c r="AU246" s="234" t="s">
        <v>90</v>
      </c>
      <c r="AV246" s="13" t="s">
        <v>88</v>
      </c>
      <c r="AW246" s="13" t="s">
        <v>34</v>
      </c>
      <c r="AX246" s="13" t="s">
        <v>80</v>
      </c>
      <c r="AY246" s="234" t="s">
        <v>168</v>
      </c>
    </row>
    <row r="247" spans="2:51" s="14" customFormat="1" ht="12">
      <c r="B247" s="235"/>
      <c r="C247" s="236"/>
      <c r="D247" s="226" t="s">
        <v>180</v>
      </c>
      <c r="E247" s="237" t="s">
        <v>1</v>
      </c>
      <c r="F247" s="238" t="s">
        <v>378</v>
      </c>
      <c r="G247" s="236"/>
      <c r="H247" s="239">
        <v>48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180</v>
      </c>
      <c r="AU247" s="245" t="s">
        <v>90</v>
      </c>
      <c r="AV247" s="14" t="s">
        <v>90</v>
      </c>
      <c r="AW247" s="14" t="s">
        <v>34</v>
      </c>
      <c r="AX247" s="14" t="s">
        <v>88</v>
      </c>
      <c r="AY247" s="245" t="s">
        <v>168</v>
      </c>
    </row>
    <row r="248" spans="1:65" s="2" customFormat="1" ht="24.2" customHeight="1">
      <c r="A248" s="35"/>
      <c r="B248" s="36"/>
      <c r="C248" s="211" t="s">
        <v>379</v>
      </c>
      <c r="D248" s="211" t="s">
        <v>170</v>
      </c>
      <c r="E248" s="212" t="s">
        <v>380</v>
      </c>
      <c r="F248" s="213" t="s">
        <v>381</v>
      </c>
      <c r="G248" s="214" t="s">
        <v>275</v>
      </c>
      <c r="H248" s="215">
        <v>0.041</v>
      </c>
      <c r="I248" s="216"/>
      <c r="J248" s="217">
        <f>ROUND(I248*H248,2)</f>
        <v>0</v>
      </c>
      <c r="K248" s="218"/>
      <c r="L248" s="38"/>
      <c r="M248" s="219" t="s">
        <v>1</v>
      </c>
      <c r="N248" s="220" t="s">
        <v>45</v>
      </c>
      <c r="O248" s="72"/>
      <c r="P248" s="221">
        <f>O248*H248</f>
        <v>0</v>
      </c>
      <c r="Q248" s="221">
        <v>0</v>
      </c>
      <c r="R248" s="221">
        <f>Q248*H248</f>
        <v>0</v>
      </c>
      <c r="S248" s="221">
        <v>0</v>
      </c>
      <c r="T248" s="22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23" t="s">
        <v>258</v>
      </c>
      <c r="AT248" s="223" t="s">
        <v>170</v>
      </c>
      <c r="AU248" s="223" t="s">
        <v>90</v>
      </c>
      <c r="AY248" s="17" t="s">
        <v>168</v>
      </c>
      <c r="BE248" s="115">
        <f>IF(N248="základní",J248,0)</f>
        <v>0</v>
      </c>
      <c r="BF248" s="115">
        <f>IF(N248="snížená",J248,0)</f>
        <v>0</v>
      </c>
      <c r="BG248" s="115">
        <f>IF(N248="zákl. přenesená",J248,0)</f>
        <v>0</v>
      </c>
      <c r="BH248" s="115">
        <f>IF(N248="sníž. přenesená",J248,0)</f>
        <v>0</v>
      </c>
      <c r="BI248" s="115">
        <f>IF(N248="nulová",J248,0)</f>
        <v>0</v>
      </c>
      <c r="BJ248" s="17" t="s">
        <v>88</v>
      </c>
      <c r="BK248" s="115">
        <f>ROUND(I248*H248,2)</f>
        <v>0</v>
      </c>
      <c r="BL248" s="17" t="s">
        <v>258</v>
      </c>
      <c r="BM248" s="223" t="s">
        <v>382</v>
      </c>
    </row>
    <row r="249" spans="2:63" s="12" customFormat="1" ht="22.9" customHeight="1">
      <c r="B249" s="195"/>
      <c r="C249" s="196"/>
      <c r="D249" s="197" t="s">
        <v>79</v>
      </c>
      <c r="E249" s="209" t="s">
        <v>383</v>
      </c>
      <c r="F249" s="209" t="s">
        <v>384</v>
      </c>
      <c r="G249" s="196"/>
      <c r="H249" s="196"/>
      <c r="I249" s="199"/>
      <c r="J249" s="210">
        <f>BK249</f>
        <v>0</v>
      </c>
      <c r="K249" s="196"/>
      <c r="L249" s="201"/>
      <c r="M249" s="202"/>
      <c r="N249" s="203"/>
      <c r="O249" s="203"/>
      <c r="P249" s="204">
        <f>SUM(P250:P253)</f>
        <v>0</v>
      </c>
      <c r="Q249" s="203"/>
      <c r="R249" s="204">
        <f>SUM(R250:R253)</f>
        <v>0.06</v>
      </c>
      <c r="S249" s="203"/>
      <c r="T249" s="205">
        <f>SUM(T250:T253)</f>
        <v>0</v>
      </c>
      <c r="AR249" s="206" t="s">
        <v>90</v>
      </c>
      <c r="AT249" s="207" t="s">
        <v>79</v>
      </c>
      <c r="AU249" s="207" t="s">
        <v>88</v>
      </c>
      <c r="AY249" s="206" t="s">
        <v>168</v>
      </c>
      <c r="BK249" s="208">
        <f>SUM(BK250:BK253)</f>
        <v>0</v>
      </c>
    </row>
    <row r="250" spans="1:65" s="2" customFormat="1" ht="24.2" customHeight="1">
      <c r="A250" s="35"/>
      <c r="B250" s="36"/>
      <c r="C250" s="211" t="s">
        <v>385</v>
      </c>
      <c r="D250" s="211" t="s">
        <v>170</v>
      </c>
      <c r="E250" s="212" t="s">
        <v>386</v>
      </c>
      <c r="F250" s="213" t="s">
        <v>387</v>
      </c>
      <c r="G250" s="214" t="s">
        <v>1</v>
      </c>
      <c r="H250" s="215">
        <v>4</v>
      </c>
      <c r="I250" s="216"/>
      <c r="J250" s="217">
        <f>ROUND(I250*H250,2)</f>
        <v>0</v>
      </c>
      <c r="K250" s="218"/>
      <c r="L250" s="38"/>
      <c r="M250" s="219" t="s">
        <v>1</v>
      </c>
      <c r="N250" s="220" t="s">
        <v>45</v>
      </c>
      <c r="O250" s="72"/>
      <c r="P250" s="221">
        <f>O250*H250</f>
        <v>0</v>
      </c>
      <c r="Q250" s="221">
        <v>0.015</v>
      </c>
      <c r="R250" s="221">
        <f>Q250*H250</f>
        <v>0.06</v>
      </c>
      <c r="S250" s="221">
        <v>0</v>
      </c>
      <c r="T250" s="22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23" t="s">
        <v>258</v>
      </c>
      <c r="AT250" s="223" t="s">
        <v>170</v>
      </c>
      <c r="AU250" s="223" t="s">
        <v>90</v>
      </c>
      <c r="AY250" s="17" t="s">
        <v>168</v>
      </c>
      <c r="BE250" s="115">
        <f>IF(N250="základní",J250,0)</f>
        <v>0</v>
      </c>
      <c r="BF250" s="115">
        <f>IF(N250="snížená",J250,0)</f>
        <v>0</v>
      </c>
      <c r="BG250" s="115">
        <f>IF(N250="zákl. přenesená",J250,0)</f>
        <v>0</v>
      </c>
      <c r="BH250" s="115">
        <f>IF(N250="sníž. přenesená",J250,0)</f>
        <v>0</v>
      </c>
      <c r="BI250" s="115">
        <f>IF(N250="nulová",J250,0)</f>
        <v>0</v>
      </c>
      <c r="BJ250" s="17" t="s">
        <v>88</v>
      </c>
      <c r="BK250" s="115">
        <f>ROUND(I250*H250,2)</f>
        <v>0</v>
      </c>
      <c r="BL250" s="17" t="s">
        <v>258</v>
      </c>
      <c r="BM250" s="223" t="s">
        <v>388</v>
      </c>
    </row>
    <row r="251" spans="2:51" s="13" customFormat="1" ht="12">
      <c r="B251" s="224"/>
      <c r="C251" s="225"/>
      <c r="D251" s="226" t="s">
        <v>180</v>
      </c>
      <c r="E251" s="227" t="s">
        <v>1</v>
      </c>
      <c r="F251" s="228" t="s">
        <v>389</v>
      </c>
      <c r="G251" s="225"/>
      <c r="H251" s="227" t="s">
        <v>1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AT251" s="234" t="s">
        <v>180</v>
      </c>
      <c r="AU251" s="234" t="s">
        <v>90</v>
      </c>
      <c r="AV251" s="13" t="s">
        <v>88</v>
      </c>
      <c r="AW251" s="13" t="s">
        <v>34</v>
      </c>
      <c r="AX251" s="13" t="s">
        <v>80</v>
      </c>
      <c r="AY251" s="234" t="s">
        <v>168</v>
      </c>
    </row>
    <row r="252" spans="2:51" s="14" customFormat="1" ht="12">
      <c r="B252" s="235"/>
      <c r="C252" s="236"/>
      <c r="D252" s="226" t="s">
        <v>180</v>
      </c>
      <c r="E252" s="237" t="s">
        <v>1</v>
      </c>
      <c r="F252" s="238" t="s">
        <v>174</v>
      </c>
      <c r="G252" s="236"/>
      <c r="H252" s="239">
        <v>4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180</v>
      </c>
      <c r="AU252" s="245" t="s">
        <v>90</v>
      </c>
      <c r="AV252" s="14" t="s">
        <v>90</v>
      </c>
      <c r="AW252" s="14" t="s">
        <v>34</v>
      </c>
      <c r="AX252" s="14" t="s">
        <v>88</v>
      </c>
      <c r="AY252" s="245" t="s">
        <v>168</v>
      </c>
    </row>
    <row r="253" spans="1:65" s="2" customFormat="1" ht="24.2" customHeight="1">
      <c r="A253" s="35"/>
      <c r="B253" s="36"/>
      <c r="C253" s="211" t="s">
        <v>390</v>
      </c>
      <c r="D253" s="211" t="s">
        <v>170</v>
      </c>
      <c r="E253" s="212" t="s">
        <v>391</v>
      </c>
      <c r="F253" s="213" t="s">
        <v>392</v>
      </c>
      <c r="G253" s="214" t="s">
        <v>275</v>
      </c>
      <c r="H253" s="215">
        <v>0.06</v>
      </c>
      <c r="I253" s="216"/>
      <c r="J253" s="217">
        <f>ROUND(I253*H253,2)</f>
        <v>0</v>
      </c>
      <c r="K253" s="218"/>
      <c r="L253" s="38"/>
      <c r="M253" s="219" t="s">
        <v>1</v>
      </c>
      <c r="N253" s="220" t="s">
        <v>45</v>
      </c>
      <c r="O253" s="72"/>
      <c r="P253" s="221">
        <f>O253*H253</f>
        <v>0</v>
      </c>
      <c r="Q253" s="221">
        <v>0</v>
      </c>
      <c r="R253" s="221">
        <f>Q253*H253</f>
        <v>0</v>
      </c>
      <c r="S253" s="221">
        <v>0</v>
      </c>
      <c r="T253" s="22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3" t="s">
        <v>258</v>
      </c>
      <c r="AT253" s="223" t="s">
        <v>170</v>
      </c>
      <c r="AU253" s="223" t="s">
        <v>90</v>
      </c>
      <c r="AY253" s="17" t="s">
        <v>168</v>
      </c>
      <c r="BE253" s="115">
        <f>IF(N253="základní",J253,0)</f>
        <v>0</v>
      </c>
      <c r="BF253" s="115">
        <f>IF(N253="snížená",J253,0)</f>
        <v>0</v>
      </c>
      <c r="BG253" s="115">
        <f>IF(N253="zákl. přenesená",J253,0)</f>
        <v>0</v>
      </c>
      <c r="BH253" s="115">
        <f>IF(N253="sníž. přenesená",J253,0)</f>
        <v>0</v>
      </c>
      <c r="BI253" s="115">
        <f>IF(N253="nulová",J253,0)</f>
        <v>0</v>
      </c>
      <c r="BJ253" s="17" t="s">
        <v>88</v>
      </c>
      <c r="BK253" s="115">
        <f>ROUND(I253*H253,2)</f>
        <v>0</v>
      </c>
      <c r="BL253" s="17" t="s">
        <v>258</v>
      </c>
      <c r="BM253" s="223" t="s">
        <v>393</v>
      </c>
    </row>
    <row r="254" spans="2:63" s="12" customFormat="1" ht="22.9" customHeight="1">
      <c r="B254" s="195"/>
      <c r="C254" s="196"/>
      <c r="D254" s="197" t="s">
        <v>79</v>
      </c>
      <c r="E254" s="209" t="s">
        <v>394</v>
      </c>
      <c r="F254" s="209" t="s">
        <v>395</v>
      </c>
      <c r="G254" s="196"/>
      <c r="H254" s="196"/>
      <c r="I254" s="199"/>
      <c r="J254" s="210">
        <f>BK254</f>
        <v>0</v>
      </c>
      <c r="K254" s="196"/>
      <c r="L254" s="201"/>
      <c r="M254" s="202"/>
      <c r="N254" s="203"/>
      <c r="O254" s="203"/>
      <c r="P254" s="204">
        <f>SUM(P255:P259)</f>
        <v>0</v>
      </c>
      <c r="Q254" s="203"/>
      <c r="R254" s="204">
        <f>SUM(R255:R259)</f>
        <v>6E-05</v>
      </c>
      <c r="S254" s="203"/>
      <c r="T254" s="205">
        <f>SUM(T255:T259)</f>
        <v>3.4</v>
      </c>
      <c r="AR254" s="206" t="s">
        <v>90</v>
      </c>
      <c r="AT254" s="207" t="s">
        <v>79</v>
      </c>
      <c r="AU254" s="207" t="s">
        <v>88</v>
      </c>
      <c r="AY254" s="206" t="s">
        <v>168</v>
      </c>
      <c r="BK254" s="208">
        <f>SUM(BK255:BK259)</f>
        <v>0</v>
      </c>
    </row>
    <row r="255" spans="1:65" s="2" customFormat="1" ht="14.45" customHeight="1">
      <c r="A255" s="35"/>
      <c r="B255" s="36"/>
      <c r="C255" s="211" t="s">
        <v>396</v>
      </c>
      <c r="D255" s="211" t="s">
        <v>170</v>
      </c>
      <c r="E255" s="212" t="s">
        <v>397</v>
      </c>
      <c r="F255" s="213" t="s">
        <v>398</v>
      </c>
      <c r="G255" s="214" t="s">
        <v>111</v>
      </c>
      <c r="H255" s="215">
        <v>850</v>
      </c>
      <c r="I255" s="216"/>
      <c r="J255" s="217">
        <f>ROUND(I255*H255,2)</f>
        <v>0</v>
      </c>
      <c r="K255" s="218"/>
      <c r="L255" s="38"/>
      <c r="M255" s="219" t="s">
        <v>1</v>
      </c>
      <c r="N255" s="220" t="s">
        <v>45</v>
      </c>
      <c r="O255" s="72"/>
      <c r="P255" s="221">
        <f>O255*H255</f>
        <v>0</v>
      </c>
      <c r="Q255" s="221">
        <v>0</v>
      </c>
      <c r="R255" s="221">
        <f>Q255*H255</f>
        <v>0</v>
      </c>
      <c r="S255" s="221">
        <v>0.004</v>
      </c>
      <c r="T255" s="222">
        <f>S255*H255</f>
        <v>3.4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23" t="s">
        <v>258</v>
      </c>
      <c r="AT255" s="223" t="s">
        <v>170</v>
      </c>
      <c r="AU255" s="223" t="s">
        <v>90</v>
      </c>
      <c r="AY255" s="17" t="s">
        <v>168</v>
      </c>
      <c r="BE255" s="115">
        <f>IF(N255="základní",J255,0)</f>
        <v>0</v>
      </c>
      <c r="BF255" s="115">
        <f>IF(N255="snížená",J255,0)</f>
        <v>0</v>
      </c>
      <c r="BG255" s="115">
        <f>IF(N255="zákl. přenesená",J255,0)</f>
        <v>0</v>
      </c>
      <c r="BH255" s="115">
        <f>IF(N255="sníž. přenesená",J255,0)</f>
        <v>0</v>
      </c>
      <c r="BI255" s="115">
        <f>IF(N255="nulová",J255,0)</f>
        <v>0</v>
      </c>
      <c r="BJ255" s="17" t="s">
        <v>88</v>
      </c>
      <c r="BK255" s="115">
        <f>ROUND(I255*H255,2)</f>
        <v>0</v>
      </c>
      <c r="BL255" s="17" t="s">
        <v>258</v>
      </c>
      <c r="BM255" s="223" t="s">
        <v>399</v>
      </c>
    </row>
    <row r="256" spans="2:51" s="14" customFormat="1" ht="12">
      <c r="B256" s="235"/>
      <c r="C256" s="236"/>
      <c r="D256" s="226" t="s">
        <v>180</v>
      </c>
      <c r="E256" s="237" t="s">
        <v>1</v>
      </c>
      <c r="F256" s="238" t="s">
        <v>362</v>
      </c>
      <c r="G256" s="236"/>
      <c r="H256" s="239">
        <v>850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AT256" s="245" t="s">
        <v>180</v>
      </c>
      <c r="AU256" s="245" t="s">
        <v>90</v>
      </c>
      <c r="AV256" s="14" t="s">
        <v>90</v>
      </c>
      <c r="AW256" s="14" t="s">
        <v>34</v>
      </c>
      <c r="AX256" s="14" t="s">
        <v>88</v>
      </c>
      <c r="AY256" s="245" t="s">
        <v>168</v>
      </c>
    </row>
    <row r="257" spans="1:65" s="2" customFormat="1" ht="14.45" customHeight="1">
      <c r="A257" s="35"/>
      <c r="B257" s="36"/>
      <c r="C257" s="211" t="s">
        <v>400</v>
      </c>
      <c r="D257" s="211" t="s">
        <v>170</v>
      </c>
      <c r="E257" s="212" t="s">
        <v>401</v>
      </c>
      <c r="F257" s="213" t="s">
        <v>402</v>
      </c>
      <c r="G257" s="214" t="s">
        <v>173</v>
      </c>
      <c r="H257" s="215">
        <v>1</v>
      </c>
      <c r="I257" s="216"/>
      <c r="J257" s="217">
        <f>ROUND(I257*H257,2)</f>
        <v>0</v>
      </c>
      <c r="K257" s="218"/>
      <c r="L257" s="38"/>
      <c r="M257" s="219" t="s">
        <v>1</v>
      </c>
      <c r="N257" s="220" t="s">
        <v>45</v>
      </c>
      <c r="O257" s="72"/>
      <c r="P257" s="221">
        <f>O257*H257</f>
        <v>0</v>
      </c>
      <c r="Q257" s="221">
        <v>6E-05</v>
      </c>
      <c r="R257" s="221">
        <f>Q257*H257</f>
        <v>6E-05</v>
      </c>
      <c r="S257" s="221">
        <v>0</v>
      </c>
      <c r="T257" s="22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23" t="s">
        <v>258</v>
      </c>
      <c r="AT257" s="223" t="s">
        <v>170</v>
      </c>
      <c r="AU257" s="223" t="s">
        <v>90</v>
      </c>
      <c r="AY257" s="17" t="s">
        <v>168</v>
      </c>
      <c r="BE257" s="115">
        <f>IF(N257="základní",J257,0)</f>
        <v>0</v>
      </c>
      <c r="BF257" s="115">
        <f>IF(N257="snížená",J257,0)</f>
        <v>0</v>
      </c>
      <c r="BG257" s="115">
        <f>IF(N257="zákl. přenesená",J257,0)</f>
        <v>0</v>
      </c>
      <c r="BH257" s="115">
        <f>IF(N257="sníž. přenesená",J257,0)</f>
        <v>0</v>
      </c>
      <c r="BI257" s="115">
        <f>IF(N257="nulová",J257,0)</f>
        <v>0</v>
      </c>
      <c r="BJ257" s="17" t="s">
        <v>88</v>
      </c>
      <c r="BK257" s="115">
        <f>ROUND(I257*H257,2)</f>
        <v>0</v>
      </c>
      <c r="BL257" s="17" t="s">
        <v>258</v>
      </c>
      <c r="BM257" s="223" t="s">
        <v>403</v>
      </c>
    </row>
    <row r="258" spans="2:51" s="13" customFormat="1" ht="12">
      <c r="B258" s="224"/>
      <c r="C258" s="225"/>
      <c r="D258" s="226" t="s">
        <v>180</v>
      </c>
      <c r="E258" s="227" t="s">
        <v>1</v>
      </c>
      <c r="F258" s="228" t="s">
        <v>404</v>
      </c>
      <c r="G258" s="225"/>
      <c r="H258" s="227" t="s">
        <v>1</v>
      </c>
      <c r="I258" s="229"/>
      <c r="J258" s="225"/>
      <c r="K258" s="225"/>
      <c r="L258" s="230"/>
      <c r="M258" s="231"/>
      <c r="N258" s="232"/>
      <c r="O258" s="232"/>
      <c r="P258" s="232"/>
      <c r="Q258" s="232"/>
      <c r="R258" s="232"/>
      <c r="S258" s="232"/>
      <c r="T258" s="233"/>
      <c r="AT258" s="234" t="s">
        <v>180</v>
      </c>
      <c r="AU258" s="234" t="s">
        <v>90</v>
      </c>
      <c r="AV258" s="13" t="s">
        <v>88</v>
      </c>
      <c r="AW258" s="13" t="s">
        <v>34</v>
      </c>
      <c r="AX258" s="13" t="s">
        <v>80</v>
      </c>
      <c r="AY258" s="234" t="s">
        <v>168</v>
      </c>
    </row>
    <row r="259" spans="2:51" s="14" customFormat="1" ht="12">
      <c r="B259" s="235"/>
      <c r="C259" s="236"/>
      <c r="D259" s="226" t="s">
        <v>180</v>
      </c>
      <c r="E259" s="237" t="s">
        <v>1</v>
      </c>
      <c r="F259" s="238" t="s">
        <v>88</v>
      </c>
      <c r="G259" s="236"/>
      <c r="H259" s="239">
        <v>1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180</v>
      </c>
      <c r="AU259" s="245" t="s">
        <v>90</v>
      </c>
      <c r="AV259" s="14" t="s">
        <v>90</v>
      </c>
      <c r="AW259" s="14" t="s">
        <v>34</v>
      </c>
      <c r="AX259" s="14" t="s">
        <v>88</v>
      </c>
      <c r="AY259" s="245" t="s">
        <v>168</v>
      </c>
    </row>
    <row r="260" spans="2:63" s="12" customFormat="1" ht="22.9" customHeight="1">
      <c r="B260" s="195"/>
      <c r="C260" s="196"/>
      <c r="D260" s="197" t="s">
        <v>79</v>
      </c>
      <c r="E260" s="209" t="s">
        <v>405</v>
      </c>
      <c r="F260" s="209" t="s">
        <v>406</v>
      </c>
      <c r="G260" s="196"/>
      <c r="H260" s="196"/>
      <c r="I260" s="199"/>
      <c r="J260" s="210">
        <f>BK260</f>
        <v>0</v>
      </c>
      <c r="K260" s="196"/>
      <c r="L260" s="201"/>
      <c r="M260" s="202"/>
      <c r="N260" s="203"/>
      <c r="O260" s="203"/>
      <c r="P260" s="204">
        <f>SUM(P261:P272)</f>
        <v>0</v>
      </c>
      <c r="Q260" s="203"/>
      <c r="R260" s="204">
        <f>SUM(R261:R272)</f>
        <v>2.36425</v>
      </c>
      <c r="S260" s="203"/>
      <c r="T260" s="205">
        <f>SUM(T261:T272)</f>
        <v>0</v>
      </c>
      <c r="AR260" s="206" t="s">
        <v>90</v>
      </c>
      <c r="AT260" s="207" t="s">
        <v>79</v>
      </c>
      <c r="AU260" s="207" t="s">
        <v>88</v>
      </c>
      <c r="AY260" s="206" t="s">
        <v>168</v>
      </c>
      <c r="BK260" s="208">
        <f>SUM(BK261:BK272)</f>
        <v>0</v>
      </c>
    </row>
    <row r="261" spans="1:65" s="2" customFormat="1" ht="24.2" customHeight="1">
      <c r="A261" s="35"/>
      <c r="B261" s="36"/>
      <c r="C261" s="211" t="s">
        <v>407</v>
      </c>
      <c r="D261" s="211" t="s">
        <v>170</v>
      </c>
      <c r="E261" s="212" t="s">
        <v>408</v>
      </c>
      <c r="F261" s="213" t="s">
        <v>409</v>
      </c>
      <c r="G261" s="214" t="s">
        <v>111</v>
      </c>
      <c r="H261" s="215">
        <v>4825</v>
      </c>
      <c r="I261" s="216"/>
      <c r="J261" s="217">
        <f>ROUND(I261*H261,2)</f>
        <v>0</v>
      </c>
      <c r="K261" s="218"/>
      <c r="L261" s="38"/>
      <c r="M261" s="219" t="s">
        <v>1</v>
      </c>
      <c r="N261" s="220" t="s">
        <v>45</v>
      </c>
      <c r="O261" s="72"/>
      <c r="P261" s="221">
        <f>O261*H261</f>
        <v>0</v>
      </c>
      <c r="Q261" s="221">
        <v>0</v>
      </c>
      <c r="R261" s="221">
        <f>Q261*H261</f>
        <v>0</v>
      </c>
      <c r="S261" s="221">
        <v>0</v>
      </c>
      <c r="T261" s="222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23" t="s">
        <v>258</v>
      </c>
      <c r="AT261" s="223" t="s">
        <v>170</v>
      </c>
      <c r="AU261" s="223" t="s">
        <v>90</v>
      </c>
      <c r="AY261" s="17" t="s">
        <v>168</v>
      </c>
      <c r="BE261" s="115">
        <f>IF(N261="základní",J261,0)</f>
        <v>0</v>
      </c>
      <c r="BF261" s="115">
        <f>IF(N261="snížená",J261,0)</f>
        <v>0</v>
      </c>
      <c r="BG261" s="115">
        <f>IF(N261="zákl. přenesená",J261,0)</f>
        <v>0</v>
      </c>
      <c r="BH261" s="115">
        <f>IF(N261="sníž. přenesená",J261,0)</f>
        <v>0</v>
      </c>
      <c r="BI261" s="115">
        <f>IF(N261="nulová",J261,0)</f>
        <v>0</v>
      </c>
      <c r="BJ261" s="17" t="s">
        <v>88</v>
      </c>
      <c r="BK261" s="115">
        <f>ROUND(I261*H261,2)</f>
        <v>0</v>
      </c>
      <c r="BL261" s="17" t="s">
        <v>258</v>
      </c>
      <c r="BM261" s="223" t="s">
        <v>410</v>
      </c>
    </row>
    <row r="262" spans="2:51" s="13" customFormat="1" ht="22.5">
      <c r="B262" s="224"/>
      <c r="C262" s="225"/>
      <c r="D262" s="226" t="s">
        <v>180</v>
      </c>
      <c r="E262" s="227" t="s">
        <v>1</v>
      </c>
      <c r="F262" s="228" t="s">
        <v>411</v>
      </c>
      <c r="G262" s="225"/>
      <c r="H262" s="227" t="s">
        <v>1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AT262" s="234" t="s">
        <v>180</v>
      </c>
      <c r="AU262" s="234" t="s">
        <v>90</v>
      </c>
      <c r="AV262" s="13" t="s">
        <v>88</v>
      </c>
      <c r="AW262" s="13" t="s">
        <v>34</v>
      </c>
      <c r="AX262" s="13" t="s">
        <v>80</v>
      </c>
      <c r="AY262" s="234" t="s">
        <v>168</v>
      </c>
    </row>
    <row r="263" spans="2:51" s="13" customFormat="1" ht="12">
      <c r="B263" s="224"/>
      <c r="C263" s="225"/>
      <c r="D263" s="226" t="s">
        <v>180</v>
      </c>
      <c r="E263" s="227" t="s">
        <v>1</v>
      </c>
      <c r="F263" s="228" t="s">
        <v>412</v>
      </c>
      <c r="G263" s="225"/>
      <c r="H263" s="227" t="s">
        <v>1</v>
      </c>
      <c r="I263" s="229"/>
      <c r="J263" s="225"/>
      <c r="K263" s="225"/>
      <c r="L263" s="230"/>
      <c r="M263" s="231"/>
      <c r="N263" s="232"/>
      <c r="O263" s="232"/>
      <c r="P263" s="232"/>
      <c r="Q263" s="232"/>
      <c r="R263" s="232"/>
      <c r="S263" s="232"/>
      <c r="T263" s="233"/>
      <c r="AT263" s="234" t="s">
        <v>180</v>
      </c>
      <c r="AU263" s="234" t="s">
        <v>90</v>
      </c>
      <c r="AV263" s="13" t="s">
        <v>88</v>
      </c>
      <c r="AW263" s="13" t="s">
        <v>34</v>
      </c>
      <c r="AX263" s="13" t="s">
        <v>80</v>
      </c>
      <c r="AY263" s="234" t="s">
        <v>168</v>
      </c>
    </row>
    <row r="264" spans="2:51" s="14" customFormat="1" ht="12">
      <c r="B264" s="235"/>
      <c r="C264" s="236"/>
      <c r="D264" s="226" t="s">
        <v>180</v>
      </c>
      <c r="E264" s="237" t="s">
        <v>109</v>
      </c>
      <c r="F264" s="238" t="s">
        <v>413</v>
      </c>
      <c r="G264" s="236"/>
      <c r="H264" s="239">
        <v>4825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AT264" s="245" t="s">
        <v>180</v>
      </c>
      <c r="AU264" s="245" t="s">
        <v>90</v>
      </c>
      <c r="AV264" s="14" t="s">
        <v>90</v>
      </c>
      <c r="AW264" s="14" t="s">
        <v>34</v>
      </c>
      <c r="AX264" s="14" t="s">
        <v>88</v>
      </c>
      <c r="AY264" s="245" t="s">
        <v>168</v>
      </c>
    </row>
    <row r="265" spans="1:65" s="2" customFormat="1" ht="24.2" customHeight="1">
      <c r="A265" s="35"/>
      <c r="B265" s="36"/>
      <c r="C265" s="211" t="s">
        <v>414</v>
      </c>
      <c r="D265" s="211" t="s">
        <v>170</v>
      </c>
      <c r="E265" s="212" t="s">
        <v>415</v>
      </c>
      <c r="F265" s="213" t="s">
        <v>416</v>
      </c>
      <c r="G265" s="214" t="s">
        <v>253</v>
      </c>
      <c r="H265" s="215">
        <v>1800</v>
      </c>
      <c r="I265" s="216"/>
      <c r="J265" s="217">
        <f>ROUND(I265*H265,2)</f>
        <v>0</v>
      </c>
      <c r="K265" s="218"/>
      <c r="L265" s="38"/>
      <c r="M265" s="219" t="s">
        <v>1</v>
      </c>
      <c r="N265" s="220" t="s">
        <v>45</v>
      </c>
      <c r="O265" s="72"/>
      <c r="P265" s="221">
        <f>O265*H265</f>
        <v>0</v>
      </c>
      <c r="Q265" s="221">
        <v>0</v>
      </c>
      <c r="R265" s="221">
        <f>Q265*H265</f>
        <v>0</v>
      </c>
      <c r="S265" s="221">
        <v>0</v>
      </c>
      <c r="T265" s="222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23" t="s">
        <v>258</v>
      </c>
      <c r="AT265" s="223" t="s">
        <v>170</v>
      </c>
      <c r="AU265" s="223" t="s">
        <v>90</v>
      </c>
      <c r="AY265" s="17" t="s">
        <v>168</v>
      </c>
      <c r="BE265" s="115">
        <f>IF(N265="základní",J265,0)</f>
        <v>0</v>
      </c>
      <c r="BF265" s="115">
        <f>IF(N265="snížená",J265,0)</f>
        <v>0</v>
      </c>
      <c r="BG265" s="115">
        <f>IF(N265="zákl. přenesená",J265,0)</f>
        <v>0</v>
      </c>
      <c r="BH265" s="115">
        <f>IF(N265="sníž. přenesená",J265,0)</f>
        <v>0</v>
      </c>
      <c r="BI265" s="115">
        <f>IF(N265="nulová",J265,0)</f>
        <v>0</v>
      </c>
      <c r="BJ265" s="17" t="s">
        <v>88</v>
      </c>
      <c r="BK265" s="115">
        <f>ROUND(I265*H265,2)</f>
        <v>0</v>
      </c>
      <c r="BL265" s="17" t="s">
        <v>258</v>
      </c>
      <c r="BM265" s="223" t="s">
        <v>417</v>
      </c>
    </row>
    <row r="266" spans="2:51" s="14" customFormat="1" ht="12">
      <c r="B266" s="235"/>
      <c r="C266" s="236"/>
      <c r="D266" s="226" t="s">
        <v>180</v>
      </c>
      <c r="E266" s="237" t="s">
        <v>1</v>
      </c>
      <c r="F266" s="238" t="s">
        <v>418</v>
      </c>
      <c r="G266" s="236"/>
      <c r="H266" s="239">
        <v>1800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AT266" s="245" t="s">
        <v>180</v>
      </c>
      <c r="AU266" s="245" t="s">
        <v>90</v>
      </c>
      <c r="AV266" s="14" t="s">
        <v>90</v>
      </c>
      <c r="AW266" s="14" t="s">
        <v>34</v>
      </c>
      <c r="AX266" s="14" t="s">
        <v>88</v>
      </c>
      <c r="AY266" s="245" t="s">
        <v>168</v>
      </c>
    </row>
    <row r="267" spans="1:65" s="2" customFormat="1" ht="24.2" customHeight="1">
      <c r="A267" s="35"/>
      <c r="B267" s="36"/>
      <c r="C267" s="257" t="s">
        <v>419</v>
      </c>
      <c r="D267" s="257" t="s">
        <v>336</v>
      </c>
      <c r="E267" s="258" t="s">
        <v>420</v>
      </c>
      <c r="F267" s="259" t="s">
        <v>421</v>
      </c>
      <c r="G267" s="260" t="s">
        <v>253</v>
      </c>
      <c r="H267" s="261">
        <v>1800</v>
      </c>
      <c r="I267" s="262"/>
      <c r="J267" s="263">
        <f>ROUND(I267*H267,2)</f>
        <v>0</v>
      </c>
      <c r="K267" s="264"/>
      <c r="L267" s="265"/>
      <c r="M267" s="266" t="s">
        <v>1</v>
      </c>
      <c r="N267" s="267" t="s">
        <v>45</v>
      </c>
      <c r="O267" s="72"/>
      <c r="P267" s="221">
        <f>O267*H267</f>
        <v>0</v>
      </c>
      <c r="Q267" s="221">
        <v>0</v>
      </c>
      <c r="R267" s="221">
        <f>Q267*H267</f>
        <v>0</v>
      </c>
      <c r="S267" s="221">
        <v>0</v>
      </c>
      <c r="T267" s="222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23" t="s">
        <v>353</v>
      </c>
      <c r="AT267" s="223" t="s">
        <v>336</v>
      </c>
      <c r="AU267" s="223" t="s">
        <v>90</v>
      </c>
      <c r="AY267" s="17" t="s">
        <v>168</v>
      </c>
      <c r="BE267" s="115">
        <f>IF(N267="základní",J267,0)</f>
        <v>0</v>
      </c>
      <c r="BF267" s="115">
        <f>IF(N267="snížená",J267,0)</f>
        <v>0</v>
      </c>
      <c r="BG267" s="115">
        <f>IF(N267="zákl. přenesená",J267,0)</f>
        <v>0</v>
      </c>
      <c r="BH267" s="115">
        <f>IF(N267="sníž. přenesená",J267,0)</f>
        <v>0</v>
      </c>
      <c r="BI267" s="115">
        <f>IF(N267="nulová",J267,0)</f>
        <v>0</v>
      </c>
      <c r="BJ267" s="17" t="s">
        <v>88</v>
      </c>
      <c r="BK267" s="115">
        <f>ROUND(I267*H267,2)</f>
        <v>0</v>
      </c>
      <c r="BL267" s="17" t="s">
        <v>258</v>
      </c>
      <c r="BM267" s="223" t="s">
        <v>422</v>
      </c>
    </row>
    <row r="268" spans="1:65" s="2" customFormat="1" ht="24.2" customHeight="1">
      <c r="A268" s="35"/>
      <c r="B268" s="36"/>
      <c r="C268" s="211" t="s">
        <v>423</v>
      </c>
      <c r="D268" s="211" t="s">
        <v>170</v>
      </c>
      <c r="E268" s="212" t="s">
        <v>424</v>
      </c>
      <c r="F268" s="213" t="s">
        <v>425</v>
      </c>
      <c r="G268" s="214" t="s">
        <v>111</v>
      </c>
      <c r="H268" s="215">
        <v>4825</v>
      </c>
      <c r="I268" s="216"/>
      <c r="J268" s="217">
        <f>ROUND(I268*H268,2)</f>
        <v>0</v>
      </c>
      <c r="K268" s="218"/>
      <c r="L268" s="38"/>
      <c r="M268" s="219" t="s">
        <v>1</v>
      </c>
      <c r="N268" s="220" t="s">
        <v>45</v>
      </c>
      <c r="O268" s="72"/>
      <c r="P268" s="221">
        <f>O268*H268</f>
        <v>0</v>
      </c>
      <c r="Q268" s="221">
        <v>0.0002</v>
      </c>
      <c r="R268" s="221">
        <f>Q268*H268</f>
        <v>0.9650000000000001</v>
      </c>
      <c r="S268" s="221">
        <v>0</v>
      </c>
      <c r="T268" s="22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23" t="s">
        <v>258</v>
      </c>
      <c r="AT268" s="223" t="s">
        <v>170</v>
      </c>
      <c r="AU268" s="223" t="s">
        <v>90</v>
      </c>
      <c r="AY268" s="17" t="s">
        <v>168</v>
      </c>
      <c r="BE268" s="115">
        <f>IF(N268="základní",J268,0)</f>
        <v>0</v>
      </c>
      <c r="BF268" s="115">
        <f>IF(N268="snížená",J268,0)</f>
        <v>0</v>
      </c>
      <c r="BG268" s="115">
        <f>IF(N268="zákl. přenesená",J268,0)</f>
        <v>0</v>
      </c>
      <c r="BH268" s="115">
        <f>IF(N268="sníž. přenesená",J268,0)</f>
        <v>0</v>
      </c>
      <c r="BI268" s="115">
        <f>IF(N268="nulová",J268,0)</f>
        <v>0</v>
      </c>
      <c r="BJ268" s="17" t="s">
        <v>88</v>
      </c>
      <c r="BK268" s="115">
        <f>ROUND(I268*H268,2)</f>
        <v>0</v>
      </c>
      <c r="BL268" s="17" t="s">
        <v>258</v>
      </c>
      <c r="BM268" s="223" t="s">
        <v>426</v>
      </c>
    </row>
    <row r="269" spans="2:51" s="14" customFormat="1" ht="12">
      <c r="B269" s="235"/>
      <c r="C269" s="236"/>
      <c r="D269" s="226" t="s">
        <v>180</v>
      </c>
      <c r="E269" s="237" t="s">
        <v>1</v>
      </c>
      <c r="F269" s="238" t="s">
        <v>109</v>
      </c>
      <c r="G269" s="236"/>
      <c r="H269" s="239">
        <v>4825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AT269" s="245" t="s">
        <v>180</v>
      </c>
      <c r="AU269" s="245" t="s">
        <v>90</v>
      </c>
      <c r="AV269" s="14" t="s">
        <v>90</v>
      </c>
      <c r="AW269" s="14" t="s">
        <v>34</v>
      </c>
      <c r="AX269" s="14" t="s">
        <v>88</v>
      </c>
      <c r="AY269" s="245" t="s">
        <v>168</v>
      </c>
    </row>
    <row r="270" spans="1:65" s="2" customFormat="1" ht="37.9" customHeight="1">
      <c r="A270" s="35"/>
      <c r="B270" s="36"/>
      <c r="C270" s="211" t="s">
        <v>427</v>
      </c>
      <c r="D270" s="211" t="s">
        <v>170</v>
      </c>
      <c r="E270" s="212" t="s">
        <v>428</v>
      </c>
      <c r="F270" s="213" t="s">
        <v>429</v>
      </c>
      <c r="G270" s="214" t="s">
        <v>111</v>
      </c>
      <c r="H270" s="215">
        <v>4825</v>
      </c>
      <c r="I270" s="216"/>
      <c r="J270" s="217">
        <f>ROUND(I270*H270,2)</f>
        <v>0</v>
      </c>
      <c r="K270" s="218"/>
      <c r="L270" s="38"/>
      <c r="M270" s="219" t="s">
        <v>1</v>
      </c>
      <c r="N270" s="220" t="s">
        <v>45</v>
      </c>
      <c r="O270" s="72"/>
      <c r="P270" s="221">
        <f>O270*H270</f>
        <v>0</v>
      </c>
      <c r="Q270" s="221">
        <v>0.00029</v>
      </c>
      <c r="R270" s="221">
        <f>Q270*H270</f>
        <v>1.39925</v>
      </c>
      <c r="S270" s="221">
        <v>0</v>
      </c>
      <c r="T270" s="22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23" t="s">
        <v>258</v>
      </c>
      <c r="AT270" s="223" t="s">
        <v>170</v>
      </c>
      <c r="AU270" s="223" t="s">
        <v>90</v>
      </c>
      <c r="AY270" s="17" t="s">
        <v>168</v>
      </c>
      <c r="BE270" s="115">
        <f>IF(N270="základní",J270,0)</f>
        <v>0</v>
      </c>
      <c r="BF270" s="115">
        <f>IF(N270="snížená",J270,0)</f>
        <v>0</v>
      </c>
      <c r="BG270" s="115">
        <f>IF(N270="zákl. přenesená",J270,0)</f>
        <v>0</v>
      </c>
      <c r="BH270" s="115">
        <f>IF(N270="sníž. přenesená",J270,0)</f>
        <v>0</v>
      </c>
      <c r="BI270" s="115">
        <f>IF(N270="nulová",J270,0)</f>
        <v>0</v>
      </c>
      <c r="BJ270" s="17" t="s">
        <v>88</v>
      </c>
      <c r="BK270" s="115">
        <f>ROUND(I270*H270,2)</f>
        <v>0</v>
      </c>
      <c r="BL270" s="17" t="s">
        <v>258</v>
      </c>
      <c r="BM270" s="223" t="s">
        <v>430</v>
      </c>
    </row>
    <row r="271" spans="2:51" s="13" customFormat="1" ht="12">
      <c r="B271" s="224"/>
      <c r="C271" s="225"/>
      <c r="D271" s="226" t="s">
        <v>180</v>
      </c>
      <c r="E271" s="227" t="s">
        <v>1</v>
      </c>
      <c r="F271" s="228" t="s">
        <v>431</v>
      </c>
      <c r="G271" s="225"/>
      <c r="H271" s="227" t="s">
        <v>1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AT271" s="234" t="s">
        <v>180</v>
      </c>
      <c r="AU271" s="234" t="s">
        <v>90</v>
      </c>
      <c r="AV271" s="13" t="s">
        <v>88</v>
      </c>
      <c r="AW271" s="13" t="s">
        <v>34</v>
      </c>
      <c r="AX271" s="13" t="s">
        <v>80</v>
      </c>
      <c r="AY271" s="234" t="s">
        <v>168</v>
      </c>
    </row>
    <row r="272" spans="2:51" s="14" customFormat="1" ht="12">
      <c r="B272" s="235"/>
      <c r="C272" s="236"/>
      <c r="D272" s="226" t="s">
        <v>180</v>
      </c>
      <c r="E272" s="237" t="s">
        <v>1</v>
      </c>
      <c r="F272" s="238" t="s">
        <v>109</v>
      </c>
      <c r="G272" s="236"/>
      <c r="H272" s="239">
        <v>4825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AT272" s="245" t="s">
        <v>180</v>
      </c>
      <c r="AU272" s="245" t="s">
        <v>90</v>
      </c>
      <c r="AV272" s="14" t="s">
        <v>90</v>
      </c>
      <c r="AW272" s="14" t="s">
        <v>34</v>
      </c>
      <c r="AX272" s="14" t="s">
        <v>88</v>
      </c>
      <c r="AY272" s="245" t="s">
        <v>168</v>
      </c>
    </row>
    <row r="273" spans="2:63" s="12" customFormat="1" ht="22.9" customHeight="1">
      <c r="B273" s="195"/>
      <c r="C273" s="196"/>
      <c r="D273" s="197" t="s">
        <v>79</v>
      </c>
      <c r="E273" s="209" t="s">
        <v>432</v>
      </c>
      <c r="F273" s="209" t="s">
        <v>433</v>
      </c>
      <c r="G273" s="196"/>
      <c r="H273" s="196"/>
      <c r="I273" s="199"/>
      <c r="J273" s="210">
        <f>BK273</f>
        <v>0</v>
      </c>
      <c r="K273" s="196"/>
      <c r="L273" s="201"/>
      <c r="M273" s="202"/>
      <c r="N273" s="203"/>
      <c r="O273" s="203"/>
      <c r="P273" s="204">
        <f>SUM(P274:P280)</f>
        <v>0</v>
      </c>
      <c r="Q273" s="203"/>
      <c r="R273" s="204">
        <f>SUM(R274:R280)</f>
        <v>0</v>
      </c>
      <c r="S273" s="203"/>
      <c r="T273" s="205">
        <f>SUM(T274:T280)</f>
        <v>0</v>
      </c>
      <c r="AR273" s="206" t="s">
        <v>90</v>
      </c>
      <c r="AT273" s="207" t="s">
        <v>79</v>
      </c>
      <c r="AU273" s="207" t="s">
        <v>88</v>
      </c>
      <c r="AY273" s="206" t="s">
        <v>168</v>
      </c>
      <c r="BK273" s="208">
        <f>SUM(BK274:BK280)</f>
        <v>0</v>
      </c>
    </row>
    <row r="274" spans="1:65" s="2" customFormat="1" ht="14.45" customHeight="1">
      <c r="A274" s="35"/>
      <c r="B274" s="36"/>
      <c r="C274" s="211" t="s">
        <v>434</v>
      </c>
      <c r="D274" s="211" t="s">
        <v>170</v>
      </c>
      <c r="E274" s="212" t="s">
        <v>435</v>
      </c>
      <c r="F274" s="213" t="s">
        <v>436</v>
      </c>
      <c r="G274" s="214" t="s">
        <v>111</v>
      </c>
      <c r="H274" s="215">
        <v>288</v>
      </c>
      <c r="I274" s="216"/>
      <c r="J274" s="217">
        <f>ROUND(I274*H274,2)</f>
        <v>0</v>
      </c>
      <c r="K274" s="218"/>
      <c r="L274" s="38"/>
      <c r="M274" s="219" t="s">
        <v>1</v>
      </c>
      <c r="N274" s="220" t="s">
        <v>45</v>
      </c>
      <c r="O274" s="72"/>
      <c r="P274" s="221">
        <f>O274*H274</f>
        <v>0</v>
      </c>
      <c r="Q274" s="221">
        <v>0</v>
      </c>
      <c r="R274" s="221">
        <f>Q274*H274</f>
        <v>0</v>
      </c>
      <c r="S274" s="221">
        <v>0</v>
      </c>
      <c r="T274" s="222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23" t="s">
        <v>258</v>
      </c>
      <c r="AT274" s="223" t="s">
        <v>170</v>
      </c>
      <c r="AU274" s="223" t="s">
        <v>90</v>
      </c>
      <c r="AY274" s="17" t="s">
        <v>168</v>
      </c>
      <c r="BE274" s="115">
        <f>IF(N274="základní",J274,0)</f>
        <v>0</v>
      </c>
      <c r="BF274" s="115">
        <f>IF(N274="snížená",J274,0)</f>
        <v>0</v>
      </c>
      <c r="BG274" s="115">
        <f>IF(N274="zákl. přenesená",J274,0)</f>
        <v>0</v>
      </c>
      <c r="BH274" s="115">
        <f>IF(N274="sníž. přenesená",J274,0)</f>
        <v>0</v>
      </c>
      <c r="BI274" s="115">
        <f>IF(N274="nulová",J274,0)</f>
        <v>0</v>
      </c>
      <c r="BJ274" s="17" t="s">
        <v>88</v>
      </c>
      <c r="BK274" s="115">
        <f>ROUND(I274*H274,2)</f>
        <v>0</v>
      </c>
      <c r="BL274" s="17" t="s">
        <v>258</v>
      </c>
      <c r="BM274" s="223" t="s">
        <v>437</v>
      </c>
    </row>
    <row r="275" spans="2:51" s="13" customFormat="1" ht="12">
      <c r="B275" s="224"/>
      <c r="C275" s="225"/>
      <c r="D275" s="226" t="s">
        <v>180</v>
      </c>
      <c r="E275" s="227" t="s">
        <v>1</v>
      </c>
      <c r="F275" s="228" t="s">
        <v>438</v>
      </c>
      <c r="G275" s="225"/>
      <c r="H275" s="227" t="s">
        <v>1</v>
      </c>
      <c r="I275" s="229"/>
      <c r="J275" s="225"/>
      <c r="K275" s="225"/>
      <c r="L275" s="230"/>
      <c r="M275" s="231"/>
      <c r="N275" s="232"/>
      <c r="O275" s="232"/>
      <c r="P275" s="232"/>
      <c r="Q275" s="232"/>
      <c r="R275" s="232"/>
      <c r="S275" s="232"/>
      <c r="T275" s="233"/>
      <c r="AT275" s="234" t="s">
        <v>180</v>
      </c>
      <c r="AU275" s="234" t="s">
        <v>90</v>
      </c>
      <c r="AV275" s="13" t="s">
        <v>88</v>
      </c>
      <c r="AW275" s="13" t="s">
        <v>34</v>
      </c>
      <c r="AX275" s="13" t="s">
        <v>80</v>
      </c>
      <c r="AY275" s="234" t="s">
        <v>168</v>
      </c>
    </row>
    <row r="276" spans="2:51" s="13" customFormat="1" ht="12">
      <c r="B276" s="224"/>
      <c r="C276" s="225"/>
      <c r="D276" s="226" t="s">
        <v>180</v>
      </c>
      <c r="E276" s="227" t="s">
        <v>1</v>
      </c>
      <c r="F276" s="228" t="s">
        <v>439</v>
      </c>
      <c r="G276" s="225"/>
      <c r="H276" s="227" t="s">
        <v>1</v>
      </c>
      <c r="I276" s="229"/>
      <c r="J276" s="225"/>
      <c r="K276" s="225"/>
      <c r="L276" s="230"/>
      <c r="M276" s="231"/>
      <c r="N276" s="232"/>
      <c r="O276" s="232"/>
      <c r="P276" s="232"/>
      <c r="Q276" s="232"/>
      <c r="R276" s="232"/>
      <c r="S276" s="232"/>
      <c r="T276" s="233"/>
      <c r="AT276" s="234" t="s">
        <v>180</v>
      </c>
      <c r="AU276" s="234" t="s">
        <v>90</v>
      </c>
      <c r="AV276" s="13" t="s">
        <v>88</v>
      </c>
      <c r="AW276" s="13" t="s">
        <v>34</v>
      </c>
      <c r="AX276" s="13" t="s">
        <v>80</v>
      </c>
      <c r="AY276" s="234" t="s">
        <v>168</v>
      </c>
    </row>
    <row r="277" spans="2:51" s="13" customFormat="1" ht="12">
      <c r="B277" s="224"/>
      <c r="C277" s="225"/>
      <c r="D277" s="226" t="s">
        <v>180</v>
      </c>
      <c r="E277" s="227" t="s">
        <v>1</v>
      </c>
      <c r="F277" s="228" t="s">
        <v>440</v>
      </c>
      <c r="G277" s="225"/>
      <c r="H277" s="227" t="s">
        <v>1</v>
      </c>
      <c r="I277" s="229"/>
      <c r="J277" s="225"/>
      <c r="K277" s="225"/>
      <c r="L277" s="230"/>
      <c r="M277" s="231"/>
      <c r="N277" s="232"/>
      <c r="O277" s="232"/>
      <c r="P277" s="232"/>
      <c r="Q277" s="232"/>
      <c r="R277" s="232"/>
      <c r="S277" s="232"/>
      <c r="T277" s="233"/>
      <c r="AT277" s="234" t="s">
        <v>180</v>
      </c>
      <c r="AU277" s="234" t="s">
        <v>90</v>
      </c>
      <c r="AV277" s="13" t="s">
        <v>88</v>
      </c>
      <c r="AW277" s="13" t="s">
        <v>34</v>
      </c>
      <c r="AX277" s="13" t="s">
        <v>80</v>
      </c>
      <c r="AY277" s="234" t="s">
        <v>168</v>
      </c>
    </row>
    <row r="278" spans="2:51" s="13" customFormat="1" ht="12">
      <c r="B278" s="224"/>
      <c r="C278" s="225"/>
      <c r="D278" s="226" t="s">
        <v>180</v>
      </c>
      <c r="E278" s="227" t="s">
        <v>1</v>
      </c>
      <c r="F278" s="228" t="s">
        <v>441</v>
      </c>
      <c r="G278" s="225"/>
      <c r="H278" s="227" t="s">
        <v>1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AT278" s="234" t="s">
        <v>180</v>
      </c>
      <c r="AU278" s="234" t="s">
        <v>90</v>
      </c>
      <c r="AV278" s="13" t="s">
        <v>88</v>
      </c>
      <c r="AW278" s="13" t="s">
        <v>34</v>
      </c>
      <c r="AX278" s="13" t="s">
        <v>80</v>
      </c>
      <c r="AY278" s="234" t="s">
        <v>168</v>
      </c>
    </row>
    <row r="279" spans="2:51" s="13" customFormat="1" ht="12">
      <c r="B279" s="224"/>
      <c r="C279" s="225"/>
      <c r="D279" s="226" t="s">
        <v>180</v>
      </c>
      <c r="E279" s="227" t="s">
        <v>1</v>
      </c>
      <c r="F279" s="228" t="s">
        <v>442</v>
      </c>
      <c r="G279" s="225"/>
      <c r="H279" s="227" t="s">
        <v>1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AT279" s="234" t="s">
        <v>180</v>
      </c>
      <c r="AU279" s="234" t="s">
        <v>90</v>
      </c>
      <c r="AV279" s="13" t="s">
        <v>88</v>
      </c>
      <c r="AW279" s="13" t="s">
        <v>34</v>
      </c>
      <c r="AX279" s="13" t="s">
        <v>80</v>
      </c>
      <c r="AY279" s="234" t="s">
        <v>168</v>
      </c>
    </row>
    <row r="280" spans="2:51" s="14" customFormat="1" ht="12">
      <c r="B280" s="235"/>
      <c r="C280" s="236"/>
      <c r="D280" s="226" t="s">
        <v>180</v>
      </c>
      <c r="E280" s="237" t="s">
        <v>1</v>
      </c>
      <c r="F280" s="238" t="s">
        <v>443</v>
      </c>
      <c r="G280" s="236"/>
      <c r="H280" s="239">
        <v>288</v>
      </c>
      <c r="I280" s="240"/>
      <c r="J280" s="236"/>
      <c r="K280" s="236"/>
      <c r="L280" s="241"/>
      <c r="M280" s="268"/>
      <c r="N280" s="269"/>
      <c r="O280" s="269"/>
      <c r="P280" s="269"/>
      <c r="Q280" s="269"/>
      <c r="R280" s="269"/>
      <c r="S280" s="269"/>
      <c r="T280" s="270"/>
      <c r="AT280" s="245" t="s">
        <v>180</v>
      </c>
      <c r="AU280" s="245" t="s">
        <v>90</v>
      </c>
      <c r="AV280" s="14" t="s">
        <v>90</v>
      </c>
      <c r="AW280" s="14" t="s">
        <v>34</v>
      </c>
      <c r="AX280" s="14" t="s">
        <v>88</v>
      </c>
      <c r="AY280" s="245" t="s">
        <v>168</v>
      </c>
    </row>
    <row r="281" spans="1:31" s="2" customFormat="1" ht="6.95" customHeight="1">
      <c r="A281" s="35"/>
      <c r="B281" s="55"/>
      <c r="C281" s="56"/>
      <c r="D281" s="56"/>
      <c r="E281" s="56"/>
      <c r="F281" s="56"/>
      <c r="G281" s="56"/>
      <c r="H281" s="56"/>
      <c r="I281" s="56"/>
      <c r="J281" s="56"/>
      <c r="K281" s="56"/>
      <c r="L281" s="38"/>
      <c r="M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</row>
  </sheetData>
  <sheetProtection password="CC35" sheet="1" objects="1" scenarios="1" formatColumns="0" formatRows="0" autoFilter="0"/>
  <autoFilter ref="C143:K280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93</v>
      </c>
      <c r="AZ2" s="122" t="s">
        <v>444</v>
      </c>
      <c r="BA2" s="122" t="s">
        <v>445</v>
      </c>
      <c r="BB2" s="122" t="s">
        <v>253</v>
      </c>
      <c r="BC2" s="122" t="s">
        <v>446</v>
      </c>
      <c r="BD2" s="122" t="s">
        <v>90</v>
      </c>
    </row>
    <row r="3" spans="2:5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  <c r="AZ3" s="122" t="s">
        <v>447</v>
      </c>
      <c r="BA3" s="122" t="s">
        <v>448</v>
      </c>
      <c r="BB3" s="122" t="s">
        <v>253</v>
      </c>
      <c r="BC3" s="122" t="s">
        <v>449</v>
      </c>
      <c r="BD3" s="122" t="s">
        <v>90</v>
      </c>
    </row>
    <row r="4" spans="2:56" s="1" customFormat="1" ht="24.95" customHeight="1">
      <c r="B4" s="20"/>
      <c r="D4" s="125" t="s">
        <v>117</v>
      </c>
      <c r="L4" s="20"/>
      <c r="M4" s="126" t="s">
        <v>10</v>
      </c>
      <c r="AT4" s="17" t="s">
        <v>4</v>
      </c>
      <c r="AZ4" s="122" t="s">
        <v>450</v>
      </c>
      <c r="BA4" s="122" t="s">
        <v>451</v>
      </c>
      <c r="BB4" s="122" t="s">
        <v>253</v>
      </c>
      <c r="BC4" s="122" t="s">
        <v>199</v>
      </c>
      <c r="BD4" s="122" t="s">
        <v>90</v>
      </c>
    </row>
    <row r="5" spans="2:56" s="1" customFormat="1" ht="6.95" customHeight="1">
      <c r="B5" s="20"/>
      <c r="L5" s="20"/>
      <c r="AZ5" s="122" t="s">
        <v>452</v>
      </c>
      <c r="BA5" s="122" t="s">
        <v>453</v>
      </c>
      <c r="BB5" s="122" t="s">
        <v>253</v>
      </c>
      <c r="BC5" s="122" t="s">
        <v>454</v>
      </c>
      <c r="BD5" s="122" t="s">
        <v>90</v>
      </c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35" t="str">
        <f>'Rekapitulace stavby'!K6</f>
        <v>Dílčí enegetická renovace objektu poliklinika Parník</v>
      </c>
      <c r="F7" s="336"/>
      <c r="G7" s="336"/>
      <c r="H7" s="336"/>
      <c r="L7" s="20"/>
    </row>
    <row r="8" spans="1:31" s="2" customFormat="1" ht="12" customHeight="1">
      <c r="A8" s="35"/>
      <c r="B8" s="38"/>
      <c r="C8" s="35"/>
      <c r="D8" s="127" t="s">
        <v>118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37" t="s">
        <v>455</v>
      </c>
      <c r="F9" s="338"/>
      <c r="G9" s="338"/>
      <c r="H9" s="33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39" t="str">
        <f>'Rekapitulace stavby'!E14</f>
        <v>Vyplň údaj</v>
      </c>
      <c r="F18" s="340"/>
      <c r="G18" s="340"/>
      <c r="H18" s="340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1" t="s">
        <v>1</v>
      </c>
      <c r="F27" s="341"/>
      <c r="G27" s="341"/>
      <c r="H27" s="341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120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J100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ROUND((SUM(BE100:BE107)+SUM(BE127:BE209)),2)</f>
        <v>0</v>
      </c>
      <c r="G35" s="35"/>
      <c r="H35" s="35"/>
      <c r="I35" s="141">
        <v>0.21</v>
      </c>
      <c r="J35" s="140">
        <f>ROUND(((SUM(BE100:BE107)+SUM(BE127:BE209))*I35),2)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ROUND((SUM(BF100:BF107)+SUM(BF127:BF209)),2)</f>
        <v>0</v>
      </c>
      <c r="G36" s="35"/>
      <c r="H36" s="35"/>
      <c r="I36" s="141">
        <v>0.15</v>
      </c>
      <c r="J36" s="140">
        <f>ROUND(((SUM(BF100:BF107)+SUM(BF127:BF209))*I36),2)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47</v>
      </c>
      <c r="F37" s="140">
        <f>ROUND((SUM(BG100:BG107)+SUM(BG127:BG209)),2)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48</v>
      </c>
      <c r="F38" s="140">
        <f>ROUND((SUM(BH100:BH107)+SUM(BH127:BH209)),2)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49</v>
      </c>
      <c r="F39" s="140">
        <f>ROUND((SUM(BI100:BI107)+SUM(BI127:BI209)),2)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2" t="str">
        <f>E7</f>
        <v>Dílčí enegetická renovace objektu poliklinika Parník</v>
      </c>
      <c r="F85" s="333"/>
      <c r="G85" s="333"/>
      <c r="H85" s="33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118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1" t="str">
        <f>E9</f>
        <v>8/2019/DVz - Vzduchotechnika</v>
      </c>
      <c r="F87" s="334"/>
      <c r="G87" s="334"/>
      <c r="H87" s="334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Gen.Janouška 902/17,Praha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Městská část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122</v>
      </c>
      <c r="D94" s="120"/>
      <c r="E94" s="120"/>
      <c r="F94" s="120"/>
      <c r="G94" s="120"/>
      <c r="H94" s="120"/>
      <c r="I94" s="120"/>
      <c r="J94" s="161" t="s">
        <v>123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124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125</v>
      </c>
    </row>
    <row r="97" spans="2:12" s="9" customFormat="1" ht="24.95" customHeight="1">
      <c r="B97" s="163"/>
      <c r="C97" s="164"/>
      <c r="D97" s="165" t="s">
        <v>456</v>
      </c>
      <c r="E97" s="166"/>
      <c r="F97" s="166"/>
      <c r="G97" s="166"/>
      <c r="H97" s="166"/>
      <c r="I97" s="166"/>
      <c r="J97" s="167">
        <f>J128</f>
        <v>0</v>
      </c>
      <c r="K97" s="164"/>
      <c r="L97" s="168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29.25" customHeight="1">
      <c r="A100" s="35"/>
      <c r="B100" s="36"/>
      <c r="C100" s="162" t="s">
        <v>144</v>
      </c>
      <c r="D100" s="37"/>
      <c r="E100" s="37"/>
      <c r="F100" s="37"/>
      <c r="G100" s="37"/>
      <c r="H100" s="37"/>
      <c r="I100" s="37"/>
      <c r="J100" s="175">
        <f>ROUND(J101+J102+J103+J104+J105+J106,2)</f>
        <v>0</v>
      </c>
      <c r="K100" s="37"/>
      <c r="L100" s="52"/>
      <c r="N100" s="176" t="s">
        <v>44</v>
      </c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65" s="2" customFormat="1" ht="18" customHeight="1">
      <c r="A101" s="35"/>
      <c r="B101" s="36"/>
      <c r="C101" s="37"/>
      <c r="D101" s="307" t="s">
        <v>145</v>
      </c>
      <c r="E101" s="308"/>
      <c r="F101" s="308"/>
      <c r="G101" s="37"/>
      <c r="H101" s="37"/>
      <c r="I101" s="37"/>
      <c r="J101" s="111">
        <v>0</v>
      </c>
      <c r="K101" s="37"/>
      <c r="L101" s="177"/>
      <c r="M101" s="178"/>
      <c r="N101" s="179" t="s">
        <v>45</v>
      </c>
      <c r="O101" s="178"/>
      <c r="P101" s="178"/>
      <c r="Q101" s="178"/>
      <c r="R101" s="178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81" t="s">
        <v>146</v>
      </c>
      <c r="AZ101" s="178"/>
      <c r="BA101" s="178"/>
      <c r="BB101" s="178"/>
      <c r="BC101" s="178"/>
      <c r="BD101" s="178"/>
      <c r="BE101" s="182">
        <f aca="true" t="shared" si="0" ref="BE101:BE106">IF(N101="základní",J101,0)</f>
        <v>0</v>
      </c>
      <c r="BF101" s="182">
        <f aca="true" t="shared" si="1" ref="BF101:BF106">IF(N101="snížená",J101,0)</f>
        <v>0</v>
      </c>
      <c r="BG101" s="182">
        <f aca="true" t="shared" si="2" ref="BG101:BG106">IF(N101="zákl. přenesená",J101,0)</f>
        <v>0</v>
      </c>
      <c r="BH101" s="182">
        <f aca="true" t="shared" si="3" ref="BH101:BH106">IF(N101="sníž. přenesená",J101,0)</f>
        <v>0</v>
      </c>
      <c r="BI101" s="182">
        <f aca="true" t="shared" si="4" ref="BI101:BI106">IF(N101="nulová",J101,0)</f>
        <v>0</v>
      </c>
      <c r="BJ101" s="181" t="s">
        <v>88</v>
      </c>
      <c r="BK101" s="178"/>
      <c r="BL101" s="178"/>
      <c r="BM101" s="178"/>
    </row>
    <row r="102" spans="1:65" s="2" customFormat="1" ht="18" customHeight="1">
      <c r="A102" s="35"/>
      <c r="B102" s="36"/>
      <c r="C102" s="37"/>
      <c r="D102" s="307" t="s">
        <v>147</v>
      </c>
      <c r="E102" s="308"/>
      <c r="F102" s="308"/>
      <c r="G102" s="37"/>
      <c r="H102" s="37"/>
      <c r="I102" s="37"/>
      <c r="J102" s="111">
        <v>0</v>
      </c>
      <c r="K102" s="37"/>
      <c r="L102" s="177"/>
      <c r="M102" s="178"/>
      <c r="N102" s="179" t="s">
        <v>45</v>
      </c>
      <c r="O102" s="178"/>
      <c r="P102" s="178"/>
      <c r="Q102" s="178"/>
      <c r="R102" s="178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 t="s">
        <v>146</v>
      </c>
      <c r="AZ102" s="178"/>
      <c r="BA102" s="178"/>
      <c r="BB102" s="178"/>
      <c r="BC102" s="178"/>
      <c r="BD102" s="178"/>
      <c r="BE102" s="182">
        <f t="shared" si="0"/>
        <v>0</v>
      </c>
      <c r="BF102" s="182">
        <f t="shared" si="1"/>
        <v>0</v>
      </c>
      <c r="BG102" s="182">
        <f t="shared" si="2"/>
        <v>0</v>
      </c>
      <c r="BH102" s="182">
        <f t="shared" si="3"/>
        <v>0</v>
      </c>
      <c r="BI102" s="182">
        <f t="shared" si="4"/>
        <v>0</v>
      </c>
      <c r="BJ102" s="181" t="s">
        <v>88</v>
      </c>
      <c r="BK102" s="178"/>
      <c r="BL102" s="178"/>
      <c r="BM102" s="178"/>
    </row>
    <row r="103" spans="1:65" s="2" customFormat="1" ht="18" customHeight="1">
      <c r="A103" s="35"/>
      <c r="B103" s="36"/>
      <c r="C103" s="37"/>
      <c r="D103" s="307" t="s">
        <v>148</v>
      </c>
      <c r="E103" s="308"/>
      <c r="F103" s="308"/>
      <c r="G103" s="37"/>
      <c r="H103" s="37"/>
      <c r="I103" s="37"/>
      <c r="J103" s="111">
        <v>0</v>
      </c>
      <c r="K103" s="37"/>
      <c r="L103" s="177"/>
      <c r="M103" s="178"/>
      <c r="N103" s="179" t="s">
        <v>45</v>
      </c>
      <c r="O103" s="178"/>
      <c r="P103" s="178"/>
      <c r="Q103" s="178"/>
      <c r="R103" s="178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 t="s">
        <v>146</v>
      </c>
      <c r="AZ103" s="178"/>
      <c r="BA103" s="178"/>
      <c r="BB103" s="178"/>
      <c r="BC103" s="178"/>
      <c r="BD103" s="178"/>
      <c r="BE103" s="182">
        <f t="shared" si="0"/>
        <v>0</v>
      </c>
      <c r="BF103" s="182">
        <f t="shared" si="1"/>
        <v>0</v>
      </c>
      <c r="BG103" s="182">
        <f t="shared" si="2"/>
        <v>0</v>
      </c>
      <c r="BH103" s="182">
        <f t="shared" si="3"/>
        <v>0</v>
      </c>
      <c r="BI103" s="182">
        <f t="shared" si="4"/>
        <v>0</v>
      </c>
      <c r="BJ103" s="181" t="s">
        <v>88</v>
      </c>
      <c r="BK103" s="178"/>
      <c r="BL103" s="178"/>
      <c r="BM103" s="178"/>
    </row>
    <row r="104" spans="1:65" s="2" customFormat="1" ht="18" customHeight="1">
      <c r="A104" s="35"/>
      <c r="B104" s="36"/>
      <c r="C104" s="37"/>
      <c r="D104" s="307" t="s">
        <v>149</v>
      </c>
      <c r="E104" s="308"/>
      <c r="F104" s="308"/>
      <c r="G104" s="37"/>
      <c r="H104" s="37"/>
      <c r="I104" s="37"/>
      <c r="J104" s="111">
        <v>0</v>
      </c>
      <c r="K104" s="37"/>
      <c r="L104" s="177"/>
      <c r="M104" s="178"/>
      <c r="N104" s="179" t="s">
        <v>45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146</v>
      </c>
      <c r="AZ104" s="178"/>
      <c r="BA104" s="178"/>
      <c r="BB104" s="178"/>
      <c r="BC104" s="178"/>
      <c r="BD104" s="178"/>
      <c r="BE104" s="182">
        <f t="shared" si="0"/>
        <v>0</v>
      </c>
      <c r="BF104" s="182">
        <f t="shared" si="1"/>
        <v>0</v>
      </c>
      <c r="BG104" s="182">
        <f t="shared" si="2"/>
        <v>0</v>
      </c>
      <c r="BH104" s="182">
        <f t="shared" si="3"/>
        <v>0</v>
      </c>
      <c r="BI104" s="182">
        <f t="shared" si="4"/>
        <v>0</v>
      </c>
      <c r="BJ104" s="181" t="s">
        <v>88</v>
      </c>
      <c r="BK104" s="178"/>
      <c r="BL104" s="178"/>
      <c r="BM104" s="178"/>
    </row>
    <row r="105" spans="1:65" s="2" customFormat="1" ht="18" customHeight="1">
      <c r="A105" s="35"/>
      <c r="B105" s="36"/>
      <c r="C105" s="37"/>
      <c r="D105" s="307" t="s">
        <v>150</v>
      </c>
      <c r="E105" s="308"/>
      <c r="F105" s="308"/>
      <c r="G105" s="37"/>
      <c r="H105" s="37"/>
      <c r="I105" s="37"/>
      <c r="J105" s="111">
        <v>0</v>
      </c>
      <c r="K105" s="37"/>
      <c r="L105" s="177"/>
      <c r="M105" s="178"/>
      <c r="N105" s="179" t="s">
        <v>45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146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88</v>
      </c>
      <c r="BK105" s="178"/>
      <c r="BL105" s="178"/>
      <c r="BM105" s="178"/>
    </row>
    <row r="106" spans="1:65" s="2" customFormat="1" ht="18" customHeight="1">
      <c r="A106" s="35"/>
      <c r="B106" s="36"/>
      <c r="C106" s="37"/>
      <c r="D106" s="110" t="s">
        <v>151</v>
      </c>
      <c r="E106" s="37"/>
      <c r="F106" s="37"/>
      <c r="G106" s="37"/>
      <c r="H106" s="37"/>
      <c r="I106" s="37"/>
      <c r="J106" s="111">
        <f>ROUND(J30*T106,2)</f>
        <v>0</v>
      </c>
      <c r="K106" s="37"/>
      <c r="L106" s="177"/>
      <c r="M106" s="178"/>
      <c r="N106" s="179" t="s">
        <v>45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152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88</v>
      </c>
      <c r="BK106" s="178"/>
      <c r="BL106" s="178"/>
      <c r="BM106" s="178"/>
    </row>
    <row r="107" spans="1:31" s="2" customFormat="1" ht="12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9.25" customHeight="1">
      <c r="A108" s="35"/>
      <c r="B108" s="36"/>
      <c r="C108" s="119" t="s">
        <v>108</v>
      </c>
      <c r="D108" s="120"/>
      <c r="E108" s="120"/>
      <c r="F108" s="120"/>
      <c r="G108" s="120"/>
      <c r="H108" s="120"/>
      <c r="I108" s="120"/>
      <c r="J108" s="121">
        <f>ROUND(J96+J100,2)</f>
        <v>0</v>
      </c>
      <c r="K108" s="120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3" t="s">
        <v>153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32" t="str">
        <f>E7</f>
        <v>Dílčí enegetická renovace objektu poliklinika Parník</v>
      </c>
      <c r="F117" s="333"/>
      <c r="G117" s="333"/>
      <c r="H117" s="333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118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21" t="str">
        <f>E9</f>
        <v>8/2019/DVz - Vzduchotechnika</v>
      </c>
      <c r="F119" s="334"/>
      <c r="G119" s="334"/>
      <c r="H119" s="334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7" t="str">
        <f>F12</f>
        <v>Gen.Janouška 902/17,Praha 14</v>
      </c>
      <c r="G121" s="37"/>
      <c r="H121" s="37"/>
      <c r="I121" s="29" t="s">
        <v>22</v>
      </c>
      <c r="J121" s="67" t="str">
        <f>IF(J12="","",J12)</f>
        <v>8. 5. 2021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29" t="s">
        <v>24</v>
      </c>
      <c r="D123" s="37"/>
      <c r="E123" s="37"/>
      <c r="F123" s="27" t="str">
        <f>E15</f>
        <v>Městská část Praha 14</v>
      </c>
      <c r="G123" s="37"/>
      <c r="H123" s="37"/>
      <c r="I123" s="29" t="s">
        <v>31</v>
      </c>
      <c r="J123" s="32" t="str">
        <f>E21</f>
        <v>a3atelier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29" t="s">
        <v>29</v>
      </c>
      <c r="D124" s="37"/>
      <c r="E124" s="37"/>
      <c r="F124" s="27" t="str">
        <f>IF(E18="","",E18)</f>
        <v>Vyplň údaj</v>
      </c>
      <c r="G124" s="37"/>
      <c r="H124" s="37"/>
      <c r="I124" s="29" t="s">
        <v>35</v>
      </c>
      <c r="J124" s="32" t="str">
        <f>E24</f>
        <v>Ing.Myšík Petr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83"/>
      <c r="B126" s="184"/>
      <c r="C126" s="185" t="s">
        <v>154</v>
      </c>
      <c r="D126" s="186" t="s">
        <v>65</v>
      </c>
      <c r="E126" s="186" t="s">
        <v>61</v>
      </c>
      <c r="F126" s="186" t="s">
        <v>62</v>
      </c>
      <c r="G126" s="186" t="s">
        <v>155</v>
      </c>
      <c r="H126" s="186" t="s">
        <v>156</v>
      </c>
      <c r="I126" s="186" t="s">
        <v>157</v>
      </c>
      <c r="J126" s="187" t="s">
        <v>123</v>
      </c>
      <c r="K126" s="188" t="s">
        <v>158</v>
      </c>
      <c r="L126" s="189"/>
      <c r="M126" s="76" t="s">
        <v>1</v>
      </c>
      <c r="N126" s="77" t="s">
        <v>44</v>
      </c>
      <c r="O126" s="77" t="s">
        <v>159</v>
      </c>
      <c r="P126" s="77" t="s">
        <v>160</v>
      </c>
      <c r="Q126" s="77" t="s">
        <v>161</v>
      </c>
      <c r="R126" s="77" t="s">
        <v>162</v>
      </c>
      <c r="S126" s="77" t="s">
        <v>163</v>
      </c>
      <c r="T126" s="78" t="s">
        <v>164</v>
      </c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</row>
    <row r="127" spans="1:63" s="2" customFormat="1" ht="22.9" customHeight="1">
      <c r="A127" s="35"/>
      <c r="B127" s="36"/>
      <c r="C127" s="83" t="s">
        <v>165</v>
      </c>
      <c r="D127" s="37"/>
      <c r="E127" s="37"/>
      <c r="F127" s="37"/>
      <c r="G127" s="37"/>
      <c r="H127" s="37"/>
      <c r="I127" s="37"/>
      <c r="J127" s="190">
        <f>BK127</f>
        <v>0</v>
      </c>
      <c r="K127" s="37"/>
      <c r="L127" s="38"/>
      <c r="M127" s="79"/>
      <c r="N127" s="191"/>
      <c r="O127" s="80"/>
      <c r="P127" s="192">
        <f>P128</f>
        <v>0</v>
      </c>
      <c r="Q127" s="80"/>
      <c r="R127" s="192">
        <f>R128</f>
        <v>0</v>
      </c>
      <c r="S127" s="80"/>
      <c r="T127" s="193">
        <f>T128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7" t="s">
        <v>79</v>
      </c>
      <c r="AU127" s="17" t="s">
        <v>125</v>
      </c>
      <c r="BK127" s="194">
        <f>BK128</f>
        <v>0</v>
      </c>
    </row>
    <row r="128" spans="2:63" s="12" customFormat="1" ht="25.9" customHeight="1">
      <c r="B128" s="195"/>
      <c r="C128" s="196"/>
      <c r="D128" s="197" t="s">
        <v>79</v>
      </c>
      <c r="E128" s="198" t="s">
        <v>80</v>
      </c>
      <c r="F128" s="198" t="s">
        <v>457</v>
      </c>
      <c r="G128" s="196"/>
      <c r="H128" s="196"/>
      <c r="I128" s="199"/>
      <c r="J128" s="200">
        <f>BK128</f>
        <v>0</v>
      </c>
      <c r="K128" s="196"/>
      <c r="L128" s="201"/>
      <c r="M128" s="202"/>
      <c r="N128" s="203"/>
      <c r="O128" s="203"/>
      <c r="P128" s="204">
        <f>SUM(P129:P209)</f>
        <v>0</v>
      </c>
      <c r="Q128" s="203"/>
      <c r="R128" s="204">
        <f>SUM(R129:R209)</f>
        <v>0</v>
      </c>
      <c r="S128" s="203"/>
      <c r="T128" s="205">
        <f>SUM(T129:T209)</f>
        <v>0</v>
      </c>
      <c r="AR128" s="206" t="s">
        <v>88</v>
      </c>
      <c r="AT128" s="207" t="s">
        <v>79</v>
      </c>
      <c r="AU128" s="207" t="s">
        <v>80</v>
      </c>
      <c r="AY128" s="206" t="s">
        <v>168</v>
      </c>
      <c r="BK128" s="208">
        <f>SUM(BK129:BK209)</f>
        <v>0</v>
      </c>
    </row>
    <row r="129" spans="1:65" s="2" customFormat="1" ht="62.65" customHeight="1">
      <c r="A129" s="35"/>
      <c r="B129" s="36"/>
      <c r="C129" s="211" t="s">
        <v>88</v>
      </c>
      <c r="D129" s="211" t="s">
        <v>170</v>
      </c>
      <c r="E129" s="212" t="s">
        <v>458</v>
      </c>
      <c r="F129" s="213" t="s">
        <v>459</v>
      </c>
      <c r="G129" s="214" t="s">
        <v>221</v>
      </c>
      <c r="H129" s="215">
        <v>14</v>
      </c>
      <c r="I129" s="216"/>
      <c r="J129" s="217">
        <f>ROUND(I129*H129,2)</f>
        <v>0</v>
      </c>
      <c r="K129" s="218"/>
      <c r="L129" s="38"/>
      <c r="M129" s="219" t="s">
        <v>1</v>
      </c>
      <c r="N129" s="220" t="s">
        <v>45</v>
      </c>
      <c r="O129" s="72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3" t="s">
        <v>174</v>
      </c>
      <c r="AT129" s="223" t="s">
        <v>170</v>
      </c>
      <c r="AU129" s="223" t="s">
        <v>88</v>
      </c>
      <c r="AY129" s="17" t="s">
        <v>168</v>
      </c>
      <c r="BE129" s="115">
        <f>IF(N129="základní",J129,0)</f>
        <v>0</v>
      </c>
      <c r="BF129" s="115">
        <f>IF(N129="snížená",J129,0)</f>
        <v>0</v>
      </c>
      <c r="BG129" s="115">
        <f>IF(N129="zákl. přenesená",J129,0)</f>
        <v>0</v>
      </c>
      <c r="BH129" s="115">
        <f>IF(N129="sníž. přenesená",J129,0)</f>
        <v>0</v>
      </c>
      <c r="BI129" s="115">
        <f>IF(N129="nulová",J129,0)</f>
        <v>0</v>
      </c>
      <c r="BJ129" s="17" t="s">
        <v>88</v>
      </c>
      <c r="BK129" s="115">
        <f>ROUND(I129*H129,2)</f>
        <v>0</v>
      </c>
      <c r="BL129" s="17" t="s">
        <v>174</v>
      </c>
      <c r="BM129" s="223" t="s">
        <v>460</v>
      </c>
    </row>
    <row r="130" spans="2:51" s="14" customFormat="1" ht="12">
      <c r="B130" s="235"/>
      <c r="C130" s="236"/>
      <c r="D130" s="226" t="s">
        <v>180</v>
      </c>
      <c r="E130" s="237" t="s">
        <v>1</v>
      </c>
      <c r="F130" s="238" t="s">
        <v>461</v>
      </c>
      <c r="G130" s="236"/>
      <c r="H130" s="239">
        <v>14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180</v>
      </c>
      <c r="AU130" s="245" t="s">
        <v>88</v>
      </c>
      <c r="AV130" s="14" t="s">
        <v>90</v>
      </c>
      <c r="AW130" s="14" t="s">
        <v>34</v>
      </c>
      <c r="AX130" s="14" t="s">
        <v>88</v>
      </c>
      <c r="AY130" s="245" t="s">
        <v>168</v>
      </c>
    </row>
    <row r="131" spans="1:65" s="2" customFormat="1" ht="14.45" customHeight="1">
      <c r="A131" s="35"/>
      <c r="B131" s="36"/>
      <c r="C131" s="211" t="s">
        <v>90</v>
      </c>
      <c r="D131" s="211" t="s">
        <v>170</v>
      </c>
      <c r="E131" s="212" t="s">
        <v>462</v>
      </c>
      <c r="F131" s="213" t="s">
        <v>463</v>
      </c>
      <c r="G131" s="214" t="s">
        <v>173</v>
      </c>
      <c r="H131" s="215">
        <v>14</v>
      </c>
      <c r="I131" s="216"/>
      <c r="J131" s="217">
        <f>ROUND(I131*H131,2)</f>
        <v>0</v>
      </c>
      <c r="K131" s="218"/>
      <c r="L131" s="38"/>
      <c r="M131" s="219" t="s">
        <v>1</v>
      </c>
      <c r="N131" s="220" t="s">
        <v>45</v>
      </c>
      <c r="O131" s="72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3" t="s">
        <v>174</v>
      </c>
      <c r="AT131" s="223" t="s">
        <v>170</v>
      </c>
      <c r="AU131" s="223" t="s">
        <v>88</v>
      </c>
      <c r="AY131" s="17" t="s">
        <v>168</v>
      </c>
      <c r="BE131" s="115">
        <f>IF(N131="základní",J131,0)</f>
        <v>0</v>
      </c>
      <c r="BF131" s="115">
        <f>IF(N131="snížená",J131,0)</f>
        <v>0</v>
      </c>
      <c r="BG131" s="115">
        <f>IF(N131="zákl. přenesená",J131,0)</f>
        <v>0</v>
      </c>
      <c r="BH131" s="115">
        <f>IF(N131="sníž. přenesená",J131,0)</f>
        <v>0</v>
      </c>
      <c r="BI131" s="115">
        <f>IF(N131="nulová",J131,0)</f>
        <v>0</v>
      </c>
      <c r="BJ131" s="17" t="s">
        <v>88</v>
      </c>
      <c r="BK131" s="115">
        <f>ROUND(I131*H131,2)</f>
        <v>0</v>
      </c>
      <c r="BL131" s="17" t="s">
        <v>174</v>
      </c>
      <c r="BM131" s="223" t="s">
        <v>464</v>
      </c>
    </row>
    <row r="132" spans="2:51" s="14" customFormat="1" ht="12">
      <c r="B132" s="235"/>
      <c r="C132" s="236"/>
      <c r="D132" s="226" t="s">
        <v>180</v>
      </c>
      <c r="E132" s="237" t="s">
        <v>1</v>
      </c>
      <c r="F132" s="238" t="s">
        <v>465</v>
      </c>
      <c r="G132" s="236"/>
      <c r="H132" s="239">
        <v>14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180</v>
      </c>
      <c r="AU132" s="245" t="s">
        <v>88</v>
      </c>
      <c r="AV132" s="14" t="s">
        <v>90</v>
      </c>
      <c r="AW132" s="14" t="s">
        <v>34</v>
      </c>
      <c r="AX132" s="14" t="s">
        <v>88</v>
      </c>
      <c r="AY132" s="245" t="s">
        <v>168</v>
      </c>
    </row>
    <row r="133" spans="1:65" s="2" customFormat="1" ht="14.45" customHeight="1">
      <c r="A133" s="35"/>
      <c r="B133" s="36"/>
      <c r="C133" s="211" t="s">
        <v>183</v>
      </c>
      <c r="D133" s="211" t="s">
        <v>170</v>
      </c>
      <c r="E133" s="212" t="s">
        <v>466</v>
      </c>
      <c r="F133" s="213" t="s">
        <v>467</v>
      </c>
      <c r="G133" s="214" t="s">
        <v>253</v>
      </c>
      <c r="H133" s="215">
        <v>26.5</v>
      </c>
      <c r="I133" s="216"/>
      <c r="J133" s="217">
        <f>ROUND(I133*H133,2)</f>
        <v>0</v>
      </c>
      <c r="K133" s="218"/>
      <c r="L133" s="38"/>
      <c r="M133" s="219" t="s">
        <v>1</v>
      </c>
      <c r="N133" s="220" t="s">
        <v>45</v>
      </c>
      <c r="O133" s="72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3" t="s">
        <v>174</v>
      </c>
      <c r="AT133" s="223" t="s">
        <v>170</v>
      </c>
      <c r="AU133" s="223" t="s">
        <v>88</v>
      </c>
      <c r="AY133" s="17" t="s">
        <v>168</v>
      </c>
      <c r="BE133" s="115">
        <f>IF(N133="základní",J133,0)</f>
        <v>0</v>
      </c>
      <c r="BF133" s="115">
        <f>IF(N133="snížená",J133,0)</f>
        <v>0</v>
      </c>
      <c r="BG133" s="115">
        <f>IF(N133="zákl. přenesená",J133,0)</f>
        <v>0</v>
      </c>
      <c r="BH133" s="115">
        <f>IF(N133="sníž. přenesená",J133,0)</f>
        <v>0</v>
      </c>
      <c r="BI133" s="115">
        <f>IF(N133="nulová",J133,0)</f>
        <v>0</v>
      </c>
      <c r="BJ133" s="17" t="s">
        <v>88</v>
      </c>
      <c r="BK133" s="115">
        <f>ROUND(I133*H133,2)</f>
        <v>0</v>
      </c>
      <c r="BL133" s="17" t="s">
        <v>174</v>
      </c>
      <c r="BM133" s="223" t="s">
        <v>468</v>
      </c>
    </row>
    <row r="134" spans="2:51" s="14" customFormat="1" ht="12">
      <c r="B134" s="235"/>
      <c r="C134" s="236"/>
      <c r="D134" s="226" t="s">
        <v>180</v>
      </c>
      <c r="E134" s="237" t="s">
        <v>444</v>
      </c>
      <c r="F134" s="238" t="s">
        <v>469</v>
      </c>
      <c r="G134" s="236"/>
      <c r="H134" s="239">
        <v>26.5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180</v>
      </c>
      <c r="AU134" s="245" t="s">
        <v>88</v>
      </c>
      <c r="AV134" s="14" t="s">
        <v>90</v>
      </c>
      <c r="AW134" s="14" t="s">
        <v>34</v>
      </c>
      <c r="AX134" s="14" t="s">
        <v>88</v>
      </c>
      <c r="AY134" s="245" t="s">
        <v>168</v>
      </c>
    </row>
    <row r="135" spans="1:65" s="2" customFormat="1" ht="14.45" customHeight="1">
      <c r="A135" s="35"/>
      <c r="B135" s="36"/>
      <c r="C135" s="211" t="s">
        <v>174</v>
      </c>
      <c r="D135" s="211" t="s">
        <v>170</v>
      </c>
      <c r="E135" s="212" t="s">
        <v>470</v>
      </c>
      <c r="F135" s="213" t="s">
        <v>471</v>
      </c>
      <c r="G135" s="214" t="s">
        <v>253</v>
      </c>
      <c r="H135" s="215">
        <v>333.5</v>
      </c>
      <c r="I135" s="216"/>
      <c r="J135" s="217">
        <f>ROUND(I135*H135,2)</f>
        <v>0</v>
      </c>
      <c r="K135" s="218"/>
      <c r="L135" s="38"/>
      <c r="M135" s="219" t="s">
        <v>1</v>
      </c>
      <c r="N135" s="220" t="s">
        <v>45</v>
      </c>
      <c r="O135" s="72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3" t="s">
        <v>174</v>
      </c>
      <c r="AT135" s="223" t="s">
        <v>170</v>
      </c>
      <c r="AU135" s="223" t="s">
        <v>88</v>
      </c>
      <c r="AY135" s="17" t="s">
        <v>168</v>
      </c>
      <c r="BE135" s="115">
        <f>IF(N135="základní",J135,0)</f>
        <v>0</v>
      </c>
      <c r="BF135" s="115">
        <f>IF(N135="snížená",J135,0)</f>
        <v>0</v>
      </c>
      <c r="BG135" s="115">
        <f>IF(N135="zákl. přenesená",J135,0)</f>
        <v>0</v>
      </c>
      <c r="BH135" s="115">
        <f>IF(N135="sníž. přenesená",J135,0)</f>
        <v>0</v>
      </c>
      <c r="BI135" s="115">
        <f>IF(N135="nulová",J135,0)</f>
        <v>0</v>
      </c>
      <c r="BJ135" s="17" t="s">
        <v>88</v>
      </c>
      <c r="BK135" s="115">
        <f>ROUND(I135*H135,2)</f>
        <v>0</v>
      </c>
      <c r="BL135" s="17" t="s">
        <v>174</v>
      </c>
      <c r="BM135" s="223" t="s">
        <v>472</v>
      </c>
    </row>
    <row r="136" spans="2:51" s="14" customFormat="1" ht="12">
      <c r="B136" s="235"/>
      <c r="C136" s="236"/>
      <c r="D136" s="226" t="s">
        <v>180</v>
      </c>
      <c r="E136" s="237" t="s">
        <v>447</v>
      </c>
      <c r="F136" s="238" t="s">
        <v>473</v>
      </c>
      <c r="G136" s="236"/>
      <c r="H136" s="239">
        <v>333.5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180</v>
      </c>
      <c r="AU136" s="245" t="s">
        <v>88</v>
      </c>
      <c r="AV136" s="14" t="s">
        <v>90</v>
      </c>
      <c r="AW136" s="14" t="s">
        <v>34</v>
      </c>
      <c r="AX136" s="14" t="s">
        <v>88</v>
      </c>
      <c r="AY136" s="245" t="s">
        <v>168</v>
      </c>
    </row>
    <row r="137" spans="1:65" s="2" customFormat="1" ht="14.45" customHeight="1">
      <c r="A137" s="35"/>
      <c r="B137" s="36"/>
      <c r="C137" s="211" t="s">
        <v>199</v>
      </c>
      <c r="D137" s="211" t="s">
        <v>170</v>
      </c>
      <c r="E137" s="212" t="s">
        <v>474</v>
      </c>
      <c r="F137" s="213" t="s">
        <v>475</v>
      </c>
      <c r="G137" s="214" t="s">
        <v>253</v>
      </c>
      <c r="H137" s="215">
        <v>5</v>
      </c>
      <c r="I137" s="216"/>
      <c r="J137" s="217">
        <f>ROUND(I137*H137,2)</f>
        <v>0</v>
      </c>
      <c r="K137" s="218"/>
      <c r="L137" s="38"/>
      <c r="M137" s="219" t="s">
        <v>1</v>
      </c>
      <c r="N137" s="220" t="s">
        <v>45</v>
      </c>
      <c r="O137" s="72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3" t="s">
        <v>174</v>
      </c>
      <c r="AT137" s="223" t="s">
        <v>170</v>
      </c>
      <c r="AU137" s="223" t="s">
        <v>88</v>
      </c>
      <c r="AY137" s="17" t="s">
        <v>168</v>
      </c>
      <c r="BE137" s="115">
        <f>IF(N137="základní",J137,0)</f>
        <v>0</v>
      </c>
      <c r="BF137" s="115">
        <f>IF(N137="snížená",J137,0)</f>
        <v>0</v>
      </c>
      <c r="BG137" s="115">
        <f>IF(N137="zákl. přenesená",J137,0)</f>
        <v>0</v>
      </c>
      <c r="BH137" s="115">
        <f>IF(N137="sníž. přenesená",J137,0)</f>
        <v>0</v>
      </c>
      <c r="BI137" s="115">
        <f>IF(N137="nulová",J137,0)</f>
        <v>0</v>
      </c>
      <c r="BJ137" s="17" t="s">
        <v>88</v>
      </c>
      <c r="BK137" s="115">
        <f>ROUND(I137*H137,2)</f>
        <v>0</v>
      </c>
      <c r="BL137" s="17" t="s">
        <v>174</v>
      </c>
      <c r="BM137" s="223" t="s">
        <v>476</v>
      </c>
    </row>
    <row r="138" spans="2:51" s="14" customFormat="1" ht="12">
      <c r="B138" s="235"/>
      <c r="C138" s="236"/>
      <c r="D138" s="226" t="s">
        <v>180</v>
      </c>
      <c r="E138" s="237" t="s">
        <v>450</v>
      </c>
      <c r="F138" s="238" t="s">
        <v>199</v>
      </c>
      <c r="G138" s="236"/>
      <c r="H138" s="239">
        <v>5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180</v>
      </c>
      <c r="AU138" s="245" t="s">
        <v>88</v>
      </c>
      <c r="AV138" s="14" t="s">
        <v>90</v>
      </c>
      <c r="AW138" s="14" t="s">
        <v>34</v>
      </c>
      <c r="AX138" s="14" t="s">
        <v>88</v>
      </c>
      <c r="AY138" s="245" t="s">
        <v>168</v>
      </c>
    </row>
    <row r="139" spans="1:65" s="2" customFormat="1" ht="14.45" customHeight="1">
      <c r="A139" s="35"/>
      <c r="B139" s="36"/>
      <c r="C139" s="211" t="s">
        <v>197</v>
      </c>
      <c r="D139" s="211" t="s">
        <v>170</v>
      </c>
      <c r="E139" s="212" t="s">
        <v>477</v>
      </c>
      <c r="F139" s="213" t="s">
        <v>478</v>
      </c>
      <c r="G139" s="214" t="s">
        <v>253</v>
      </c>
      <c r="H139" s="215">
        <v>109.5</v>
      </c>
      <c r="I139" s="216"/>
      <c r="J139" s="217">
        <f>ROUND(I139*H139,2)</f>
        <v>0</v>
      </c>
      <c r="K139" s="218"/>
      <c r="L139" s="38"/>
      <c r="M139" s="219" t="s">
        <v>1</v>
      </c>
      <c r="N139" s="220" t="s">
        <v>45</v>
      </c>
      <c r="O139" s="72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3" t="s">
        <v>174</v>
      </c>
      <c r="AT139" s="223" t="s">
        <v>170</v>
      </c>
      <c r="AU139" s="223" t="s">
        <v>88</v>
      </c>
      <c r="AY139" s="17" t="s">
        <v>168</v>
      </c>
      <c r="BE139" s="115">
        <f>IF(N139="základní",J139,0)</f>
        <v>0</v>
      </c>
      <c r="BF139" s="115">
        <f>IF(N139="snížená",J139,0)</f>
        <v>0</v>
      </c>
      <c r="BG139" s="115">
        <f>IF(N139="zákl. přenesená",J139,0)</f>
        <v>0</v>
      </c>
      <c r="BH139" s="115">
        <f>IF(N139="sníž. přenesená",J139,0)</f>
        <v>0</v>
      </c>
      <c r="BI139" s="115">
        <f>IF(N139="nulová",J139,0)</f>
        <v>0</v>
      </c>
      <c r="BJ139" s="17" t="s">
        <v>88</v>
      </c>
      <c r="BK139" s="115">
        <f>ROUND(I139*H139,2)</f>
        <v>0</v>
      </c>
      <c r="BL139" s="17" t="s">
        <v>174</v>
      </c>
      <c r="BM139" s="223" t="s">
        <v>479</v>
      </c>
    </row>
    <row r="140" spans="2:51" s="14" customFormat="1" ht="12">
      <c r="B140" s="235"/>
      <c r="C140" s="236"/>
      <c r="D140" s="226" t="s">
        <v>180</v>
      </c>
      <c r="E140" s="237" t="s">
        <v>452</v>
      </c>
      <c r="F140" s="238" t="s">
        <v>480</v>
      </c>
      <c r="G140" s="236"/>
      <c r="H140" s="239">
        <v>109.5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180</v>
      </c>
      <c r="AU140" s="245" t="s">
        <v>88</v>
      </c>
      <c r="AV140" s="14" t="s">
        <v>90</v>
      </c>
      <c r="AW140" s="14" t="s">
        <v>34</v>
      </c>
      <c r="AX140" s="14" t="s">
        <v>88</v>
      </c>
      <c r="AY140" s="245" t="s">
        <v>168</v>
      </c>
    </row>
    <row r="141" spans="1:65" s="2" customFormat="1" ht="24.2" customHeight="1">
      <c r="A141" s="35"/>
      <c r="B141" s="36"/>
      <c r="C141" s="211" t="s">
        <v>207</v>
      </c>
      <c r="D141" s="211" t="s">
        <v>170</v>
      </c>
      <c r="E141" s="212" t="s">
        <v>481</v>
      </c>
      <c r="F141" s="213" t="s">
        <v>482</v>
      </c>
      <c r="G141" s="214" t="s">
        <v>178</v>
      </c>
      <c r="H141" s="215">
        <v>39</v>
      </c>
      <c r="I141" s="216"/>
      <c r="J141" s="217">
        <f>ROUND(I141*H141,2)</f>
        <v>0</v>
      </c>
      <c r="K141" s="218"/>
      <c r="L141" s="38"/>
      <c r="M141" s="219" t="s">
        <v>1</v>
      </c>
      <c r="N141" s="220" t="s">
        <v>45</v>
      </c>
      <c r="O141" s="72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3" t="s">
        <v>174</v>
      </c>
      <c r="AT141" s="223" t="s">
        <v>170</v>
      </c>
      <c r="AU141" s="223" t="s">
        <v>88</v>
      </c>
      <c r="AY141" s="17" t="s">
        <v>168</v>
      </c>
      <c r="BE141" s="115">
        <f>IF(N141="základní",J141,0)</f>
        <v>0</v>
      </c>
      <c r="BF141" s="115">
        <f>IF(N141="snížená",J141,0)</f>
        <v>0</v>
      </c>
      <c r="BG141" s="115">
        <f>IF(N141="zákl. přenesená",J141,0)</f>
        <v>0</v>
      </c>
      <c r="BH141" s="115">
        <f>IF(N141="sníž. přenesená",J141,0)</f>
        <v>0</v>
      </c>
      <c r="BI141" s="115">
        <f>IF(N141="nulová",J141,0)</f>
        <v>0</v>
      </c>
      <c r="BJ141" s="17" t="s">
        <v>88</v>
      </c>
      <c r="BK141" s="115">
        <f>ROUND(I141*H141,2)</f>
        <v>0</v>
      </c>
      <c r="BL141" s="17" t="s">
        <v>174</v>
      </c>
      <c r="BM141" s="223" t="s">
        <v>483</v>
      </c>
    </row>
    <row r="142" spans="2:51" s="14" customFormat="1" ht="12">
      <c r="B142" s="235"/>
      <c r="C142" s="236"/>
      <c r="D142" s="226" t="s">
        <v>180</v>
      </c>
      <c r="E142" s="237" t="s">
        <v>1</v>
      </c>
      <c r="F142" s="238" t="s">
        <v>484</v>
      </c>
      <c r="G142" s="236"/>
      <c r="H142" s="239">
        <v>39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180</v>
      </c>
      <c r="AU142" s="245" t="s">
        <v>88</v>
      </c>
      <c r="AV142" s="14" t="s">
        <v>90</v>
      </c>
      <c r="AW142" s="14" t="s">
        <v>34</v>
      </c>
      <c r="AX142" s="14" t="s">
        <v>88</v>
      </c>
      <c r="AY142" s="245" t="s">
        <v>168</v>
      </c>
    </row>
    <row r="143" spans="1:65" s="2" customFormat="1" ht="14.45" customHeight="1">
      <c r="A143" s="35"/>
      <c r="B143" s="36"/>
      <c r="C143" s="211" t="s">
        <v>211</v>
      </c>
      <c r="D143" s="211" t="s">
        <v>170</v>
      </c>
      <c r="E143" s="212" t="s">
        <v>485</v>
      </c>
      <c r="F143" s="213" t="s">
        <v>486</v>
      </c>
      <c r="G143" s="214" t="s">
        <v>221</v>
      </c>
      <c r="H143" s="215">
        <v>18</v>
      </c>
      <c r="I143" s="216"/>
      <c r="J143" s="217">
        <f>ROUND(I143*H143,2)</f>
        <v>0</v>
      </c>
      <c r="K143" s="218"/>
      <c r="L143" s="38"/>
      <c r="M143" s="219" t="s">
        <v>1</v>
      </c>
      <c r="N143" s="220" t="s">
        <v>45</v>
      </c>
      <c r="O143" s="72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3" t="s">
        <v>174</v>
      </c>
      <c r="AT143" s="223" t="s">
        <v>170</v>
      </c>
      <c r="AU143" s="223" t="s">
        <v>88</v>
      </c>
      <c r="AY143" s="17" t="s">
        <v>168</v>
      </c>
      <c r="BE143" s="115">
        <f>IF(N143="základní",J143,0)</f>
        <v>0</v>
      </c>
      <c r="BF143" s="115">
        <f>IF(N143="snížená",J143,0)</f>
        <v>0</v>
      </c>
      <c r="BG143" s="115">
        <f>IF(N143="zákl. přenesená",J143,0)</f>
        <v>0</v>
      </c>
      <c r="BH143" s="115">
        <f>IF(N143="sníž. přenesená",J143,0)</f>
        <v>0</v>
      </c>
      <c r="BI143" s="115">
        <f>IF(N143="nulová",J143,0)</f>
        <v>0</v>
      </c>
      <c r="BJ143" s="17" t="s">
        <v>88</v>
      </c>
      <c r="BK143" s="115">
        <f>ROUND(I143*H143,2)</f>
        <v>0</v>
      </c>
      <c r="BL143" s="17" t="s">
        <v>174</v>
      </c>
      <c r="BM143" s="223" t="s">
        <v>487</v>
      </c>
    </row>
    <row r="144" spans="2:51" s="14" customFormat="1" ht="12">
      <c r="B144" s="235"/>
      <c r="C144" s="236"/>
      <c r="D144" s="226" t="s">
        <v>180</v>
      </c>
      <c r="E144" s="237" t="s">
        <v>1</v>
      </c>
      <c r="F144" s="238" t="s">
        <v>488</v>
      </c>
      <c r="G144" s="236"/>
      <c r="H144" s="239">
        <v>18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180</v>
      </c>
      <c r="AU144" s="245" t="s">
        <v>88</v>
      </c>
      <c r="AV144" s="14" t="s">
        <v>90</v>
      </c>
      <c r="AW144" s="14" t="s">
        <v>34</v>
      </c>
      <c r="AX144" s="14" t="s">
        <v>88</v>
      </c>
      <c r="AY144" s="245" t="s">
        <v>168</v>
      </c>
    </row>
    <row r="145" spans="1:65" s="2" customFormat="1" ht="14.45" customHeight="1">
      <c r="A145" s="35"/>
      <c r="B145" s="36"/>
      <c r="C145" s="211" t="s">
        <v>218</v>
      </c>
      <c r="D145" s="211" t="s">
        <v>170</v>
      </c>
      <c r="E145" s="212" t="s">
        <v>489</v>
      </c>
      <c r="F145" s="213" t="s">
        <v>490</v>
      </c>
      <c r="G145" s="214" t="s">
        <v>221</v>
      </c>
      <c r="H145" s="215">
        <v>27</v>
      </c>
      <c r="I145" s="216"/>
      <c r="J145" s="217">
        <f>ROUND(I145*H145,2)</f>
        <v>0</v>
      </c>
      <c r="K145" s="218"/>
      <c r="L145" s="38"/>
      <c r="M145" s="219" t="s">
        <v>1</v>
      </c>
      <c r="N145" s="220" t="s">
        <v>45</v>
      </c>
      <c r="O145" s="72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3" t="s">
        <v>174</v>
      </c>
      <c r="AT145" s="223" t="s">
        <v>170</v>
      </c>
      <c r="AU145" s="223" t="s">
        <v>88</v>
      </c>
      <c r="AY145" s="17" t="s">
        <v>168</v>
      </c>
      <c r="BE145" s="115">
        <f>IF(N145="základní",J145,0)</f>
        <v>0</v>
      </c>
      <c r="BF145" s="115">
        <f>IF(N145="snížená",J145,0)</f>
        <v>0</v>
      </c>
      <c r="BG145" s="115">
        <f>IF(N145="zákl. přenesená",J145,0)</f>
        <v>0</v>
      </c>
      <c r="BH145" s="115">
        <f>IF(N145="sníž. přenesená",J145,0)</f>
        <v>0</v>
      </c>
      <c r="BI145" s="115">
        <f>IF(N145="nulová",J145,0)</f>
        <v>0</v>
      </c>
      <c r="BJ145" s="17" t="s">
        <v>88</v>
      </c>
      <c r="BK145" s="115">
        <f>ROUND(I145*H145,2)</f>
        <v>0</v>
      </c>
      <c r="BL145" s="17" t="s">
        <v>174</v>
      </c>
      <c r="BM145" s="223" t="s">
        <v>491</v>
      </c>
    </row>
    <row r="146" spans="2:51" s="14" customFormat="1" ht="12">
      <c r="B146" s="235"/>
      <c r="C146" s="236"/>
      <c r="D146" s="226" t="s">
        <v>180</v>
      </c>
      <c r="E146" s="237" t="s">
        <v>1</v>
      </c>
      <c r="F146" s="238" t="s">
        <v>492</v>
      </c>
      <c r="G146" s="236"/>
      <c r="H146" s="239">
        <v>27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180</v>
      </c>
      <c r="AU146" s="245" t="s">
        <v>88</v>
      </c>
      <c r="AV146" s="14" t="s">
        <v>90</v>
      </c>
      <c r="AW146" s="14" t="s">
        <v>34</v>
      </c>
      <c r="AX146" s="14" t="s">
        <v>88</v>
      </c>
      <c r="AY146" s="245" t="s">
        <v>168</v>
      </c>
    </row>
    <row r="147" spans="1:65" s="2" customFormat="1" ht="14.45" customHeight="1">
      <c r="A147" s="35"/>
      <c r="B147" s="36"/>
      <c r="C147" s="211" t="s">
        <v>224</v>
      </c>
      <c r="D147" s="211" t="s">
        <v>170</v>
      </c>
      <c r="E147" s="212" t="s">
        <v>493</v>
      </c>
      <c r="F147" s="213" t="s">
        <v>494</v>
      </c>
      <c r="G147" s="214" t="s">
        <v>221</v>
      </c>
      <c r="H147" s="215">
        <v>30</v>
      </c>
      <c r="I147" s="216"/>
      <c r="J147" s="217">
        <f>ROUND(I147*H147,2)</f>
        <v>0</v>
      </c>
      <c r="K147" s="218"/>
      <c r="L147" s="38"/>
      <c r="M147" s="219" t="s">
        <v>1</v>
      </c>
      <c r="N147" s="220" t="s">
        <v>45</v>
      </c>
      <c r="O147" s="72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3" t="s">
        <v>174</v>
      </c>
      <c r="AT147" s="223" t="s">
        <v>170</v>
      </c>
      <c r="AU147" s="223" t="s">
        <v>88</v>
      </c>
      <c r="AY147" s="17" t="s">
        <v>168</v>
      </c>
      <c r="BE147" s="115">
        <f>IF(N147="základní",J147,0)</f>
        <v>0</v>
      </c>
      <c r="BF147" s="115">
        <f>IF(N147="snížená",J147,0)</f>
        <v>0</v>
      </c>
      <c r="BG147" s="115">
        <f>IF(N147="zákl. přenesená",J147,0)</f>
        <v>0</v>
      </c>
      <c r="BH147" s="115">
        <f>IF(N147="sníž. přenesená",J147,0)</f>
        <v>0</v>
      </c>
      <c r="BI147" s="115">
        <f>IF(N147="nulová",J147,0)</f>
        <v>0</v>
      </c>
      <c r="BJ147" s="17" t="s">
        <v>88</v>
      </c>
      <c r="BK147" s="115">
        <f>ROUND(I147*H147,2)</f>
        <v>0</v>
      </c>
      <c r="BL147" s="17" t="s">
        <v>174</v>
      </c>
      <c r="BM147" s="223" t="s">
        <v>495</v>
      </c>
    </row>
    <row r="148" spans="2:51" s="14" customFormat="1" ht="12">
      <c r="B148" s="235"/>
      <c r="C148" s="236"/>
      <c r="D148" s="226" t="s">
        <v>180</v>
      </c>
      <c r="E148" s="237" t="s">
        <v>1</v>
      </c>
      <c r="F148" s="238" t="s">
        <v>343</v>
      </c>
      <c r="G148" s="236"/>
      <c r="H148" s="239">
        <v>30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AT148" s="245" t="s">
        <v>180</v>
      </c>
      <c r="AU148" s="245" t="s">
        <v>88</v>
      </c>
      <c r="AV148" s="14" t="s">
        <v>90</v>
      </c>
      <c r="AW148" s="14" t="s">
        <v>34</v>
      </c>
      <c r="AX148" s="14" t="s">
        <v>88</v>
      </c>
      <c r="AY148" s="245" t="s">
        <v>168</v>
      </c>
    </row>
    <row r="149" spans="1:65" s="2" customFormat="1" ht="14.45" customHeight="1">
      <c r="A149" s="35"/>
      <c r="B149" s="36"/>
      <c r="C149" s="211" t="s">
        <v>229</v>
      </c>
      <c r="D149" s="211" t="s">
        <v>170</v>
      </c>
      <c r="E149" s="212" t="s">
        <v>496</v>
      </c>
      <c r="F149" s="213" t="s">
        <v>497</v>
      </c>
      <c r="G149" s="214" t="s">
        <v>221</v>
      </c>
      <c r="H149" s="215">
        <v>2</v>
      </c>
      <c r="I149" s="216"/>
      <c r="J149" s="217">
        <f>ROUND(I149*H149,2)</f>
        <v>0</v>
      </c>
      <c r="K149" s="218"/>
      <c r="L149" s="38"/>
      <c r="M149" s="219" t="s">
        <v>1</v>
      </c>
      <c r="N149" s="220" t="s">
        <v>45</v>
      </c>
      <c r="O149" s="72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3" t="s">
        <v>174</v>
      </c>
      <c r="AT149" s="223" t="s">
        <v>170</v>
      </c>
      <c r="AU149" s="223" t="s">
        <v>88</v>
      </c>
      <c r="AY149" s="17" t="s">
        <v>168</v>
      </c>
      <c r="BE149" s="115">
        <f>IF(N149="základní",J149,0)</f>
        <v>0</v>
      </c>
      <c r="BF149" s="115">
        <f>IF(N149="snížená",J149,0)</f>
        <v>0</v>
      </c>
      <c r="BG149" s="115">
        <f>IF(N149="zákl. přenesená",J149,0)</f>
        <v>0</v>
      </c>
      <c r="BH149" s="115">
        <f>IF(N149="sníž. přenesená",J149,0)</f>
        <v>0</v>
      </c>
      <c r="BI149" s="115">
        <f>IF(N149="nulová",J149,0)</f>
        <v>0</v>
      </c>
      <c r="BJ149" s="17" t="s">
        <v>88</v>
      </c>
      <c r="BK149" s="115">
        <f>ROUND(I149*H149,2)</f>
        <v>0</v>
      </c>
      <c r="BL149" s="17" t="s">
        <v>174</v>
      </c>
      <c r="BM149" s="223" t="s">
        <v>498</v>
      </c>
    </row>
    <row r="150" spans="2:51" s="14" customFormat="1" ht="12">
      <c r="B150" s="235"/>
      <c r="C150" s="236"/>
      <c r="D150" s="226" t="s">
        <v>180</v>
      </c>
      <c r="E150" s="237" t="s">
        <v>1</v>
      </c>
      <c r="F150" s="238" t="s">
        <v>90</v>
      </c>
      <c r="G150" s="236"/>
      <c r="H150" s="239">
        <v>2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180</v>
      </c>
      <c r="AU150" s="245" t="s">
        <v>88</v>
      </c>
      <c r="AV150" s="14" t="s">
        <v>90</v>
      </c>
      <c r="AW150" s="14" t="s">
        <v>34</v>
      </c>
      <c r="AX150" s="14" t="s">
        <v>88</v>
      </c>
      <c r="AY150" s="245" t="s">
        <v>168</v>
      </c>
    </row>
    <row r="151" spans="1:65" s="2" customFormat="1" ht="14.45" customHeight="1">
      <c r="A151" s="35"/>
      <c r="B151" s="36"/>
      <c r="C151" s="211" t="s">
        <v>234</v>
      </c>
      <c r="D151" s="211" t="s">
        <v>170</v>
      </c>
      <c r="E151" s="212" t="s">
        <v>499</v>
      </c>
      <c r="F151" s="213" t="s">
        <v>500</v>
      </c>
      <c r="G151" s="214" t="s">
        <v>221</v>
      </c>
      <c r="H151" s="215">
        <v>23</v>
      </c>
      <c r="I151" s="216"/>
      <c r="J151" s="217">
        <f>ROUND(I151*H151,2)</f>
        <v>0</v>
      </c>
      <c r="K151" s="218"/>
      <c r="L151" s="38"/>
      <c r="M151" s="219" t="s">
        <v>1</v>
      </c>
      <c r="N151" s="220" t="s">
        <v>45</v>
      </c>
      <c r="O151" s="72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3" t="s">
        <v>174</v>
      </c>
      <c r="AT151" s="223" t="s">
        <v>170</v>
      </c>
      <c r="AU151" s="223" t="s">
        <v>88</v>
      </c>
      <c r="AY151" s="17" t="s">
        <v>168</v>
      </c>
      <c r="BE151" s="115">
        <f>IF(N151="základní",J151,0)</f>
        <v>0</v>
      </c>
      <c r="BF151" s="115">
        <f>IF(N151="snížená",J151,0)</f>
        <v>0</v>
      </c>
      <c r="BG151" s="115">
        <f>IF(N151="zákl. přenesená",J151,0)</f>
        <v>0</v>
      </c>
      <c r="BH151" s="115">
        <f>IF(N151="sníž. přenesená",J151,0)</f>
        <v>0</v>
      </c>
      <c r="BI151" s="115">
        <f>IF(N151="nulová",J151,0)</f>
        <v>0</v>
      </c>
      <c r="BJ151" s="17" t="s">
        <v>88</v>
      </c>
      <c r="BK151" s="115">
        <f>ROUND(I151*H151,2)</f>
        <v>0</v>
      </c>
      <c r="BL151" s="17" t="s">
        <v>174</v>
      </c>
      <c r="BM151" s="223" t="s">
        <v>501</v>
      </c>
    </row>
    <row r="152" spans="2:51" s="14" customFormat="1" ht="12">
      <c r="B152" s="235"/>
      <c r="C152" s="236"/>
      <c r="D152" s="226" t="s">
        <v>180</v>
      </c>
      <c r="E152" s="237" t="s">
        <v>1</v>
      </c>
      <c r="F152" s="238" t="s">
        <v>502</v>
      </c>
      <c r="G152" s="236"/>
      <c r="H152" s="239">
        <v>23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180</v>
      </c>
      <c r="AU152" s="245" t="s">
        <v>88</v>
      </c>
      <c r="AV152" s="14" t="s">
        <v>90</v>
      </c>
      <c r="AW152" s="14" t="s">
        <v>34</v>
      </c>
      <c r="AX152" s="14" t="s">
        <v>88</v>
      </c>
      <c r="AY152" s="245" t="s">
        <v>168</v>
      </c>
    </row>
    <row r="153" spans="1:65" s="2" customFormat="1" ht="14.45" customHeight="1">
      <c r="A153" s="35"/>
      <c r="B153" s="36"/>
      <c r="C153" s="211" t="s">
        <v>238</v>
      </c>
      <c r="D153" s="211" t="s">
        <v>170</v>
      </c>
      <c r="E153" s="212" t="s">
        <v>503</v>
      </c>
      <c r="F153" s="213" t="s">
        <v>504</v>
      </c>
      <c r="G153" s="214" t="s">
        <v>221</v>
      </c>
      <c r="H153" s="215">
        <v>4</v>
      </c>
      <c r="I153" s="216"/>
      <c r="J153" s="217">
        <f>ROUND(I153*H153,2)</f>
        <v>0</v>
      </c>
      <c r="K153" s="218"/>
      <c r="L153" s="38"/>
      <c r="M153" s="219" t="s">
        <v>1</v>
      </c>
      <c r="N153" s="220" t="s">
        <v>45</v>
      </c>
      <c r="O153" s="72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3" t="s">
        <v>174</v>
      </c>
      <c r="AT153" s="223" t="s">
        <v>170</v>
      </c>
      <c r="AU153" s="223" t="s">
        <v>88</v>
      </c>
      <c r="AY153" s="17" t="s">
        <v>168</v>
      </c>
      <c r="BE153" s="115">
        <f>IF(N153="základní",J153,0)</f>
        <v>0</v>
      </c>
      <c r="BF153" s="115">
        <f>IF(N153="snížená",J153,0)</f>
        <v>0</v>
      </c>
      <c r="BG153" s="115">
        <f>IF(N153="zákl. přenesená",J153,0)</f>
        <v>0</v>
      </c>
      <c r="BH153" s="115">
        <f>IF(N153="sníž. přenesená",J153,0)</f>
        <v>0</v>
      </c>
      <c r="BI153" s="115">
        <f>IF(N153="nulová",J153,0)</f>
        <v>0</v>
      </c>
      <c r="BJ153" s="17" t="s">
        <v>88</v>
      </c>
      <c r="BK153" s="115">
        <f>ROUND(I153*H153,2)</f>
        <v>0</v>
      </c>
      <c r="BL153" s="17" t="s">
        <v>174</v>
      </c>
      <c r="BM153" s="223" t="s">
        <v>505</v>
      </c>
    </row>
    <row r="154" spans="2:51" s="14" customFormat="1" ht="12">
      <c r="B154" s="235"/>
      <c r="C154" s="236"/>
      <c r="D154" s="226" t="s">
        <v>180</v>
      </c>
      <c r="E154" s="237" t="s">
        <v>1</v>
      </c>
      <c r="F154" s="238" t="s">
        <v>174</v>
      </c>
      <c r="G154" s="236"/>
      <c r="H154" s="239">
        <v>4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180</v>
      </c>
      <c r="AU154" s="245" t="s">
        <v>88</v>
      </c>
      <c r="AV154" s="14" t="s">
        <v>90</v>
      </c>
      <c r="AW154" s="14" t="s">
        <v>34</v>
      </c>
      <c r="AX154" s="14" t="s">
        <v>88</v>
      </c>
      <c r="AY154" s="245" t="s">
        <v>168</v>
      </c>
    </row>
    <row r="155" spans="1:65" s="2" customFormat="1" ht="14.45" customHeight="1">
      <c r="A155" s="35"/>
      <c r="B155" s="36"/>
      <c r="C155" s="211" t="s">
        <v>228</v>
      </c>
      <c r="D155" s="211" t="s">
        <v>170</v>
      </c>
      <c r="E155" s="212" t="s">
        <v>506</v>
      </c>
      <c r="F155" s="213" t="s">
        <v>507</v>
      </c>
      <c r="G155" s="214" t="s">
        <v>221</v>
      </c>
      <c r="H155" s="215">
        <v>84</v>
      </c>
      <c r="I155" s="216"/>
      <c r="J155" s="217">
        <f>ROUND(I155*H155,2)</f>
        <v>0</v>
      </c>
      <c r="K155" s="218"/>
      <c r="L155" s="38"/>
      <c r="M155" s="219" t="s">
        <v>1</v>
      </c>
      <c r="N155" s="220" t="s">
        <v>45</v>
      </c>
      <c r="O155" s="72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3" t="s">
        <v>174</v>
      </c>
      <c r="AT155" s="223" t="s">
        <v>170</v>
      </c>
      <c r="AU155" s="223" t="s">
        <v>88</v>
      </c>
      <c r="AY155" s="17" t="s">
        <v>168</v>
      </c>
      <c r="BE155" s="115">
        <f>IF(N155="základní",J155,0)</f>
        <v>0</v>
      </c>
      <c r="BF155" s="115">
        <f>IF(N155="snížená",J155,0)</f>
        <v>0</v>
      </c>
      <c r="BG155" s="115">
        <f>IF(N155="zákl. přenesená",J155,0)</f>
        <v>0</v>
      </c>
      <c r="BH155" s="115">
        <f>IF(N155="sníž. přenesená",J155,0)</f>
        <v>0</v>
      </c>
      <c r="BI155" s="115">
        <f>IF(N155="nulová",J155,0)</f>
        <v>0</v>
      </c>
      <c r="BJ155" s="17" t="s">
        <v>88</v>
      </c>
      <c r="BK155" s="115">
        <f>ROUND(I155*H155,2)</f>
        <v>0</v>
      </c>
      <c r="BL155" s="17" t="s">
        <v>174</v>
      </c>
      <c r="BM155" s="223" t="s">
        <v>508</v>
      </c>
    </row>
    <row r="156" spans="2:51" s="14" customFormat="1" ht="12">
      <c r="B156" s="235"/>
      <c r="C156" s="236"/>
      <c r="D156" s="226" t="s">
        <v>180</v>
      </c>
      <c r="E156" s="237" t="s">
        <v>1</v>
      </c>
      <c r="F156" s="238" t="s">
        <v>509</v>
      </c>
      <c r="G156" s="236"/>
      <c r="H156" s="239">
        <v>84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180</v>
      </c>
      <c r="AU156" s="245" t="s">
        <v>88</v>
      </c>
      <c r="AV156" s="14" t="s">
        <v>90</v>
      </c>
      <c r="AW156" s="14" t="s">
        <v>34</v>
      </c>
      <c r="AX156" s="14" t="s">
        <v>88</v>
      </c>
      <c r="AY156" s="245" t="s">
        <v>168</v>
      </c>
    </row>
    <row r="157" spans="1:65" s="2" customFormat="1" ht="14.45" customHeight="1">
      <c r="A157" s="35"/>
      <c r="B157" s="36"/>
      <c r="C157" s="211" t="s">
        <v>8</v>
      </c>
      <c r="D157" s="211" t="s">
        <v>170</v>
      </c>
      <c r="E157" s="212" t="s">
        <v>510</v>
      </c>
      <c r="F157" s="213" t="s">
        <v>511</v>
      </c>
      <c r="G157" s="214" t="s">
        <v>221</v>
      </c>
      <c r="H157" s="215">
        <v>1</v>
      </c>
      <c r="I157" s="216"/>
      <c r="J157" s="217">
        <f>ROUND(I157*H157,2)</f>
        <v>0</v>
      </c>
      <c r="K157" s="218"/>
      <c r="L157" s="38"/>
      <c r="M157" s="219" t="s">
        <v>1</v>
      </c>
      <c r="N157" s="220" t="s">
        <v>45</v>
      </c>
      <c r="O157" s="72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3" t="s">
        <v>174</v>
      </c>
      <c r="AT157" s="223" t="s">
        <v>170</v>
      </c>
      <c r="AU157" s="223" t="s">
        <v>88</v>
      </c>
      <c r="AY157" s="17" t="s">
        <v>168</v>
      </c>
      <c r="BE157" s="115">
        <f>IF(N157="základní",J157,0)</f>
        <v>0</v>
      </c>
      <c r="BF157" s="115">
        <f>IF(N157="snížená",J157,0)</f>
        <v>0</v>
      </c>
      <c r="BG157" s="115">
        <f>IF(N157="zákl. přenesená",J157,0)</f>
        <v>0</v>
      </c>
      <c r="BH157" s="115">
        <f>IF(N157="sníž. přenesená",J157,0)</f>
        <v>0</v>
      </c>
      <c r="BI157" s="115">
        <f>IF(N157="nulová",J157,0)</f>
        <v>0</v>
      </c>
      <c r="BJ157" s="17" t="s">
        <v>88</v>
      </c>
      <c r="BK157" s="115">
        <f>ROUND(I157*H157,2)</f>
        <v>0</v>
      </c>
      <c r="BL157" s="17" t="s">
        <v>174</v>
      </c>
      <c r="BM157" s="223" t="s">
        <v>512</v>
      </c>
    </row>
    <row r="158" spans="1:65" s="2" customFormat="1" ht="24.2" customHeight="1">
      <c r="A158" s="35"/>
      <c r="B158" s="36"/>
      <c r="C158" s="211" t="s">
        <v>258</v>
      </c>
      <c r="D158" s="211" t="s">
        <v>170</v>
      </c>
      <c r="E158" s="212" t="s">
        <v>513</v>
      </c>
      <c r="F158" s="213" t="s">
        <v>514</v>
      </c>
      <c r="G158" s="214" t="s">
        <v>221</v>
      </c>
      <c r="H158" s="215">
        <v>90</v>
      </c>
      <c r="I158" s="216"/>
      <c r="J158" s="217">
        <f>ROUND(I158*H158,2)</f>
        <v>0</v>
      </c>
      <c r="K158" s="218"/>
      <c r="L158" s="38"/>
      <c r="M158" s="219" t="s">
        <v>1</v>
      </c>
      <c r="N158" s="220" t="s">
        <v>45</v>
      </c>
      <c r="O158" s="72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3" t="s">
        <v>174</v>
      </c>
      <c r="AT158" s="223" t="s">
        <v>170</v>
      </c>
      <c r="AU158" s="223" t="s">
        <v>88</v>
      </c>
      <c r="AY158" s="17" t="s">
        <v>168</v>
      </c>
      <c r="BE158" s="115">
        <f>IF(N158="základní",J158,0)</f>
        <v>0</v>
      </c>
      <c r="BF158" s="115">
        <f>IF(N158="snížená",J158,0)</f>
        <v>0</v>
      </c>
      <c r="BG158" s="115">
        <f>IF(N158="zákl. přenesená",J158,0)</f>
        <v>0</v>
      </c>
      <c r="BH158" s="115">
        <f>IF(N158="sníž. přenesená",J158,0)</f>
        <v>0</v>
      </c>
      <c r="BI158" s="115">
        <f>IF(N158="nulová",J158,0)</f>
        <v>0</v>
      </c>
      <c r="BJ158" s="17" t="s">
        <v>88</v>
      </c>
      <c r="BK158" s="115">
        <f>ROUND(I158*H158,2)</f>
        <v>0</v>
      </c>
      <c r="BL158" s="17" t="s">
        <v>174</v>
      </c>
      <c r="BM158" s="223" t="s">
        <v>515</v>
      </c>
    </row>
    <row r="159" spans="2:51" s="14" customFormat="1" ht="12">
      <c r="B159" s="235"/>
      <c r="C159" s="236"/>
      <c r="D159" s="226" t="s">
        <v>180</v>
      </c>
      <c r="E159" s="237" t="s">
        <v>1</v>
      </c>
      <c r="F159" s="238" t="s">
        <v>516</v>
      </c>
      <c r="G159" s="236"/>
      <c r="H159" s="239">
        <v>90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180</v>
      </c>
      <c r="AU159" s="245" t="s">
        <v>88</v>
      </c>
      <c r="AV159" s="14" t="s">
        <v>90</v>
      </c>
      <c r="AW159" s="14" t="s">
        <v>34</v>
      </c>
      <c r="AX159" s="14" t="s">
        <v>88</v>
      </c>
      <c r="AY159" s="245" t="s">
        <v>168</v>
      </c>
    </row>
    <row r="160" spans="1:65" s="2" customFormat="1" ht="24.2" customHeight="1">
      <c r="A160" s="35"/>
      <c r="B160" s="36"/>
      <c r="C160" s="211" t="s">
        <v>264</v>
      </c>
      <c r="D160" s="211" t="s">
        <v>170</v>
      </c>
      <c r="E160" s="212" t="s">
        <v>517</v>
      </c>
      <c r="F160" s="213" t="s">
        <v>518</v>
      </c>
      <c r="G160" s="214" t="s">
        <v>221</v>
      </c>
      <c r="H160" s="215">
        <v>90</v>
      </c>
      <c r="I160" s="216"/>
      <c r="J160" s="217">
        <f>ROUND(I160*H160,2)</f>
        <v>0</v>
      </c>
      <c r="K160" s="218"/>
      <c r="L160" s="38"/>
      <c r="M160" s="219" t="s">
        <v>1</v>
      </c>
      <c r="N160" s="220" t="s">
        <v>45</v>
      </c>
      <c r="O160" s="72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3" t="s">
        <v>174</v>
      </c>
      <c r="AT160" s="223" t="s">
        <v>170</v>
      </c>
      <c r="AU160" s="223" t="s">
        <v>88</v>
      </c>
      <c r="AY160" s="17" t="s">
        <v>168</v>
      </c>
      <c r="BE160" s="115">
        <f>IF(N160="základní",J160,0)</f>
        <v>0</v>
      </c>
      <c r="BF160" s="115">
        <f>IF(N160="snížená",J160,0)</f>
        <v>0</v>
      </c>
      <c r="BG160" s="115">
        <f>IF(N160="zákl. přenesená",J160,0)</f>
        <v>0</v>
      </c>
      <c r="BH160" s="115">
        <f>IF(N160="sníž. přenesená",J160,0)</f>
        <v>0</v>
      </c>
      <c r="BI160" s="115">
        <f>IF(N160="nulová",J160,0)</f>
        <v>0</v>
      </c>
      <c r="BJ160" s="17" t="s">
        <v>88</v>
      </c>
      <c r="BK160" s="115">
        <f>ROUND(I160*H160,2)</f>
        <v>0</v>
      </c>
      <c r="BL160" s="17" t="s">
        <v>174</v>
      </c>
      <c r="BM160" s="223" t="s">
        <v>519</v>
      </c>
    </row>
    <row r="161" spans="2:51" s="14" customFormat="1" ht="12">
      <c r="B161" s="235"/>
      <c r="C161" s="236"/>
      <c r="D161" s="226" t="s">
        <v>180</v>
      </c>
      <c r="E161" s="237" t="s">
        <v>1</v>
      </c>
      <c r="F161" s="238" t="s">
        <v>516</v>
      </c>
      <c r="G161" s="236"/>
      <c r="H161" s="239">
        <v>90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180</v>
      </c>
      <c r="AU161" s="245" t="s">
        <v>88</v>
      </c>
      <c r="AV161" s="14" t="s">
        <v>90</v>
      </c>
      <c r="AW161" s="14" t="s">
        <v>34</v>
      </c>
      <c r="AX161" s="14" t="s">
        <v>88</v>
      </c>
      <c r="AY161" s="245" t="s">
        <v>168</v>
      </c>
    </row>
    <row r="162" spans="1:65" s="2" customFormat="1" ht="14.45" customHeight="1">
      <c r="A162" s="35"/>
      <c r="B162" s="36"/>
      <c r="C162" s="211" t="s">
        <v>272</v>
      </c>
      <c r="D162" s="211" t="s">
        <v>170</v>
      </c>
      <c r="E162" s="212" t="s">
        <v>520</v>
      </c>
      <c r="F162" s="213" t="s">
        <v>521</v>
      </c>
      <c r="G162" s="214" t="s">
        <v>221</v>
      </c>
      <c r="H162" s="215">
        <v>14</v>
      </c>
      <c r="I162" s="216"/>
      <c r="J162" s="217">
        <f>ROUND(I162*H162,2)</f>
        <v>0</v>
      </c>
      <c r="K162" s="218"/>
      <c r="L162" s="38"/>
      <c r="M162" s="219" t="s">
        <v>1</v>
      </c>
      <c r="N162" s="220" t="s">
        <v>45</v>
      </c>
      <c r="O162" s="72"/>
      <c r="P162" s="221">
        <f>O162*H162</f>
        <v>0</v>
      </c>
      <c r="Q162" s="221">
        <v>0</v>
      </c>
      <c r="R162" s="221">
        <f>Q162*H162</f>
        <v>0</v>
      </c>
      <c r="S162" s="221">
        <v>0</v>
      </c>
      <c r="T162" s="22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3" t="s">
        <v>174</v>
      </c>
      <c r="AT162" s="223" t="s">
        <v>170</v>
      </c>
      <c r="AU162" s="223" t="s">
        <v>88</v>
      </c>
      <c r="AY162" s="17" t="s">
        <v>168</v>
      </c>
      <c r="BE162" s="115">
        <f>IF(N162="základní",J162,0)</f>
        <v>0</v>
      </c>
      <c r="BF162" s="115">
        <f>IF(N162="snížená",J162,0)</f>
        <v>0</v>
      </c>
      <c r="BG162" s="115">
        <f>IF(N162="zákl. přenesená",J162,0)</f>
        <v>0</v>
      </c>
      <c r="BH162" s="115">
        <f>IF(N162="sníž. přenesená",J162,0)</f>
        <v>0</v>
      </c>
      <c r="BI162" s="115">
        <f>IF(N162="nulová",J162,0)</f>
        <v>0</v>
      </c>
      <c r="BJ162" s="17" t="s">
        <v>88</v>
      </c>
      <c r="BK162" s="115">
        <f>ROUND(I162*H162,2)</f>
        <v>0</v>
      </c>
      <c r="BL162" s="17" t="s">
        <v>174</v>
      </c>
      <c r="BM162" s="223" t="s">
        <v>522</v>
      </c>
    </row>
    <row r="163" spans="2:51" s="14" customFormat="1" ht="12">
      <c r="B163" s="235"/>
      <c r="C163" s="236"/>
      <c r="D163" s="226" t="s">
        <v>180</v>
      </c>
      <c r="E163" s="237" t="s">
        <v>1</v>
      </c>
      <c r="F163" s="238" t="s">
        <v>465</v>
      </c>
      <c r="G163" s="236"/>
      <c r="H163" s="239">
        <v>14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180</v>
      </c>
      <c r="AU163" s="245" t="s">
        <v>88</v>
      </c>
      <c r="AV163" s="14" t="s">
        <v>90</v>
      </c>
      <c r="AW163" s="14" t="s">
        <v>34</v>
      </c>
      <c r="AX163" s="14" t="s">
        <v>88</v>
      </c>
      <c r="AY163" s="245" t="s">
        <v>168</v>
      </c>
    </row>
    <row r="164" spans="1:65" s="2" customFormat="1" ht="24.2" customHeight="1">
      <c r="A164" s="35"/>
      <c r="B164" s="36"/>
      <c r="C164" s="211" t="s">
        <v>277</v>
      </c>
      <c r="D164" s="211" t="s">
        <v>170</v>
      </c>
      <c r="E164" s="212" t="s">
        <v>523</v>
      </c>
      <c r="F164" s="213" t="s">
        <v>524</v>
      </c>
      <c r="G164" s="214" t="s">
        <v>221</v>
      </c>
      <c r="H164" s="215">
        <v>14</v>
      </c>
      <c r="I164" s="216"/>
      <c r="J164" s="217">
        <f>ROUND(I164*H164,2)</f>
        <v>0</v>
      </c>
      <c r="K164" s="218"/>
      <c r="L164" s="38"/>
      <c r="M164" s="219" t="s">
        <v>1</v>
      </c>
      <c r="N164" s="220" t="s">
        <v>45</v>
      </c>
      <c r="O164" s="72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3" t="s">
        <v>174</v>
      </c>
      <c r="AT164" s="223" t="s">
        <v>170</v>
      </c>
      <c r="AU164" s="223" t="s">
        <v>88</v>
      </c>
      <c r="AY164" s="17" t="s">
        <v>168</v>
      </c>
      <c r="BE164" s="115">
        <f>IF(N164="základní",J164,0)</f>
        <v>0</v>
      </c>
      <c r="BF164" s="115">
        <f>IF(N164="snížená",J164,0)</f>
        <v>0</v>
      </c>
      <c r="BG164" s="115">
        <f>IF(N164="zákl. přenesená",J164,0)</f>
        <v>0</v>
      </c>
      <c r="BH164" s="115">
        <f>IF(N164="sníž. přenesená",J164,0)</f>
        <v>0</v>
      </c>
      <c r="BI164" s="115">
        <f>IF(N164="nulová",J164,0)</f>
        <v>0</v>
      </c>
      <c r="BJ164" s="17" t="s">
        <v>88</v>
      </c>
      <c r="BK164" s="115">
        <f>ROUND(I164*H164,2)</f>
        <v>0</v>
      </c>
      <c r="BL164" s="17" t="s">
        <v>174</v>
      </c>
      <c r="BM164" s="223" t="s">
        <v>525</v>
      </c>
    </row>
    <row r="165" spans="2:51" s="14" customFormat="1" ht="12">
      <c r="B165" s="235"/>
      <c r="C165" s="236"/>
      <c r="D165" s="226" t="s">
        <v>180</v>
      </c>
      <c r="E165" s="237" t="s">
        <v>1</v>
      </c>
      <c r="F165" s="238" t="s">
        <v>465</v>
      </c>
      <c r="G165" s="236"/>
      <c r="H165" s="239">
        <v>14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180</v>
      </c>
      <c r="AU165" s="245" t="s">
        <v>88</v>
      </c>
      <c r="AV165" s="14" t="s">
        <v>90</v>
      </c>
      <c r="AW165" s="14" t="s">
        <v>34</v>
      </c>
      <c r="AX165" s="14" t="s">
        <v>88</v>
      </c>
      <c r="AY165" s="245" t="s">
        <v>168</v>
      </c>
    </row>
    <row r="166" spans="1:65" s="2" customFormat="1" ht="24.2" customHeight="1">
      <c r="A166" s="35"/>
      <c r="B166" s="36"/>
      <c r="C166" s="211" t="s">
        <v>281</v>
      </c>
      <c r="D166" s="211" t="s">
        <v>170</v>
      </c>
      <c r="E166" s="212" t="s">
        <v>526</v>
      </c>
      <c r="F166" s="213" t="s">
        <v>527</v>
      </c>
      <c r="G166" s="214" t="s">
        <v>221</v>
      </c>
      <c r="H166" s="215">
        <v>14</v>
      </c>
      <c r="I166" s="216"/>
      <c r="J166" s="217">
        <f>ROUND(I166*H166,2)</f>
        <v>0</v>
      </c>
      <c r="K166" s="218"/>
      <c r="L166" s="38"/>
      <c r="M166" s="219" t="s">
        <v>1</v>
      </c>
      <c r="N166" s="220" t="s">
        <v>45</v>
      </c>
      <c r="O166" s="72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3" t="s">
        <v>174</v>
      </c>
      <c r="AT166" s="223" t="s">
        <v>170</v>
      </c>
      <c r="AU166" s="223" t="s">
        <v>88</v>
      </c>
      <c r="AY166" s="17" t="s">
        <v>168</v>
      </c>
      <c r="BE166" s="115">
        <f>IF(N166="základní",J166,0)</f>
        <v>0</v>
      </c>
      <c r="BF166" s="115">
        <f>IF(N166="snížená",J166,0)</f>
        <v>0</v>
      </c>
      <c r="BG166" s="115">
        <f>IF(N166="zákl. přenesená",J166,0)</f>
        <v>0</v>
      </c>
      <c r="BH166" s="115">
        <f>IF(N166="sníž. přenesená",J166,0)</f>
        <v>0</v>
      </c>
      <c r="BI166" s="115">
        <f>IF(N166="nulová",J166,0)</f>
        <v>0</v>
      </c>
      <c r="BJ166" s="17" t="s">
        <v>88</v>
      </c>
      <c r="BK166" s="115">
        <f>ROUND(I166*H166,2)</f>
        <v>0</v>
      </c>
      <c r="BL166" s="17" t="s">
        <v>174</v>
      </c>
      <c r="BM166" s="223" t="s">
        <v>528</v>
      </c>
    </row>
    <row r="167" spans="2:51" s="14" customFormat="1" ht="12">
      <c r="B167" s="235"/>
      <c r="C167" s="236"/>
      <c r="D167" s="226" t="s">
        <v>180</v>
      </c>
      <c r="E167" s="237" t="s">
        <v>1</v>
      </c>
      <c r="F167" s="238" t="s">
        <v>465</v>
      </c>
      <c r="G167" s="236"/>
      <c r="H167" s="239">
        <v>14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180</v>
      </c>
      <c r="AU167" s="245" t="s">
        <v>88</v>
      </c>
      <c r="AV167" s="14" t="s">
        <v>90</v>
      </c>
      <c r="AW167" s="14" t="s">
        <v>34</v>
      </c>
      <c r="AX167" s="14" t="s">
        <v>88</v>
      </c>
      <c r="AY167" s="245" t="s">
        <v>168</v>
      </c>
    </row>
    <row r="168" spans="1:65" s="2" customFormat="1" ht="24.2" customHeight="1">
      <c r="A168" s="35"/>
      <c r="B168" s="36"/>
      <c r="C168" s="211" t="s">
        <v>7</v>
      </c>
      <c r="D168" s="211" t="s">
        <v>170</v>
      </c>
      <c r="E168" s="212" t="s">
        <v>529</v>
      </c>
      <c r="F168" s="213" t="s">
        <v>530</v>
      </c>
      <c r="G168" s="214" t="s">
        <v>221</v>
      </c>
      <c r="H168" s="215">
        <v>14</v>
      </c>
      <c r="I168" s="216"/>
      <c r="J168" s="217">
        <f>ROUND(I168*H168,2)</f>
        <v>0</v>
      </c>
      <c r="K168" s="218"/>
      <c r="L168" s="38"/>
      <c r="M168" s="219" t="s">
        <v>1</v>
      </c>
      <c r="N168" s="220" t="s">
        <v>45</v>
      </c>
      <c r="O168" s="72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3" t="s">
        <v>174</v>
      </c>
      <c r="AT168" s="223" t="s">
        <v>170</v>
      </c>
      <c r="AU168" s="223" t="s">
        <v>88</v>
      </c>
      <c r="AY168" s="17" t="s">
        <v>168</v>
      </c>
      <c r="BE168" s="115">
        <f>IF(N168="základní",J168,0)</f>
        <v>0</v>
      </c>
      <c r="BF168" s="115">
        <f>IF(N168="snížená",J168,0)</f>
        <v>0</v>
      </c>
      <c r="BG168" s="115">
        <f>IF(N168="zákl. přenesená",J168,0)</f>
        <v>0</v>
      </c>
      <c r="BH168" s="115">
        <f>IF(N168="sníž. přenesená",J168,0)</f>
        <v>0</v>
      </c>
      <c r="BI168" s="115">
        <f>IF(N168="nulová",J168,0)</f>
        <v>0</v>
      </c>
      <c r="BJ168" s="17" t="s">
        <v>88</v>
      </c>
      <c r="BK168" s="115">
        <f>ROUND(I168*H168,2)</f>
        <v>0</v>
      </c>
      <c r="BL168" s="17" t="s">
        <v>174</v>
      </c>
      <c r="BM168" s="223" t="s">
        <v>531</v>
      </c>
    </row>
    <row r="169" spans="2:51" s="14" customFormat="1" ht="12">
      <c r="B169" s="235"/>
      <c r="C169" s="236"/>
      <c r="D169" s="226" t="s">
        <v>180</v>
      </c>
      <c r="E169" s="237" t="s">
        <v>1</v>
      </c>
      <c r="F169" s="238" t="s">
        <v>465</v>
      </c>
      <c r="G169" s="236"/>
      <c r="H169" s="239">
        <v>14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180</v>
      </c>
      <c r="AU169" s="245" t="s">
        <v>88</v>
      </c>
      <c r="AV169" s="14" t="s">
        <v>90</v>
      </c>
      <c r="AW169" s="14" t="s">
        <v>34</v>
      </c>
      <c r="AX169" s="14" t="s">
        <v>88</v>
      </c>
      <c r="AY169" s="245" t="s">
        <v>168</v>
      </c>
    </row>
    <row r="170" spans="1:65" s="2" customFormat="1" ht="14.45" customHeight="1">
      <c r="A170" s="35"/>
      <c r="B170" s="36"/>
      <c r="C170" s="211" t="s">
        <v>289</v>
      </c>
      <c r="D170" s="211" t="s">
        <v>170</v>
      </c>
      <c r="E170" s="212" t="s">
        <v>532</v>
      </c>
      <c r="F170" s="213" t="s">
        <v>533</v>
      </c>
      <c r="G170" s="214" t="s">
        <v>221</v>
      </c>
      <c r="H170" s="215">
        <v>30</v>
      </c>
      <c r="I170" s="216"/>
      <c r="J170" s="217">
        <f>ROUND(I170*H170,2)</f>
        <v>0</v>
      </c>
      <c r="K170" s="218"/>
      <c r="L170" s="38"/>
      <c r="M170" s="219" t="s">
        <v>1</v>
      </c>
      <c r="N170" s="220" t="s">
        <v>45</v>
      </c>
      <c r="O170" s="72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3" t="s">
        <v>174</v>
      </c>
      <c r="AT170" s="223" t="s">
        <v>170</v>
      </c>
      <c r="AU170" s="223" t="s">
        <v>88</v>
      </c>
      <c r="AY170" s="17" t="s">
        <v>168</v>
      </c>
      <c r="BE170" s="115">
        <f>IF(N170="základní",J170,0)</f>
        <v>0</v>
      </c>
      <c r="BF170" s="115">
        <f>IF(N170="snížená",J170,0)</f>
        <v>0</v>
      </c>
      <c r="BG170" s="115">
        <f>IF(N170="zákl. přenesená",J170,0)</f>
        <v>0</v>
      </c>
      <c r="BH170" s="115">
        <f>IF(N170="sníž. přenesená",J170,0)</f>
        <v>0</v>
      </c>
      <c r="BI170" s="115">
        <f>IF(N170="nulová",J170,0)</f>
        <v>0</v>
      </c>
      <c r="BJ170" s="17" t="s">
        <v>88</v>
      </c>
      <c r="BK170" s="115">
        <f>ROUND(I170*H170,2)</f>
        <v>0</v>
      </c>
      <c r="BL170" s="17" t="s">
        <v>174</v>
      </c>
      <c r="BM170" s="223" t="s">
        <v>534</v>
      </c>
    </row>
    <row r="171" spans="2:51" s="14" customFormat="1" ht="12">
      <c r="B171" s="235"/>
      <c r="C171" s="236"/>
      <c r="D171" s="226" t="s">
        <v>180</v>
      </c>
      <c r="E171" s="237" t="s">
        <v>1</v>
      </c>
      <c r="F171" s="238" t="s">
        <v>535</v>
      </c>
      <c r="G171" s="236"/>
      <c r="H171" s="239">
        <v>30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180</v>
      </c>
      <c r="AU171" s="245" t="s">
        <v>88</v>
      </c>
      <c r="AV171" s="14" t="s">
        <v>90</v>
      </c>
      <c r="AW171" s="14" t="s">
        <v>34</v>
      </c>
      <c r="AX171" s="14" t="s">
        <v>88</v>
      </c>
      <c r="AY171" s="245" t="s">
        <v>168</v>
      </c>
    </row>
    <row r="172" spans="1:65" s="2" customFormat="1" ht="14.45" customHeight="1">
      <c r="A172" s="35"/>
      <c r="B172" s="36"/>
      <c r="C172" s="211" t="s">
        <v>295</v>
      </c>
      <c r="D172" s="211" t="s">
        <v>170</v>
      </c>
      <c r="E172" s="212" t="s">
        <v>536</v>
      </c>
      <c r="F172" s="213" t="s">
        <v>537</v>
      </c>
      <c r="G172" s="214" t="s">
        <v>221</v>
      </c>
      <c r="H172" s="215">
        <v>21</v>
      </c>
      <c r="I172" s="216"/>
      <c r="J172" s="217">
        <f>ROUND(I172*H172,2)</f>
        <v>0</v>
      </c>
      <c r="K172" s="218"/>
      <c r="L172" s="38"/>
      <c r="M172" s="219" t="s">
        <v>1</v>
      </c>
      <c r="N172" s="220" t="s">
        <v>45</v>
      </c>
      <c r="O172" s="72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3" t="s">
        <v>174</v>
      </c>
      <c r="AT172" s="223" t="s">
        <v>170</v>
      </c>
      <c r="AU172" s="223" t="s">
        <v>88</v>
      </c>
      <c r="AY172" s="17" t="s">
        <v>168</v>
      </c>
      <c r="BE172" s="115">
        <f>IF(N172="základní",J172,0)</f>
        <v>0</v>
      </c>
      <c r="BF172" s="115">
        <f>IF(N172="snížená",J172,0)</f>
        <v>0</v>
      </c>
      <c r="BG172" s="115">
        <f>IF(N172="zákl. přenesená",J172,0)</f>
        <v>0</v>
      </c>
      <c r="BH172" s="115">
        <f>IF(N172="sníž. přenesená",J172,0)</f>
        <v>0</v>
      </c>
      <c r="BI172" s="115">
        <f>IF(N172="nulová",J172,0)</f>
        <v>0</v>
      </c>
      <c r="BJ172" s="17" t="s">
        <v>88</v>
      </c>
      <c r="BK172" s="115">
        <f>ROUND(I172*H172,2)</f>
        <v>0</v>
      </c>
      <c r="BL172" s="17" t="s">
        <v>174</v>
      </c>
      <c r="BM172" s="223" t="s">
        <v>538</v>
      </c>
    </row>
    <row r="173" spans="2:51" s="14" customFormat="1" ht="12">
      <c r="B173" s="235"/>
      <c r="C173" s="236"/>
      <c r="D173" s="226" t="s">
        <v>180</v>
      </c>
      <c r="E173" s="237" t="s">
        <v>1</v>
      </c>
      <c r="F173" s="238" t="s">
        <v>7</v>
      </c>
      <c r="G173" s="236"/>
      <c r="H173" s="239">
        <v>21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180</v>
      </c>
      <c r="AU173" s="245" t="s">
        <v>88</v>
      </c>
      <c r="AV173" s="14" t="s">
        <v>90</v>
      </c>
      <c r="AW173" s="14" t="s">
        <v>34</v>
      </c>
      <c r="AX173" s="14" t="s">
        <v>88</v>
      </c>
      <c r="AY173" s="245" t="s">
        <v>168</v>
      </c>
    </row>
    <row r="174" spans="1:65" s="2" customFormat="1" ht="14.45" customHeight="1">
      <c r="A174" s="35"/>
      <c r="B174" s="36"/>
      <c r="C174" s="211" t="s">
        <v>194</v>
      </c>
      <c r="D174" s="211" t="s">
        <v>170</v>
      </c>
      <c r="E174" s="212" t="s">
        <v>539</v>
      </c>
      <c r="F174" s="213" t="s">
        <v>540</v>
      </c>
      <c r="G174" s="214" t="s">
        <v>221</v>
      </c>
      <c r="H174" s="215">
        <v>14</v>
      </c>
      <c r="I174" s="216"/>
      <c r="J174" s="217">
        <f>ROUND(I174*H174,2)</f>
        <v>0</v>
      </c>
      <c r="K174" s="218"/>
      <c r="L174" s="38"/>
      <c r="M174" s="219" t="s">
        <v>1</v>
      </c>
      <c r="N174" s="220" t="s">
        <v>45</v>
      </c>
      <c r="O174" s="72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3" t="s">
        <v>174</v>
      </c>
      <c r="AT174" s="223" t="s">
        <v>170</v>
      </c>
      <c r="AU174" s="223" t="s">
        <v>88</v>
      </c>
      <c r="AY174" s="17" t="s">
        <v>168</v>
      </c>
      <c r="BE174" s="115">
        <f>IF(N174="základní",J174,0)</f>
        <v>0</v>
      </c>
      <c r="BF174" s="115">
        <f>IF(N174="snížená",J174,0)</f>
        <v>0</v>
      </c>
      <c r="BG174" s="115">
        <f>IF(N174="zákl. přenesená",J174,0)</f>
        <v>0</v>
      </c>
      <c r="BH174" s="115">
        <f>IF(N174="sníž. přenesená",J174,0)</f>
        <v>0</v>
      </c>
      <c r="BI174" s="115">
        <f>IF(N174="nulová",J174,0)</f>
        <v>0</v>
      </c>
      <c r="BJ174" s="17" t="s">
        <v>88</v>
      </c>
      <c r="BK174" s="115">
        <f>ROUND(I174*H174,2)</f>
        <v>0</v>
      </c>
      <c r="BL174" s="17" t="s">
        <v>174</v>
      </c>
      <c r="BM174" s="223" t="s">
        <v>541</v>
      </c>
    </row>
    <row r="175" spans="2:51" s="14" customFormat="1" ht="12">
      <c r="B175" s="235"/>
      <c r="C175" s="236"/>
      <c r="D175" s="226" t="s">
        <v>180</v>
      </c>
      <c r="E175" s="237" t="s">
        <v>1</v>
      </c>
      <c r="F175" s="238" t="s">
        <v>465</v>
      </c>
      <c r="G175" s="236"/>
      <c r="H175" s="239">
        <v>14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180</v>
      </c>
      <c r="AU175" s="245" t="s">
        <v>88</v>
      </c>
      <c r="AV175" s="14" t="s">
        <v>90</v>
      </c>
      <c r="AW175" s="14" t="s">
        <v>34</v>
      </c>
      <c r="AX175" s="14" t="s">
        <v>88</v>
      </c>
      <c r="AY175" s="245" t="s">
        <v>168</v>
      </c>
    </row>
    <row r="176" spans="1:65" s="2" customFormat="1" ht="14.45" customHeight="1">
      <c r="A176" s="35"/>
      <c r="B176" s="36"/>
      <c r="C176" s="211" t="s">
        <v>306</v>
      </c>
      <c r="D176" s="211" t="s">
        <v>170</v>
      </c>
      <c r="E176" s="212" t="s">
        <v>542</v>
      </c>
      <c r="F176" s="213" t="s">
        <v>543</v>
      </c>
      <c r="G176" s="214" t="s">
        <v>221</v>
      </c>
      <c r="H176" s="215">
        <v>56</v>
      </c>
      <c r="I176" s="216"/>
      <c r="J176" s="217">
        <f>ROUND(I176*H176,2)</f>
        <v>0</v>
      </c>
      <c r="K176" s="218"/>
      <c r="L176" s="38"/>
      <c r="M176" s="219" t="s">
        <v>1</v>
      </c>
      <c r="N176" s="220" t="s">
        <v>45</v>
      </c>
      <c r="O176" s="72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3" t="s">
        <v>174</v>
      </c>
      <c r="AT176" s="223" t="s">
        <v>170</v>
      </c>
      <c r="AU176" s="223" t="s">
        <v>88</v>
      </c>
      <c r="AY176" s="17" t="s">
        <v>168</v>
      </c>
      <c r="BE176" s="115">
        <f>IF(N176="základní",J176,0)</f>
        <v>0</v>
      </c>
      <c r="BF176" s="115">
        <f>IF(N176="snížená",J176,0)</f>
        <v>0</v>
      </c>
      <c r="BG176" s="115">
        <f>IF(N176="zákl. přenesená",J176,0)</f>
        <v>0</v>
      </c>
      <c r="BH176" s="115">
        <f>IF(N176="sníž. přenesená",J176,0)</f>
        <v>0</v>
      </c>
      <c r="BI176" s="115">
        <f>IF(N176="nulová",J176,0)</f>
        <v>0</v>
      </c>
      <c r="BJ176" s="17" t="s">
        <v>88</v>
      </c>
      <c r="BK176" s="115">
        <f>ROUND(I176*H176,2)</f>
        <v>0</v>
      </c>
      <c r="BL176" s="17" t="s">
        <v>174</v>
      </c>
      <c r="BM176" s="223" t="s">
        <v>544</v>
      </c>
    </row>
    <row r="177" spans="2:51" s="14" customFormat="1" ht="12">
      <c r="B177" s="235"/>
      <c r="C177" s="236"/>
      <c r="D177" s="226" t="s">
        <v>180</v>
      </c>
      <c r="E177" s="237" t="s">
        <v>1</v>
      </c>
      <c r="F177" s="238" t="s">
        <v>545</v>
      </c>
      <c r="G177" s="236"/>
      <c r="H177" s="239">
        <v>56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180</v>
      </c>
      <c r="AU177" s="245" t="s">
        <v>88</v>
      </c>
      <c r="AV177" s="14" t="s">
        <v>90</v>
      </c>
      <c r="AW177" s="14" t="s">
        <v>34</v>
      </c>
      <c r="AX177" s="14" t="s">
        <v>88</v>
      </c>
      <c r="AY177" s="245" t="s">
        <v>168</v>
      </c>
    </row>
    <row r="178" spans="1:65" s="2" customFormat="1" ht="14.45" customHeight="1">
      <c r="A178" s="35"/>
      <c r="B178" s="36"/>
      <c r="C178" s="211" t="s">
        <v>312</v>
      </c>
      <c r="D178" s="211" t="s">
        <v>170</v>
      </c>
      <c r="E178" s="212" t="s">
        <v>546</v>
      </c>
      <c r="F178" s="213" t="s">
        <v>547</v>
      </c>
      <c r="G178" s="214" t="s">
        <v>221</v>
      </c>
      <c r="H178" s="215">
        <v>66</v>
      </c>
      <c r="I178" s="216"/>
      <c r="J178" s="217">
        <f>ROUND(I178*H178,2)</f>
        <v>0</v>
      </c>
      <c r="K178" s="218"/>
      <c r="L178" s="38"/>
      <c r="M178" s="219" t="s">
        <v>1</v>
      </c>
      <c r="N178" s="220" t="s">
        <v>45</v>
      </c>
      <c r="O178" s="72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3" t="s">
        <v>174</v>
      </c>
      <c r="AT178" s="223" t="s">
        <v>170</v>
      </c>
      <c r="AU178" s="223" t="s">
        <v>88</v>
      </c>
      <c r="AY178" s="17" t="s">
        <v>168</v>
      </c>
      <c r="BE178" s="115">
        <f>IF(N178="základní",J178,0)</f>
        <v>0</v>
      </c>
      <c r="BF178" s="115">
        <f>IF(N178="snížená",J178,0)</f>
        <v>0</v>
      </c>
      <c r="BG178" s="115">
        <f>IF(N178="zákl. přenesená",J178,0)</f>
        <v>0</v>
      </c>
      <c r="BH178" s="115">
        <f>IF(N178="sníž. přenesená",J178,0)</f>
        <v>0</v>
      </c>
      <c r="BI178" s="115">
        <f>IF(N178="nulová",J178,0)</f>
        <v>0</v>
      </c>
      <c r="BJ178" s="17" t="s">
        <v>88</v>
      </c>
      <c r="BK178" s="115">
        <f>ROUND(I178*H178,2)</f>
        <v>0</v>
      </c>
      <c r="BL178" s="17" t="s">
        <v>174</v>
      </c>
      <c r="BM178" s="223" t="s">
        <v>548</v>
      </c>
    </row>
    <row r="179" spans="2:51" s="14" customFormat="1" ht="12">
      <c r="B179" s="235"/>
      <c r="C179" s="236"/>
      <c r="D179" s="226" t="s">
        <v>180</v>
      </c>
      <c r="E179" s="237" t="s">
        <v>1</v>
      </c>
      <c r="F179" s="238" t="s">
        <v>549</v>
      </c>
      <c r="G179" s="236"/>
      <c r="H179" s="239">
        <v>66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180</v>
      </c>
      <c r="AU179" s="245" t="s">
        <v>88</v>
      </c>
      <c r="AV179" s="14" t="s">
        <v>90</v>
      </c>
      <c r="AW179" s="14" t="s">
        <v>34</v>
      </c>
      <c r="AX179" s="14" t="s">
        <v>88</v>
      </c>
      <c r="AY179" s="245" t="s">
        <v>168</v>
      </c>
    </row>
    <row r="180" spans="1:65" s="2" customFormat="1" ht="14.45" customHeight="1">
      <c r="A180" s="35"/>
      <c r="B180" s="36"/>
      <c r="C180" s="211" t="s">
        <v>318</v>
      </c>
      <c r="D180" s="211" t="s">
        <v>170</v>
      </c>
      <c r="E180" s="212" t="s">
        <v>550</v>
      </c>
      <c r="F180" s="213" t="s">
        <v>551</v>
      </c>
      <c r="G180" s="214" t="s">
        <v>221</v>
      </c>
      <c r="H180" s="215">
        <v>30</v>
      </c>
      <c r="I180" s="216"/>
      <c r="J180" s="217">
        <f>ROUND(I180*H180,2)</f>
        <v>0</v>
      </c>
      <c r="K180" s="218"/>
      <c r="L180" s="38"/>
      <c r="M180" s="219" t="s">
        <v>1</v>
      </c>
      <c r="N180" s="220" t="s">
        <v>45</v>
      </c>
      <c r="O180" s="72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3" t="s">
        <v>174</v>
      </c>
      <c r="AT180" s="223" t="s">
        <v>170</v>
      </c>
      <c r="AU180" s="223" t="s">
        <v>88</v>
      </c>
      <c r="AY180" s="17" t="s">
        <v>168</v>
      </c>
      <c r="BE180" s="115">
        <f>IF(N180="základní",J180,0)</f>
        <v>0</v>
      </c>
      <c r="BF180" s="115">
        <f>IF(N180="snížená",J180,0)</f>
        <v>0</v>
      </c>
      <c r="BG180" s="115">
        <f>IF(N180="zákl. přenesená",J180,0)</f>
        <v>0</v>
      </c>
      <c r="BH180" s="115">
        <f>IF(N180="sníž. přenesená",J180,0)</f>
        <v>0</v>
      </c>
      <c r="BI180" s="115">
        <f>IF(N180="nulová",J180,0)</f>
        <v>0</v>
      </c>
      <c r="BJ180" s="17" t="s">
        <v>88</v>
      </c>
      <c r="BK180" s="115">
        <f>ROUND(I180*H180,2)</f>
        <v>0</v>
      </c>
      <c r="BL180" s="17" t="s">
        <v>174</v>
      </c>
      <c r="BM180" s="223" t="s">
        <v>552</v>
      </c>
    </row>
    <row r="181" spans="2:51" s="14" customFormat="1" ht="12">
      <c r="B181" s="235"/>
      <c r="C181" s="236"/>
      <c r="D181" s="226" t="s">
        <v>180</v>
      </c>
      <c r="E181" s="237" t="s">
        <v>1</v>
      </c>
      <c r="F181" s="238" t="s">
        <v>553</v>
      </c>
      <c r="G181" s="236"/>
      <c r="H181" s="239">
        <v>30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180</v>
      </c>
      <c r="AU181" s="245" t="s">
        <v>88</v>
      </c>
      <c r="AV181" s="14" t="s">
        <v>90</v>
      </c>
      <c r="AW181" s="14" t="s">
        <v>34</v>
      </c>
      <c r="AX181" s="14" t="s">
        <v>88</v>
      </c>
      <c r="AY181" s="245" t="s">
        <v>168</v>
      </c>
    </row>
    <row r="182" spans="1:65" s="2" customFormat="1" ht="24.2" customHeight="1">
      <c r="A182" s="35"/>
      <c r="B182" s="36"/>
      <c r="C182" s="211" t="s">
        <v>327</v>
      </c>
      <c r="D182" s="211" t="s">
        <v>170</v>
      </c>
      <c r="E182" s="212" t="s">
        <v>554</v>
      </c>
      <c r="F182" s="213" t="s">
        <v>555</v>
      </c>
      <c r="G182" s="214" t="s">
        <v>556</v>
      </c>
      <c r="H182" s="215">
        <v>474.5</v>
      </c>
      <c r="I182" s="216"/>
      <c r="J182" s="217">
        <f>ROUND(I182*H182,2)</f>
        <v>0</v>
      </c>
      <c r="K182" s="218"/>
      <c r="L182" s="38"/>
      <c r="M182" s="219" t="s">
        <v>1</v>
      </c>
      <c r="N182" s="220" t="s">
        <v>45</v>
      </c>
      <c r="O182" s="72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3" t="s">
        <v>174</v>
      </c>
      <c r="AT182" s="223" t="s">
        <v>170</v>
      </c>
      <c r="AU182" s="223" t="s">
        <v>88</v>
      </c>
      <c r="AY182" s="17" t="s">
        <v>168</v>
      </c>
      <c r="BE182" s="115">
        <f>IF(N182="základní",J182,0)</f>
        <v>0</v>
      </c>
      <c r="BF182" s="115">
        <f>IF(N182="snížená",J182,0)</f>
        <v>0</v>
      </c>
      <c r="BG182" s="115">
        <f>IF(N182="zákl. přenesená",J182,0)</f>
        <v>0</v>
      </c>
      <c r="BH182" s="115">
        <f>IF(N182="sníž. přenesená",J182,0)</f>
        <v>0</v>
      </c>
      <c r="BI182" s="115">
        <f>IF(N182="nulová",J182,0)</f>
        <v>0</v>
      </c>
      <c r="BJ182" s="17" t="s">
        <v>88</v>
      </c>
      <c r="BK182" s="115">
        <f>ROUND(I182*H182,2)</f>
        <v>0</v>
      </c>
      <c r="BL182" s="17" t="s">
        <v>174</v>
      </c>
      <c r="BM182" s="223" t="s">
        <v>557</v>
      </c>
    </row>
    <row r="183" spans="2:51" s="14" customFormat="1" ht="12">
      <c r="B183" s="235"/>
      <c r="C183" s="236"/>
      <c r="D183" s="226" t="s">
        <v>180</v>
      </c>
      <c r="E183" s="237" t="s">
        <v>1</v>
      </c>
      <c r="F183" s="238" t="s">
        <v>558</v>
      </c>
      <c r="G183" s="236"/>
      <c r="H183" s="239">
        <v>474.5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180</v>
      </c>
      <c r="AU183" s="245" t="s">
        <v>88</v>
      </c>
      <c r="AV183" s="14" t="s">
        <v>90</v>
      </c>
      <c r="AW183" s="14" t="s">
        <v>34</v>
      </c>
      <c r="AX183" s="14" t="s">
        <v>88</v>
      </c>
      <c r="AY183" s="245" t="s">
        <v>168</v>
      </c>
    </row>
    <row r="184" spans="1:65" s="2" customFormat="1" ht="14.45" customHeight="1">
      <c r="A184" s="35"/>
      <c r="B184" s="36"/>
      <c r="C184" s="211" t="s">
        <v>335</v>
      </c>
      <c r="D184" s="211" t="s">
        <v>170</v>
      </c>
      <c r="E184" s="212" t="s">
        <v>559</v>
      </c>
      <c r="F184" s="213" t="s">
        <v>560</v>
      </c>
      <c r="G184" s="214" t="s">
        <v>221</v>
      </c>
      <c r="H184" s="215">
        <v>191</v>
      </c>
      <c r="I184" s="216"/>
      <c r="J184" s="217">
        <f>ROUND(I184*H184,2)</f>
        <v>0</v>
      </c>
      <c r="K184" s="218"/>
      <c r="L184" s="38"/>
      <c r="M184" s="219" t="s">
        <v>1</v>
      </c>
      <c r="N184" s="220" t="s">
        <v>45</v>
      </c>
      <c r="O184" s="72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3" t="s">
        <v>174</v>
      </c>
      <c r="AT184" s="223" t="s">
        <v>170</v>
      </c>
      <c r="AU184" s="223" t="s">
        <v>88</v>
      </c>
      <c r="AY184" s="17" t="s">
        <v>168</v>
      </c>
      <c r="BE184" s="115">
        <f>IF(N184="základní",J184,0)</f>
        <v>0</v>
      </c>
      <c r="BF184" s="115">
        <f>IF(N184="snížená",J184,0)</f>
        <v>0</v>
      </c>
      <c r="BG184" s="115">
        <f>IF(N184="zákl. přenesená",J184,0)</f>
        <v>0</v>
      </c>
      <c r="BH184" s="115">
        <f>IF(N184="sníž. přenesená",J184,0)</f>
        <v>0</v>
      </c>
      <c r="BI184" s="115">
        <f>IF(N184="nulová",J184,0)</f>
        <v>0</v>
      </c>
      <c r="BJ184" s="17" t="s">
        <v>88</v>
      </c>
      <c r="BK184" s="115">
        <f>ROUND(I184*H184,2)</f>
        <v>0</v>
      </c>
      <c r="BL184" s="17" t="s">
        <v>174</v>
      </c>
      <c r="BM184" s="223" t="s">
        <v>561</v>
      </c>
    </row>
    <row r="185" spans="2:51" s="14" customFormat="1" ht="12">
      <c r="B185" s="235"/>
      <c r="C185" s="236"/>
      <c r="D185" s="226" t="s">
        <v>180</v>
      </c>
      <c r="E185" s="237" t="s">
        <v>1</v>
      </c>
      <c r="F185" s="238" t="s">
        <v>562</v>
      </c>
      <c r="G185" s="236"/>
      <c r="H185" s="239">
        <v>191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180</v>
      </c>
      <c r="AU185" s="245" t="s">
        <v>88</v>
      </c>
      <c r="AV185" s="14" t="s">
        <v>90</v>
      </c>
      <c r="AW185" s="14" t="s">
        <v>34</v>
      </c>
      <c r="AX185" s="14" t="s">
        <v>88</v>
      </c>
      <c r="AY185" s="245" t="s">
        <v>168</v>
      </c>
    </row>
    <row r="186" spans="1:65" s="2" customFormat="1" ht="14.45" customHeight="1">
      <c r="A186" s="35"/>
      <c r="B186" s="36"/>
      <c r="C186" s="211" t="s">
        <v>343</v>
      </c>
      <c r="D186" s="211" t="s">
        <v>170</v>
      </c>
      <c r="E186" s="212" t="s">
        <v>563</v>
      </c>
      <c r="F186" s="213" t="s">
        <v>564</v>
      </c>
      <c r="G186" s="214" t="s">
        <v>556</v>
      </c>
      <c r="H186" s="215">
        <v>560</v>
      </c>
      <c r="I186" s="216"/>
      <c r="J186" s="217">
        <f>ROUND(I186*H186,2)</f>
        <v>0</v>
      </c>
      <c r="K186" s="218"/>
      <c r="L186" s="38"/>
      <c r="M186" s="219" t="s">
        <v>1</v>
      </c>
      <c r="N186" s="220" t="s">
        <v>45</v>
      </c>
      <c r="O186" s="72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3" t="s">
        <v>174</v>
      </c>
      <c r="AT186" s="223" t="s">
        <v>170</v>
      </c>
      <c r="AU186" s="223" t="s">
        <v>88</v>
      </c>
      <c r="AY186" s="17" t="s">
        <v>168</v>
      </c>
      <c r="BE186" s="115">
        <f>IF(N186="základní",J186,0)</f>
        <v>0</v>
      </c>
      <c r="BF186" s="115">
        <f>IF(N186="snížená",J186,0)</f>
        <v>0</v>
      </c>
      <c r="BG186" s="115">
        <f>IF(N186="zákl. přenesená",J186,0)</f>
        <v>0</v>
      </c>
      <c r="BH186" s="115">
        <f>IF(N186="sníž. přenesená",J186,0)</f>
        <v>0</v>
      </c>
      <c r="BI186" s="115">
        <f>IF(N186="nulová",J186,0)</f>
        <v>0</v>
      </c>
      <c r="BJ186" s="17" t="s">
        <v>88</v>
      </c>
      <c r="BK186" s="115">
        <f>ROUND(I186*H186,2)</f>
        <v>0</v>
      </c>
      <c r="BL186" s="17" t="s">
        <v>174</v>
      </c>
      <c r="BM186" s="223" t="s">
        <v>565</v>
      </c>
    </row>
    <row r="187" spans="2:51" s="13" customFormat="1" ht="12">
      <c r="B187" s="224"/>
      <c r="C187" s="225"/>
      <c r="D187" s="226" t="s">
        <v>180</v>
      </c>
      <c r="E187" s="227" t="s">
        <v>1</v>
      </c>
      <c r="F187" s="228" t="s">
        <v>566</v>
      </c>
      <c r="G187" s="225"/>
      <c r="H187" s="227" t="s">
        <v>1</v>
      </c>
      <c r="I187" s="229"/>
      <c r="J187" s="225"/>
      <c r="K187" s="225"/>
      <c r="L187" s="230"/>
      <c r="M187" s="231"/>
      <c r="N187" s="232"/>
      <c r="O187" s="232"/>
      <c r="P187" s="232"/>
      <c r="Q187" s="232"/>
      <c r="R187" s="232"/>
      <c r="S187" s="232"/>
      <c r="T187" s="233"/>
      <c r="AT187" s="234" t="s">
        <v>180</v>
      </c>
      <c r="AU187" s="234" t="s">
        <v>88</v>
      </c>
      <c r="AV187" s="13" t="s">
        <v>88</v>
      </c>
      <c r="AW187" s="13" t="s">
        <v>34</v>
      </c>
      <c r="AX187" s="13" t="s">
        <v>80</v>
      </c>
      <c r="AY187" s="234" t="s">
        <v>168</v>
      </c>
    </row>
    <row r="188" spans="2:51" s="14" customFormat="1" ht="12">
      <c r="B188" s="235"/>
      <c r="C188" s="236"/>
      <c r="D188" s="226" t="s">
        <v>180</v>
      </c>
      <c r="E188" s="237" t="s">
        <v>1</v>
      </c>
      <c r="F188" s="238" t="s">
        <v>567</v>
      </c>
      <c r="G188" s="236"/>
      <c r="H188" s="239">
        <v>560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180</v>
      </c>
      <c r="AU188" s="245" t="s">
        <v>88</v>
      </c>
      <c r="AV188" s="14" t="s">
        <v>90</v>
      </c>
      <c r="AW188" s="14" t="s">
        <v>34</v>
      </c>
      <c r="AX188" s="14" t="s">
        <v>88</v>
      </c>
      <c r="AY188" s="245" t="s">
        <v>168</v>
      </c>
    </row>
    <row r="189" spans="1:65" s="2" customFormat="1" ht="14.45" customHeight="1">
      <c r="A189" s="35"/>
      <c r="B189" s="36"/>
      <c r="C189" s="211" t="s">
        <v>349</v>
      </c>
      <c r="D189" s="211" t="s">
        <v>170</v>
      </c>
      <c r="E189" s="212" t="s">
        <v>568</v>
      </c>
      <c r="F189" s="213" t="s">
        <v>569</v>
      </c>
      <c r="G189" s="214" t="s">
        <v>173</v>
      </c>
      <c r="H189" s="215">
        <v>1</v>
      </c>
      <c r="I189" s="216"/>
      <c r="J189" s="217">
        <f>ROUND(I189*H189,2)</f>
        <v>0</v>
      </c>
      <c r="K189" s="218"/>
      <c r="L189" s="38"/>
      <c r="M189" s="219" t="s">
        <v>1</v>
      </c>
      <c r="N189" s="220" t="s">
        <v>45</v>
      </c>
      <c r="O189" s="72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3" t="s">
        <v>174</v>
      </c>
      <c r="AT189" s="223" t="s">
        <v>170</v>
      </c>
      <c r="AU189" s="223" t="s">
        <v>88</v>
      </c>
      <c r="AY189" s="17" t="s">
        <v>168</v>
      </c>
      <c r="BE189" s="115">
        <f>IF(N189="základní",J189,0)</f>
        <v>0</v>
      </c>
      <c r="BF189" s="115">
        <f>IF(N189="snížená",J189,0)</f>
        <v>0</v>
      </c>
      <c r="BG189" s="115">
        <f>IF(N189="zákl. přenesená",J189,0)</f>
        <v>0</v>
      </c>
      <c r="BH189" s="115">
        <f>IF(N189="sníž. přenesená",J189,0)</f>
        <v>0</v>
      </c>
      <c r="BI189" s="115">
        <f>IF(N189="nulová",J189,0)</f>
        <v>0</v>
      </c>
      <c r="BJ189" s="17" t="s">
        <v>88</v>
      </c>
      <c r="BK189" s="115">
        <f>ROUND(I189*H189,2)</f>
        <v>0</v>
      </c>
      <c r="BL189" s="17" t="s">
        <v>174</v>
      </c>
      <c r="BM189" s="223" t="s">
        <v>570</v>
      </c>
    </row>
    <row r="190" spans="2:51" s="13" customFormat="1" ht="22.5">
      <c r="B190" s="224"/>
      <c r="C190" s="225"/>
      <c r="D190" s="226" t="s">
        <v>180</v>
      </c>
      <c r="E190" s="227" t="s">
        <v>1</v>
      </c>
      <c r="F190" s="228" t="s">
        <v>571</v>
      </c>
      <c r="G190" s="225"/>
      <c r="H190" s="227" t="s">
        <v>1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AT190" s="234" t="s">
        <v>180</v>
      </c>
      <c r="AU190" s="234" t="s">
        <v>88</v>
      </c>
      <c r="AV190" s="13" t="s">
        <v>88</v>
      </c>
      <c r="AW190" s="13" t="s">
        <v>34</v>
      </c>
      <c r="AX190" s="13" t="s">
        <v>80</v>
      </c>
      <c r="AY190" s="234" t="s">
        <v>168</v>
      </c>
    </row>
    <row r="191" spans="2:51" s="13" customFormat="1" ht="12">
      <c r="B191" s="224"/>
      <c r="C191" s="225"/>
      <c r="D191" s="226" t="s">
        <v>180</v>
      </c>
      <c r="E191" s="227" t="s">
        <v>1</v>
      </c>
      <c r="F191" s="228" t="s">
        <v>572</v>
      </c>
      <c r="G191" s="225"/>
      <c r="H191" s="227" t="s">
        <v>1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AT191" s="234" t="s">
        <v>180</v>
      </c>
      <c r="AU191" s="234" t="s">
        <v>88</v>
      </c>
      <c r="AV191" s="13" t="s">
        <v>88</v>
      </c>
      <c r="AW191" s="13" t="s">
        <v>34</v>
      </c>
      <c r="AX191" s="13" t="s">
        <v>80</v>
      </c>
      <c r="AY191" s="234" t="s">
        <v>168</v>
      </c>
    </row>
    <row r="192" spans="2:51" s="13" customFormat="1" ht="22.5">
      <c r="B192" s="224"/>
      <c r="C192" s="225"/>
      <c r="D192" s="226" t="s">
        <v>180</v>
      </c>
      <c r="E192" s="227" t="s">
        <v>1</v>
      </c>
      <c r="F192" s="228" t="s">
        <v>573</v>
      </c>
      <c r="G192" s="225"/>
      <c r="H192" s="227" t="s">
        <v>1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AT192" s="234" t="s">
        <v>180</v>
      </c>
      <c r="AU192" s="234" t="s">
        <v>88</v>
      </c>
      <c r="AV192" s="13" t="s">
        <v>88</v>
      </c>
      <c r="AW192" s="13" t="s">
        <v>34</v>
      </c>
      <c r="AX192" s="13" t="s">
        <v>80</v>
      </c>
      <c r="AY192" s="234" t="s">
        <v>168</v>
      </c>
    </row>
    <row r="193" spans="2:51" s="13" customFormat="1" ht="12">
      <c r="B193" s="224"/>
      <c r="C193" s="225"/>
      <c r="D193" s="226" t="s">
        <v>180</v>
      </c>
      <c r="E193" s="227" t="s">
        <v>1</v>
      </c>
      <c r="F193" s="228" t="s">
        <v>574</v>
      </c>
      <c r="G193" s="225"/>
      <c r="H193" s="227" t="s">
        <v>1</v>
      </c>
      <c r="I193" s="229"/>
      <c r="J193" s="225"/>
      <c r="K193" s="225"/>
      <c r="L193" s="230"/>
      <c r="M193" s="231"/>
      <c r="N193" s="232"/>
      <c r="O193" s="232"/>
      <c r="P193" s="232"/>
      <c r="Q193" s="232"/>
      <c r="R193" s="232"/>
      <c r="S193" s="232"/>
      <c r="T193" s="233"/>
      <c r="AT193" s="234" t="s">
        <v>180</v>
      </c>
      <c r="AU193" s="234" t="s">
        <v>88</v>
      </c>
      <c r="AV193" s="13" t="s">
        <v>88</v>
      </c>
      <c r="AW193" s="13" t="s">
        <v>34</v>
      </c>
      <c r="AX193" s="13" t="s">
        <v>80</v>
      </c>
      <c r="AY193" s="234" t="s">
        <v>168</v>
      </c>
    </row>
    <row r="194" spans="2:51" s="13" customFormat="1" ht="22.5">
      <c r="B194" s="224"/>
      <c r="C194" s="225"/>
      <c r="D194" s="226" t="s">
        <v>180</v>
      </c>
      <c r="E194" s="227" t="s">
        <v>1</v>
      </c>
      <c r="F194" s="228" t="s">
        <v>575</v>
      </c>
      <c r="G194" s="225"/>
      <c r="H194" s="227" t="s">
        <v>1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AT194" s="234" t="s">
        <v>180</v>
      </c>
      <c r="AU194" s="234" t="s">
        <v>88</v>
      </c>
      <c r="AV194" s="13" t="s">
        <v>88</v>
      </c>
      <c r="AW194" s="13" t="s">
        <v>34</v>
      </c>
      <c r="AX194" s="13" t="s">
        <v>80</v>
      </c>
      <c r="AY194" s="234" t="s">
        <v>168</v>
      </c>
    </row>
    <row r="195" spans="2:51" s="13" customFormat="1" ht="12">
      <c r="B195" s="224"/>
      <c r="C195" s="225"/>
      <c r="D195" s="226" t="s">
        <v>180</v>
      </c>
      <c r="E195" s="227" t="s">
        <v>1</v>
      </c>
      <c r="F195" s="228" t="s">
        <v>576</v>
      </c>
      <c r="G195" s="225"/>
      <c r="H195" s="227" t="s">
        <v>1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AT195" s="234" t="s">
        <v>180</v>
      </c>
      <c r="AU195" s="234" t="s">
        <v>88</v>
      </c>
      <c r="AV195" s="13" t="s">
        <v>88</v>
      </c>
      <c r="AW195" s="13" t="s">
        <v>34</v>
      </c>
      <c r="AX195" s="13" t="s">
        <v>80</v>
      </c>
      <c r="AY195" s="234" t="s">
        <v>168</v>
      </c>
    </row>
    <row r="196" spans="2:51" s="13" customFormat="1" ht="12">
      <c r="B196" s="224"/>
      <c r="C196" s="225"/>
      <c r="D196" s="226" t="s">
        <v>180</v>
      </c>
      <c r="E196" s="227" t="s">
        <v>1</v>
      </c>
      <c r="F196" s="228" t="s">
        <v>577</v>
      </c>
      <c r="G196" s="225"/>
      <c r="H196" s="227" t="s">
        <v>1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180</v>
      </c>
      <c r="AU196" s="234" t="s">
        <v>88</v>
      </c>
      <c r="AV196" s="13" t="s">
        <v>88</v>
      </c>
      <c r="AW196" s="13" t="s">
        <v>34</v>
      </c>
      <c r="AX196" s="13" t="s">
        <v>80</v>
      </c>
      <c r="AY196" s="234" t="s">
        <v>168</v>
      </c>
    </row>
    <row r="197" spans="2:51" s="13" customFormat="1" ht="12">
      <c r="B197" s="224"/>
      <c r="C197" s="225"/>
      <c r="D197" s="226" t="s">
        <v>180</v>
      </c>
      <c r="E197" s="227" t="s">
        <v>1</v>
      </c>
      <c r="F197" s="228" t="s">
        <v>578</v>
      </c>
      <c r="G197" s="225"/>
      <c r="H197" s="227" t="s">
        <v>1</v>
      </c>
      <c r="I197" s="229"/>
      <c r="J197" s="225"/>
      <c r="K197" s="225"/>
      <c r="L197" s="230"/>
      <c r="M197" s="231"/>
      <c r="N197" s="232"/>
      <c r="O197" s="232"/>
      <c r="P197" s="232"/>
      <c r="Q197" s="232"/>
      <c r="R197" s="232"/>
      <c r="S197" s="232"/>
      <c r="T197" s="233"/>
      <c r="AT197" s="234" t="s">
        <v>180</v>
      </c>
      <c r="AU197" s="234" t="s">
        <v>88</v>
      </c>
      <c r="AV197" s="13" t="s">
        <v>88</v>
      </c>
      <c r="AW197" s="13" t="s">
        <v>34</v>
      </c>
      <c r="AX197" s="13" t="s">
        <v>80</v>
      </c>
      <c r="AY197" s="234" t="s">
        <v>168</v>
      </c>
    </row>
    <row r="198" spans="2:51" s="13" customFormat="1" ht="12">
      <c r="B198" s="224"/>
      <c r="C198" s="225"/>
      <c r="D198" s="226" t="s">
        <v>180</v>
      </c>
      <c r="E198" s="227" t="s">
        <v>1</v>
      </c>
      <c r="F198" s="228" t="s">
        <v>579</v>
      </c>
      <c r="G198" s="225"/>
      <c r="H198" s="227" t="s">
        <v>1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AT198" s="234" t="s">
        <v>180</v>
      </c>
      <c r="AU198" s="234" t="s">
        <v>88</v>
      </c>
      <c r="AV198" s="13" t="s">
        <v>88</v>
      </c>
      <c r="AW198" s="13" t="s">
        <v>34</v>
      </c>
      <c r="AX198" s="13" t="s">
        <v>80</v>
      </c>
      <c r="AY198" s="234" t="s">
        <v>168</v>
      </c>
    </row>
    <row r="199" spans="2:51" s="14" customFormat="1" ht="12">
      <c r="B199" s="235"/>
      <c r="C199" s="236"/>
      <c r="D199" s="226" t="s">
        <v>180</v>
      </c>
      <c r="E199" s="237" t="s">
        <v>1</v>
      </c>
      <c r="F199" s="238" t="s">
        <v>88</v>
      </c>
      <c r="G199" s="236"/>
      <c r="H199" s="239">
        <v>1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180</v>
      </c>
      <c r="AU199" s="245" t="s">
        <v>88</v>
      </c>
      <c r="AV199" s="14" t="s">
        <v>90</v>
      </c>
      <c r="AW199" s="14" t="s">
        <v>34</v>
      </c>
      <c r="AX199" s="14" t="s">
        <v>88</v>
      </c>
      <c r="AY199" s="245" t="s">
        <v>168</v>
      </c>
    </row>
    <row r="200" spans="1:65" s="2" customFormat="1" ht="24.2" customHeight="1">
      <c r="A200" s="35"/>
      <c r="B200" s="36"/>
      <c r="C200" s="211" t="s">
        <v>353</v>
      </c>
      <c r="D200" s="211" t="s">
        <v>170</v>
      </c>
      <c r="E200" s="212" t="s">
        <v>580</v>
      </c>
      <c r="F200" s="213" t="s">
        <v>581</v>
      </c>
      <c r="G200" s="214" t="s">
        <v>253</v>
      </c>
      <c r="H200" s="215">
        <v>550</v>
      </c>
      <c r="I200" s="216"/>
      <c r="J200" s="217">
        <f>ROUND(I200*H200,2)</f>
        <v>0</v>
      </c>
      <c r="K200" s="218"/>
      <c r="L200" s="38"/>
      <c r="M200" s="219" t="s">
        <v>1</v>
      </c>
      <c r="N200" s="220" t="s">
        <v>45</v>
      </c>
      <c r="O200" s="72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3" t="s">
        <v>174</v>
      </c>
      <c r="AT200" s="223" t="s">
        <v>170</v>
      </c>
      <c r="AU200" s="223" t="s">
        <v>88</v>
      </c>
      <c r="AY200" s="17" t="s">
        <v>168</v>
      </c>
      <c r="BE200" s="115">
        <f>IF(N200="základní",J200,0)</f>
        <v>0</v>
      </c>
      <c r="BF200" s="115">
        <f>IF(N200="snížená",J200,0)</f>
        <v>0</v>
      </c>
      <c r="BG200" s="115">
        <f>IF(N200="zákl. přenesená",J200,0)</f>
        <v>0</v>
      </c>
      <c r="BH200" s="115">
        <f>IF(N200="sníž. přenesená",J200,0)</f>
        <v>0</v>
      </c>
      <c r="BI200" s="115">
        <f>IF(N200="nulová",J200,0)</f>
        <v>0</v>
      </c>
      <c r="BJ200" s="17" t="s">
        <v>88</v>
      </c>
      <c r="BK200" s="115">
        <f>ROUND(I200*H200,2)</f>
        <v>0</v>
      </c>
      <c r="BL200" s="17" t="s">
        <v>174</v>
      </c>
      <c r="BM200" s="223" t="s">
        <v>582</v>
      </c>
    </row>
    <row r="201" spans="2:51" s="13" customFormat="1" ht="12">
      <c r="B201" s="224"/>
      <c r="C201" s="225"/>
      <c r="D201" s="226" t="s">
        <v>180</v>
      </c>
      <c r="E201" s="227" t="s">
        <v>1</v>
      </c>
      <c r="F201" s="228" t="s">
        <v>583</v>
      </c>
      <c r="G201" s="225"/>
      <c r="H201" s="227" t="s">
        <v>1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AT201" s="234" t="s">
        <v>180</v>
      </c>
      <c r="AU201" s="234" t="s">
        <v>88</v>
      </c>
      <c r="AV201" s="13" t="s">
        <v>88</v>
      </c>
      <c r="AW201" s="13" t="s">
        <v>34</v>
      </c>
      <c r="AX201" s="13" t="s">
        <v>80</v>
      </c>
      <c r="AY201" s="234" t="s">
        <v>168</v>
      </c>
    </row>
    <row r="202" spans="2:51" s="13" customFormat="1" ht="12">
      <c r="B202" s="224"/>
      <c r="C202" s="225"/>
      <c r="D202" s="226" t="s">
        <v>180</v>
      </c>
      <c r="E202" s="227" t="s">
        <v>1</v>
      </c>
      <c r="F202" s="228" t="s">
        <v>584</v>
      </c>
      <c r="G202" s="225"/>
      <c r="H202" s="227" t="s">
        <v>1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AT202" s="234" t="s">
        <v>180</v>
      </c>
      <c r="AU202" s="234" t="s">
        <v>88</v>
      </c>
      <c r="AV202" s="13" t="s">
        <v>88</v>
      </c>
      <c r="AW202" s="13" t="s">
        <v>34</v>
      </c>
      <c r="AX202" s="13" t="s">
        <v>80</v>
      </c>
      <c r="AY202" s="234" t="s">
        <v>168</v>
      </c>
    </row>
    <row r="203" spans="2:51" s="13" customFormat="1" ht="12">
      <c r="B203" s="224"/>
      <c r="C203" s="225"/>
      <c r="D203" s="226" t="s">
        <v>180</v>
      </c>
      <c r="E203" s="227" t="s">
        <v>1</v>
      </c>
      <c r="F203" s="228" t="s">
        <v>585</v>
      </c>
      <c r="G203" s="225"/>
      <c r="H203" s="227" t="s">
        <v>1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AT203" s="234" t="s">
        <v>180</v>
      </c>
      <c r="AU203" s="234" t="s">
        <v>88</v>
      </c>
      <c r="AV203" s="13" t="s">
        <v>88</v>
      </c>
      <c r="AW203" s="13" t="s">
        <v>34</v>
      </c>
      <c r="AX203" s="13" t="s">
        <v>80</v>
      </c>
      <c r="AY203" s="234" t="s">
        <v>168</v>
      </c>
    </row>
    <row r="204" spans="2:51" s="14" customFormat="1" ht="12">
      <c r="B204" s="235"/>
      <c r="C204" s="236"/>
      <c r="D204" s="226" t="s">
        <v>180</v>
      </c>
      <c r="E204" s="237" t="s">
        <v>1</v>
      </c>
      <c r="F204" s="238" t="s">
        <v>586</v>
      </c>
      <c r="G204" s="236"/>
      <c r="H204" s="239">
        <v>550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180</v>
      </c>
      <c r="AU204" s="245" t="s">
        <v>88</v>
      </c>
      <c r="AV204" s="14" t="s">
        <v>90</v>
      </c>
      <c r="AW204" s="14" t="s">
        <v>34</v>
      </c>
      <c r="AX204" s="14" t="s">
        <v>88</v>
      </c>
      <c r="AY204" s="245" t="s">
        <v>168</v>
      </c>
    </row>
    <row r="205" spans="1:65" s="2" customFormat="1" ht="14.45" customHeight="1">
      <c r="A205" s="35"/>
      <c r="B205" s="36"/>
      <c r="C205" s="211" t="s">
        <v>358</v>
      </c>
      <c r="D205" s="211" t="s">
        <v>170</v>
      </c>
      <c r="E205" s="212" t="s">
        <v>587</v>
      </c>
      <c r="F205" s="213" t="s">
        <v>588</v>
      </c>
      <c r="G205" s="214" t="s">
        <v>178</v>
      </c>
      <c r="H205" s="215">
        <v>14</v>
      </c>
      <c r="I205" s="216"/>
      <c r="J205" s="217">
        <f>ROUND(I205*H205,2)</f>
        <v>0</v>
      </c>
      <c r="K205" s="218"/>
      <c r="L205" s="38"/>
      <c r="M205" s="219" t="s">
        <v>1</v>
      </c>
      <c r="N205" s="220" t="s">
        <v>45</v>
      </c>
      <c r="O205" s="72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3" t="s">
        <v>174</v>
      </c>
      <c r="AT205" s="223" t="s">
        <v>170</v>
      </c>
      <c r="AU205" s="223" t="s">
        <v>88</v>
      </c>
      <c r="AY205" s="17" t="s">
        <v>168</v>
      </c>
      <c r="BE205" s="115">
        <f>IF(N205="základní",J205,0)</f>
        <v>0</v>
      </c>
      <c r="BF205" s="115">
        <f>IF(N205="snížená",J205,0)</f>
        <v>0</v>
      </c>
      <c r="BG205" s="115">
        <f>IF(N205="zákl. přenesená",J205,0)</f>
        <v>0</v>
      </c>
      <c r="BH205" s="115">
        <f>IF(N205="sníž. přenesená",J205,0)</f>
        <v>0</v>
      </c>
      <c r="BI205" s="115">
        <f>IF(N205="nulová",J205,0)</f>
        <v>0</v>
      </c>
      <c r="BJ205" s="17" t="s">
        <v>88</v>
      </c>
      <c r="BK205" s="115">
        <f>ROUND(I205*H205,2)</f>
        <v>0</v>
      </c>
      <c r="BL205" s="17" t="s">
        <v>174</v>
      </c>
      <c r="BM205" s="223" t="s">
        <v>589</v>
      </c>
    </row>
    <row r="206" spans="2:51" s="13" customFormat="1" ht="12">
      <c r="B206" s="224"/>
      <c r="C206" s="225"/>
      <c r="D206" s="226" t="s">
        <v>180</v>
      </c>
      <c r="E206" s="227" t="s">
        <v>1</v>
      </c>
      <c r="F206" s="228" t="s">
        <v>590</v>
      </c>
      <c r="G206" s="225"/>
      <c r="H206" s="227" t="s">
        <v>1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AT206" s="234" t="s">
        <v>180</v>
      </c>
      <c r="AU206" s="234" t="s">
        <v>88</v>
      </c>
      <c r="AV206" s="13" t="s">
        <v>88</v>
      </c>
      <c r="AW206" s="13" t="s">
        <v>34</v>
      </c>
      <c r="AX206" s="13" t="s">
        <v>80</v>
      </c>
      <c r="AY206" s="234" t="s">
        <v>168</v>
      </c>
    </row>
    <row r="207" spans="2:51" s="13" customFormat="1" ht="12">
      <c r="B207" s="224"/>
      <c r="C207" s="225"/>
      <c r="D207" s="226" t="s">
        <v>180</v>
      </c>
      <c r="E207" s="227" t="s">
        <v>1</v>
      </c>
      <c r="F207" s="228" t="s">
        <v>591</v>
      </c>
      <c r="G207" s="225"/>
      <c r="H207" s="227" t="s">
        <v>1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AT207" s="234" t="s">
        <v>180</v>
      </c>
      <c r="AU207" s="234" t="s">
        <v>88</v>
      </c>
      <c r="AV207" s="13" t="s">
        <v>88</v>
      </c>
      <c r="AW207" s="13" t="s">
        <v>34</v>
      </c>
      <c r="AX207" s="13" t="s">
        <v>80</v>
      </c>
      <c r="AY207" s="234" t="s">
        <v>168</v>
      </c>
    </row>
    <row r="208" spans="2:51" s="13" customFormat="1" ht="12">
      <c r="B208" s="224"/>
      <c r="C208" s="225"/>
      <c r="D208" s="226" t="s">
        <v>180</v>
      </c>
      <c r="E208" s="227" t="s">
        <v>1</v>
      </c>
      <c r="F208" s="228" t="s">
        <v>592</v>
      </c>
      <c r="G208" s="225"/>
      <c r="H208" s="227" t="s">
        <v>1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AT208" s="234" t="s">
        <v>180</v>
      </c>
      <c r="AU208" s="234" t="s">
        <v>88</v>
      </c>
      <c r="AV208" s="13" t="s">
        <v>88</v>
      </c>
      <c r="AW208" s="13" t="s">
        <v>34</v>
      </c>
      <c r="AX208" s="13" t="s">
        <v>80</v>
      </c>
      <c r="AY208" s="234" t="s">
        <v>168</v>
      </c>
    </row>
    <row r="209" spans="2:51" s="14" customFormat="1" ht="12">
      <c r="B209" s="235"/>
      <c r="C209" s="236"/>
      <c r="D209" s="226" t="s">
        <v>180</v>
      </c>
      <c r="E209" s="237" t="s">
        <v>1</v>
      </c>
      <c r="F209" s="238" t="s">
        <v>228</v>
      </c>
      <c r="G209" s="236"/>
      <c r="H209" s="239">
        <v>14</v>
      </c>
      <c r="I209" s="240"/>
      <c r="J209" s="236"/>
      <c r="K209" s="236"/>
      <c r="L209" s="241"/>
      <c r="M209" s="268"/>
      <c r="N209" s="269"/>
      <c r="O209" s="269"/>
      <c r="P209" s="269"/>
      <c r="Q209" s="269"/>
      <c r="R209" s="269"/>
      <c r="S209" s="269"/>
      <c r="T209" s="270"/>
      <c r="AT209" s="245" t="s">
        <v>180</v>
      </c>
      <c r="AU209" s="245" t="s">
        <v>88</v>
      </c>
      <c r="AV209" s="14" t="s">
        <v>90</v>
      </c>
      <c r="AW209" s="14" t="s">
        <v>34</v>
      </c>
      <c r="AX209" s="14" t="s">
        <v>88</v>
      </c>
      <c r="AY209" s="245" t="s">
        <v>168</v>
      </c>
    </row>
    <row r="210" spans="1:31" s="2" customFormat="1" ht="6.95" customHeight="1">
      <c r="A210" s="35"/>
      <c r="B210" s="55"/>
      <c r="C210" s="56"/>
      <c r="D210" s="56"/>
      <c r="E210" s="56"/>
      <c r="F210" s="56"/>
      <c r="G210" s="56"/>
      <c r="H210" s="56"/>
      <c r="I210" s="56"/>
      <c r="J210" s="56"/>
      <c r="K210" s="56"/>
      <c r="L210" s="38"/>
      <c r="M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</row>
  </sheetData>
  <sheetProtection password="CC35" sheet="1" objects="1" scenarios="1" formatColumns="0" formatRows="0" autoFilter="0"/>
  <autoFilter ref="C126:K209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96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</row>
    <row r="4" spans="2:46" s="1" customFormat="1" ht="24.95" customHeight="1">
      <c r="B4" s="20"/>
      <c r="D4" s="125" t="s">
        <v>117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35" t="str">
        <f>'Rekapitulace stavby'!K6</f>
        <v>Dílčí enegetická renovace objektu poliklinika Parník</v>
      </c>
      <c r="F7" s="336"/>
      <c r="G7" s="336"/>
      <c r="H7" s="336"/>
      <c r="L7" s="20"/>
    </row>
    <row r="8" spans="1:31" s="2" customFormat="1" ht="12" customHeight="1">
      <c r="A8" s="35"/>
      <c r="B8" s="38"/>
      <c r="C8" s="35"/>
      <c r="D8" s="127" t="s">
        <v>118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37" t="s">
        <v>593</v>
      </c>
      <c r="F9" s="338"/>
      <c r="G9" s="338"/>
      <c r="H9" s="33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39" t="str">
        <f>'Rekapitulace stavby'!E14</f>
        <v>Vyplň údaj</v>
      </c>
      <c r="F18" s="340"/>
      <c r="G18" s="340"/>
      <c r="H18" s="340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1" t="s">
        <v>1</v>
      </c>
      <c r="F27" s="341"/>
      <c r="G27" s="341"/>
      <c r="H27" s="341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120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J101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ROUND((SUM(BE101:BE108)+SUM(BE128:BE132)),2)</f>
        <v>0</v>
      </c>
      <c r="G35" s="35"/>
      <c r="H35" s="35"/>
      <c r="I35" s="141">
        <v>0.21</v>
      </c>
      <c r="J35" s="140">
        <f>ROUND(((SUM(BE101:BE108)+SUM(BE128:BE132))*I35),2)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ROUND((SUM(BF101:BF108)+SUM(BF128:BF132)),2)</f>
        <v>0</v>
      </c>
      <c r="G36" s="35"/>
      <c r="H36" s="35"/>
      <c r="I36" s="141">
        <v>0.15</v>
      </c>
      <c r="J36" s="140">
        <f>ROUND(((SUM(BF101:BF108)+SUM(BF128:BF132))*I36),2)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47</v>
      </c>
      <c r="F37" s="140">
        <f>ROUND((SUM(BG101:BG108)+SUM(BG128:BG132)),2)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48</v>
      </c>
      <c r="F38" s="140">
        <f>ROUND((SUM(BH101:BH108)+SUM(BH128:BH132)),2)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49</v>
      </c>
      <c r="F39" s="140">
        <f>ROUND((SUM(BI101:BI108)+SUM(BI128:BI132)),2)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2" t="str">
        <f>E7</f>
        <v>Dílčí enegetická renovace objektu poliklinika Parník</v>
      </c>
      <c r="F85" s="333"/>
      <c r="G85" s="333"/>
      <c r="H85" s="33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118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1" t="str">
        <f>E9</f>
        <v>8/2019/Pr - Provedení dokumentace skutečného stavu</v>
      </c>
      <c r="F87" s="334"/>
      <c r="G87" s="334"/>
      <c r="H87" s="334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Gen.Janouška 902/17,Praha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Městská část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122</v>
      </c>
      <c r="D94" s="120"/>
      <c r="E94" s="120"/>
      <c r="F94" s="120"/>
      <c r="G94" s="120"/>
      <c r="H94" s="120"/>
      <c r="I94" s="120"/>
      <c r="J94" s="161" t="s">
        <v>123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124</v>
      </c>
      <c r="D96" s="37"/>
      <c r="E96" s="37"/>
      <c r="F96" s="37"/>
      <c r="G96" s="37"/>
      <c r="H96" s="37"/>
      <c r="I96" s="37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125</v>
      </c>
    </row>
    <row r="97" spans="2:12" s="9" customFormat="1" ht="24.95" customHeight="1">
      <c r="B97" s="163"/>
      <c r="C97" s="164"/>
      <c r="D97" s="165" t="s">
        <v>594</v>
      </c>
      <c r="E97" s="166"/>
      <c r="F97" s="166"/>
      <c r="G97" s="166"/>
      <c r="H97" s="166"/>
      <c r="I97" s="166"/>
      <c r="J97" s="167">
        <f>J129</f>
        <v>0</v>
      </c>
      <c r="K97" s="164"/>
      <c r="L97" s="168"/>
    </row>
    <row r="98" spans="2:12" s="10" customFormat="1" ht="19.9" customHeight="1">
      <c r="B98" s="169"/>
      <c r="C98" s="170"/>
      <c r="D98" s="171" t="s">
        <v>595</v>
      </c>
      <c r="E98" s="172"/>
      <c r="F98" s="172"/>
      <c r="G98" s="172"/>
      <c r="H98" s="172"/>
      <c r="I98" s="172"/>
      <c r="J98" s="173">
        <f>J130</f>
        <v>0</v>
      </c>
      <c r="K98" s="170"/>
      <c r="L98" s="174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29.25" customHeight="1">
      <c r="A101" s="35"/>
      <c r="B101" s="36"/>
      <c r="C101" s="162" t="s">
        <v>144</v>
      </c>
      <c r="D101" s="37"/>
      <c r="E101" s="37"/>
      <c r="F101" s="37"/>
      <c r="G101" s="37"/>
      <c r="H101" s="37"/>
      <c r="I101" s="37"/>
      <c r="J101" s="175">
        <f>ROUND(J102+J103+J104+J105+J106+J107,2)</f>
        <v>0</v>
      </c>
      <c r="K101" s="37"/>
      <c r="L101" s="52"/>
      <c r="N101" s="176" t="s">
        <v>44</v>
      </c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65" s="2" customFormat="1" ht="18" customHeight="1">
      <c r="A102" s="35"/>
      <c r="B102" s="36"/>
      <c r="C102" s="37"/>
      <c r="D102" s="307" t="s">
        <v>145</v>
      </c>
      <c r="E102" s="308"/>
      <c r="F102" s="308"/>
      <c r="G102" s="37"/>
      <c r="H102" s="37"/>
      <c r="I102" s="37"/>
      <c r="J102" s="111">
        <v>0</v>
      </c>
      <c r="K102" s="37"/>
      <c r="L102" s="177"/>
      <c r="M102" s="178"/>
      <c r="N102" s="179" t="s">
        <v>45</v>
      </c>
      <c r="O102" s="178"/>
      <c r="P102" s="178"/>
      <c r="Q102" s="178"/>
      <c r="R102" s="178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 t="s">
        <v>146</v>
      </c>
      <c r="AZ102" s="178"/>
      <c r="BA102" s="178"/>
      <c r="BB102" s="178"/>
      <c r="BC102" s="178"/>
      <c r="BD102" s="178"/>
      <c r="BE102" s="182">
        <f aca="true" t="shared" si="0" ref="BE102:BE107">IF(N102="základní",J102,0)</f>
        <v>0</v>
      </c>
      <c r="BF102" s="182">
        <f aca="true" t="shared" si="1" ref="BF102:BF107">IF(N102="snížená",J102,0)</f>
        <v>0</v>
      </c>
      <c r="BG102" s="182">
        <f aca="true" t="shared" si="2" ref="BG102:BG107">IF(N102="zákl. přenesená",J102,0)</f>
        <v>0</v>
      </c>
      <c r="BH102" s="182">
        <f aca="true" t="shared" si="3" ref="BH102:BH107">IF(N102="sníž. přenesená",J102,0)</f>
        <v>0</v>
      </c>
      <c r="BI102" s="182">
        <f aca="true" t="shared" si="4" ref="BI102:BI107">IF(N102="nulová",J102,0)</f>
        <v>0</v>
      </c>
      <c r="BJ102" s="181" t="s">
        <v>88</v>
      </c>
      <c r="BK102" s="178"/>
      <c r="BL102" s="178"/>
      <c r="BM102" s="178"/>
    </row>
    <row r="103" spans="1:65" s="2" customFormat="1" ht="18" customHeight="1">
      <c r="A103" s="35"/>
      <c r="B103" s="36"/>
      <c r="C103" s="37"/>
      <c r="D103" s="307" t="s">
        <v>147</v>
      </c>
      <c r="E103" s="308"/>
      <c r="F103" s="308"/>
      <c r="G103" s="37"/>
      <c r="H103" s="37"/>
      <c r="I103" s="37"/>
      <c r="J103" s="111">
        <v>0</v>
      </c>
      <c r="K103" s="37"/>
      <c r="L103" s="177"/>
      <c r="M103" s="178"/>
      <c r="N103" s="179" t="s">
        <v>45</v>
      </c>
      <c r="O103" s="178"/>
      <c r="P103" s="178"/>
      <c r="Q103" s="178"/>
      <c r="R103" s="178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 t="s">
        <v>146</v>
      </c>
      <c r="AZ103" s="178"/>
      <c r="BA103" s="178"/>
      <c r="BB103" s="178"/>
      <c r="BC103" s="178"/>
      <c r="BD103" s="178"/>
      <c r="BE103" s="182">
        <f t="shared" si="0"/>
        <v>0</v>
      </c>
      <c r="BF103" s="182">
        <f t="shared" si="1"/>
        <v>0</v>
      </c>
      <c r="BG103" s="182">
        <f t="shared" si="2"/>
        <v>0</v>
      </c>
      <c r="BH103" s="182">
        <f t="shared" si="3"/>
        <v>0</v>
      </c>
      <c r="BI103" s="182">
        <f t="shared" si="4"/>
        <v>0</v>
      </c>
      <c r="BJ103" s="181" t="s">
        <v>88</v>
      </c>
      <c r="BK103" s="178"/>
      <c r="BL103" s="178"/>
      <c r="BM103" s="178"/>
    </row>
    <row r="104" spans="1:65" s="2" customFormat="1" ht="18" customHeight="1">
      <c r="A104" s="35"/>
      <c r="B104" s="36"/>
      <c r="C104" s="37"/>
      <c r="D104" s="307" t="s">
        <v>148</v>
      </c>
      <c r="E104" s="308"/>
      <c r="F104" s="308"/>
      <c r="G104" s="37"/>
      <c r="H104" s="37"/>
      <c r="I104" s="37"/>
      <c r="J104" s="111">
        <v>0</v>
      </c>
      <c r="K104" s="37"/>
      <c r="L104" s="177"/>
      <c r="M104" s="178"/>
      <c r="N104" s="179" t="s">
        <v>45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146</v>
      </c>
      <c r="AZ104" s="178"/>
      <c r="BA104" s="178"/>
      <c r="BB104" s="178"/>
      <c r="BC104" s="178"/>
      <c r="BD104" s="178"/>
      <c r="BE104" s="182">
        <f t="shared" si="0"/>
        <v>0</v>
      </c>
      <c r="BF104" s="182">
        <f t="shared" si="1"/>
        <v>0</v>
      </c>
      <c r="BG104" s="182">
        <f t="shared" si="2"/>
        <v>0</v>
      </c>
      <c r="BH104" s="182">
        <f t="shared" si="3"/>
        <v>0</v>
      </c>
      <c r="BI104" s="182">
        <f t="shared" si="4"/>
        <v>0</v>
      </c>
      <c r="BJ104" s="181" t="s">
        <v>88</v>
      </c>
      <c r="BK104" s="178"/>
      <c r="BL104" s="178"/>
      <c r="BM104" s="178"/>
    </row>
    <row r="105" spans="1:65" s="2" customFormat="1" ht="18" customHeight="1">
      <c r="A105" s="35"/>
      <c r="B105" s="36"/>
      <c r="C105" s="37"/>
      <c r="D105" s="307" t="s">
        <v>149</v>
      </c>
      <c r="E105" s="308"/>
      <c r="F105" s="308"/>
      <c r="G105" s="37"/>
      <c r="H105" s="37"/>
      <c r="I105" s="37"/>
      <c r="J105" s="111">
        <v>0</v>
      </c>
      <c r="K105" s="37"/>
      <c r="L105" s="177"/>
      <c r="M105" s="178"/>
      <c r="N105" s="179" t="s">
        <v>45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146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88</v>
      </c>
      <c r="BK105" s="178"/>
      <c r="BL105" s="178"/>
      <c r="BM105" s="178"/>
    </row>
    <row r="106" spans="1:65" s="2" customFormat="1" ht="18" customHeight="1">
      <c r="A106" s="35"/>
      <c r="B106" s="36"/>
      <c r="C106" s="37"/>
      <c r="D106" s="307" t="s">
        <v>150</v>
      </c>
      <c r="E106" s="308"/>
      <c r="F106" s="308"/>
      <c r="G106" s="37"/>
      <c r="H106" s="37"/>
      <c r="I106" s="37"/>
      <c r="J106" s="111">
        <v>0</v>
      </c>
      <c r="K106" s="37"/>
      <c r="L106" s="177"/>
      <c r="M106" s="178"/>
      <c r="N106" s="179" t="s">
        <v>45</v>
      </c>
      <c r="O106" s="178"/>
      <c r="P106" s="178"/>
      <c r="Q106" s="178"/>
      <c r="R106" s="178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81" t="s">
        <v>146</v>
      </c>
      <c r="AZ106" s="178"/>
      <c r="BA106" s="178"/>
      <c r="BB106" s="178"/>
      <c r="BC106" s="178"/>
      <c r="BD106" s="178"/>
      <c r="BE106" s="182">
        <f t="shared" si="0"/>
        <v>0</v>
      </c>
      <c r="BF106" s="182">
        <f t="shared" si="1"/>
        <v>0</v>
      </c>
      <c r="BG106" s="182">
        <f t="shared" si="2"/>
        <v>0</v>
      </c>
      <c r="BH106" s="182">
        <f t="shared" si="3"/>
        <v>0</v>
      </c>
      <c r="BI106" s="182">
        <f t="shared" si="4"/>
        <v>0</v>
      </c>
      <c r="BJ106" s="181" t="s">
        <v>88</v>
      </c>
      <c r="BK106" s="178"/>
      <c r="BL106" s="178"/>
      <c r="BM106" s="178"/>
    </row>
    <row r="107" spans="1:65" s="2" customFormat="1" ht="18" customHeight="1">
      <c r="A107" s="35"/>
      <c r="B107" s="36"/>
      <c r="C107" s="37"/>
      <c r="D107" s="110" t="s">
        <v>151</v>
      </c>
      <c r="E107" s="37"/>
      <c r="F107" s="37"/>
      <c r="G107" s="37"/>
      <c r="H107" s="37"/>
      <c r="I107" s="37"/>
      <c r="J107" s="111">
        <f>ROUND(J30*T107,2)</f>
        <v>0</v>
      </c>
      <c r="K107" s="37"/>
      <c r="L107" s="177"/>
      <c r="M107" s="178"/>
      <c r="N107" s="179" t="s">
        <v>45</v>
      </c>
      <c r="O107" s="178"/>
      <c r="P107" s="178"/>
      <c r="Q107" s="178"/>
      <c r="R107" s="178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81" t="s">
        <v>152</v>
      </c>
      <c r="AZ107" s="178"/>
      <c r="BA107" s="178"/>
      <c r="BB107" s="178"/>
      <c r="BC107" s="178"/>
      <c r="BD107" s="178"/>
      <c r="BE107" s="182">
        <f t="shared" si="0"/>
        <v>0</v>
      </c>
      <c r="BF107" s="182">
        <f t="shared" si="1"/>
        <v>0</v>
      </c>
      <c r="BG107" s="182">
        <f t="shared" si="2"/>
        <v>0</v>
      </c>
      <c r="BH107" s="182">
        <f t="shared" si="3"/>
        <v>0</v>
      </c>
      <c r="BI107" s="182">
        <f t="shared" si="4"/>
        <v>0</v>
      </c>
      <c r="BJ107" s="181" t="s">
        <v>88</v>
      </c>
      <c r="BK107" s="178"/>
      <c r="BL107" s="178"/>
      <c r="BM107" s="178"/>
    </row>
    <row r="108" spans="1:31" s="2" customFormat="1" ht="12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9.25" customHeight="1">
      <c r="A109" s="35"/>
      <c r="B109" s="36"/>
      <c r="C109" s="119" t="s">
        <v>108</v>
      </c>
      <c r="D109" s="120"/>
      <c r="E109" s="120"/>
      <c r="F109" s="120"/>
      <c r="G109" s="120"/>
      <c r="H109" s="120"/>
      <c r="I109" s="120"/>
      <c r="J109" s="121">
        <f>ROUND(J96+J101,2)</f>
        <v>0</v>
      </c>
      <c r="K109" s="120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3" t="s">
        <v>153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32" t="str">
        <f>E7</f>
        <v>Dílčí enegetická renovace objektu poliklinika Parník</v>
      </c>
      <c r="F118" s="333"/>
      <c r="G118" s="333"/>
      <c r="H118" s="333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118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1" t="str">
        <f>E9</f>
        <v>8/2019/Pr - Provedení dokumentace skutečného stavu</v>
      </c>
      <c r="F120" s="334"/>
      <c r="G120" s="334"/>
      <c r="H120" s="334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20</v>
      </c>
      <c r="D122" s="37"/>
      <c r="E122" s="37"/>
      <c r="F122" s="27" t="str">
        <f>F12</f>
        <v>Gen.Janouška 902/17,Praha 14</v>
      </c>
      <c r="G122" s="37"/>
      <c r="H122" s="37"/>
      <c r="I122" s="29" t="s">
        <v>22</v>
      </c>
      <c r="J122" s="67" t="str">
        <f>IF(J12="","",J12)</f>
        <v>8. 5. 2021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29" t="s">
        <v>24</v>
      </c>
      <c r="D124" s="37"/>
      <c r="E124" s="37"/>
      <c r="F124" s="27" t="str">
        <f>E15</f>
        <v>Městská část Praha 14</v>
      </c>
      <c r="G124" s="37"/>
      <c r="H124" s="37"/>
      <c r="I124" s="29" t="s">
        <v>31</v>
      </c>
      <c r="J124" s="32" t="str">
        <f>E21</f>
        <v>a3atelier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29" t="s">
        <v>29</v>
      </c>
      <c r="D125" s="37"/>
      <c r="E125" s="37"/>
      <c r="F125" s="27" t="str">
        <f>IF(E18="","",E18)</f>
        <v>Vyplň údaj</v>
      </c>
      <c r="G125" s="37"/>
      <c r="H125" s="37"/>
      <c r="I125" s="29" t="s">
        <v>35</v>
      </c>
      <c r="J125" s="32" t="str">
        <f>E24</f>
        <v>Ing.Myšík Petr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83"/>
      <c r="B127" s="184"/>
      <c r="C127" s="185" t="s">
        <v>154</v>
      </c>
      <c r="D127" s="186" t="s">
        <v>65</v>
      </c>
      <c r="E127" s="186" t="s">
        <v>61</v>
      </c>
      <c r="F127" s="186" t="s">
        <v>62</v>
      </c>
      <c r="G127" s="186" t="s">
        <v>155</v>
      </c>
      <c r="H127" s="186" t="s">
        <v>156</v>
      </c>
      <c r="I127" s="186" t="s">
        <v>157</v>
      </c>
      <c r="J127" s="187" t="s">
        <v>123</v>
      </c>
      <c r="K127" s="188" t="s">
        <v>158</v>
      </c>
      <c r="L127" s="189"/>
      <c r="M127" s="76" t="s">
        <v>1</v>
      </c>
      <c r="N127" s="77" t="s">
        <v>44</v>
      </c>
      <c r="O127" s="77" t="s">
        <v>159</v>
      </c>
      <c r="P127" s="77" t="s">
        <v>160</v>
      </c>
      <c r="Q127" s="77" t="s">
        <v>161</v>
      </c>
      <c r="R127" s="77" t="s">
        <v>162</v>
      </c>
      <c r="S127" s="77" t="s">
        <v>163</v>
      </c>
      <c r="T127" s="78" t="s">
        <v>164</v>
      </c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</row>
    <row r="128" spans="1:63" s="2" customFormat="1" ht="22.9" customHeight="1">
      <c r="A128" s="35"/>
      <c r="B128" s="36"/>
      <c r="C128" s="83" t="s">
        <v>165</v>
      </c>
      <c r="D128" s="37"/>
      <c r="E128" s="37"/>
      <c r="F128" s="37"/>
      <c r="G128" s="37"/>
      <c r="H128" s="37"/>
      <c r="I128" s="37"/>
      <c r="J128" s="190">
        <f>BK128</f>
        <v>0</v>
      </c>
      <c r="K128" s="37"/>
      <c r="L128" s="38"/>
      <c r="M128" s="79"/>
      <c r="N128" s="191"/>
      <c r="O128" s="80"/>
      <c r="P128" s="192">
        <f>P129</f>
        <v>0</v>
      </c>
      <c r="Q128" s="80"/>
      <c r="R128" s="192">
        <f>R129</f>
        <v>0</v>
      </c>
      <c r="S128" s="80"/>
      <c r="T128" s="193">
        <f>T129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7" t="s">
        <v>79</v>
      </c>
      <c r="AU128" s="17" t="s">
        <v>125</v>
      </c>
      <c r="BK128" s="194">
        <f>BK129</f>
        <v>0</v>
      </c>
    </row>
    <row r="129" spans="2:63" s="12" customFormat="1" ht="25.9" customHeight="1">
      <c r="B129" s="195"/>
      <c r="C129" s="196"/>
      <c r="D129" s="197" t="s">
        <v>79</v>
      </c>
      <c r="E129" s="198" t="s">
        <v>146</v>
      </c>
      <c r="F129" s="198" t="s">
        <v>596</v>
      </c>
      <c r="G129" s="196"/>
      <c r="H129" s="196"/>
      <c r="I129" s="199"/>
      <c r="J129" s="200">
        <f>BK129</f>
        <v>0</v>
      </c>
      <c r="K129" s="196"/>
      <c r="L129" s="201"/>
      <c r="M129" s="202"/>
      <c r="N129" s="203"/>
      <c r="O129" s="203"/>
      <c r="P129" s="204">
        <f>P130</f>
        <v>0</v>
      </c>
      <c r="Q129" s="203"/>
      <c r="R129" s="204">
        <f>R130</f>
        <v>0</v>
      </c>
      <c r="S129" s="203"/>
      <c r="T129" s="205">
        <f>T130</f>
        <v>0</v>
      </c>
      <c r="AR129" s="206" t="s">
        <v>199</v>
      </c>
      <c r="AT129" s="207" t="s">
        <v>79</v>
      </c>
      <c r="AU129" s="207" t="s">
        <v>80</v>
      </c>
      <c r="AY129" s="206" t="s">
        <v>168</v>
      </c>
      <c r="BK129" s="208">
        <f>BK130</f>
        <v>0</v>
      </c>
    </row>
    <row r="130" spans="2:63" s="12" customFormat="1" ht="22.9" customHeight="1">
      <c r="B130" s="195"/>
      <c r="C130" s="196"/>
      <c r="D130" s="197" t="s">
        <v>79</v>
      </c>
      <c r="E130" s="209" t="s">
        <v>597</v>
      </c>
      <c r="F130" s="209" t="s">
        <v>598</v>
      </c>
      <c r="G130" s="196"/>
      <c r="H130" s="196"/>
      <c r="I130" s="199"/>
      <c r="J130" s="210">
        <f>BK130</f>
        <v>0</v>
      </c>
      <c r="K130" s="196"/>
      <c r="L130" s="201"/>
      <c r="M130" s="202"/>
      <c r="N130" s="203"/>
      <c r="O130" s="203"/>
      <c r="P130" s="204">
        <f>SUM(P131:P132)</f>
        <v>0</v>
      </c>
      <c r="Q130" s="203"/>
      <c r="R130" s="204">
        <f>SUM(R131:R132)</f>
        <v>0</v>
      </c>
      <c r="S130" s="203"/>
      <c r="T130" s="205">
        <f>SUM(T131:T132)</f>
        <v>0</v>
      </c>
      <c r="AR130" s="206" t="s">
        <v>199</v>
      </c>
      <c r="AT130" s="207" t="s">
        <v>79</v>
      </c>
      <c r="AU130" s="207" t="s">
        <v>88</v>
      </c>
      <c r="AY130" s="206" t="s">
        <v>168</v>
      </c>
      <c r="BK130" s="208">
        <f>SUM(BK131:BK132)</f>
        <v>0</v>
      </c>
    </row>
    <row r="131" spans="1:65" s="2" customFormat="1" ht="14.45" customHeight="1">
      <c r="A131" s="35"/>
      <c r="B131" s="36"/>
      <c r="C131" s="211" t="s">
        <v>88</v>
      </c>
      <c r="D131" s="211" t="s">
        <v>170</v>
      </c>
      <c r="E131" s="212" t="s">
        <v>599</v>
      </c>
      <c r="F131" s="213" t="s">
        <v>600</v>
      </c>
      <c r="G131" s="214" t="s">
        <v>601</v>
      </c>
      <c r="H131" s="215">
        <v>1</v>
      </c>
      <c r="I131" s="216"/>
      <c r="J131" s="217">
        <f>ROUND(I131*H131,2)</f>
        <v>0</v>
      </c>
      <c r="K131" s="218"/>
      <c r="L131" s="38"/>
      <c r="M131" s="219" t="s">
        <v>1</v>
      </c>
      <c r="N131" s="220" t="s">
        <v>45</v>
      </c>
      <c r="O131" s="72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3" t="s">
        <v>602</v>
      </c>
      <c r="AT131" s="223" t="s">
        <v>170</v>
      </c>
      <c r="AU131" s="223" t="s">
        <v>90</v>
      </c>
      <c r="AY131" s="17" t="s">
        <v>168</v>
      </c>
      <c r="BE131" s="115">
        <f>IF(N131="základní",J131,0)</f>
        <v>0</v>
      </c>
      <c r="BF131" s="115">
        <f>IF(N131="snížená",J131,0)</f>
        <v>0</v>
      </c>
      <c r="BG131" s="115">
        <f>IF(N131="zákl. přenesená",J131,0)</f>
        <v>0</v>
      </c>
      <c r="BH131" s="115">
        <f>IF(N131="sníž. přenesená",J131,0)</f>
        <v>0</v>
      </c>
      <c r="BI131" s="115">
        <f>IF(N131="nulová",J131,0)</f>
        <v>0</v>
      </c>
      <c r="BJ131" s="17" t="s">
        <v>88</v>
      </c>
      <c r="BK131" s="115">
        <f>ROUND(I131*H131,2)</f>
        <v>0</v>
      </c>
      <c r="BL131" s="17" t="s">
        <v>602</v>
      </c>
      <c r="BM131" s="223" t="s">
        <v>603</v>
      </c>
    </row>
    <row r="132" spans="2:51" s="14" customFormat="1" ht="12">
      <c r="B132" s="235"/>
      <c r="C132" s="236"/>
      <c r="D132" s="226" t="s">
        <v>180</v>
      </c>
      <c r="E132" s="237" t="s">
        <v>1</v>
      </c>
      <c r="F132" s="238" t="s">
        <v>88</v>
      </c>
      <c r="G132" s="236"/>
      <c r="H132" s="239">
        <v>1</v>
      </c>
      <c r="I132" s="240"/>
      <c r="J132" s="236"/>
      <c r="K132" s="236"/>
      <c r="L132" s="241"/>
      <c r="M132" s="268"/>
      <c r="N132" s="269"/>
      <c r="O132" s="269"/>
      <c r="P132" s="269"/>
      <c r="Q132" s="269"/>
      <c r="R132" s="269"/>
      <c r="S132" s="269"/>
      <c r="T132" s="270"/>
      <c r="AT132" s="245" t="s">
        <v>180</v>
      </c>
      <c r="AU132" s="245" t="s">
        <v>90</v>
      </c>
      <c r="AV132" s="14" t="s">
        <v>90</v>
      </c>
      <c r="AW132" s="14" t="s">
        <v>34</v>
      </c>
      <c r="AX132" s="14" t="s">
        <v>88</v>
      </c>
      <c r="AY132" s="245" t="s">
        <v>168</v>
      </c>
    </row>
    <row r="133" spans="1:31" s="2" customFormat="1" ht="6.95" customHeight="1">
      <c r="A133" s="35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38"/>
      <c r="M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</sheetData>
  <sheetProtection password="CC35" sheet="1" objects="1" scenarios="1" formatColumns="0" formatRows="0" autoFilter="0"/>
  <autoFilter ref="C127:K132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99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90</v>
      </c>
    </row>
    <row r="4" spans="2:46" s="1" customFormat="1" ht="24.95" customHeight="1">
      <c r="B4" s="20"/>
      <c r="D4" s="125" t="s">
        <v>117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7" t="s">
        <v>16</v>
      </c>
      <c r="L6" s="20"/>
    </row>
    <row r="7" spans="2:12" s="1" customFormat="1" ht="16.5" customHeight="1">
      <c r="B7" s="20"/>
      <c r="E7" s="335" t="str">
        <f>'Rekapitulace stavby'!K6</f>
        <v>Dílčí enegetická renovace objektu poliklinika Parník</v>
      </c>
      <c r="F7" s="336"/>
      <c r="G7" s="336"/>
      <c r="H7" s="336"/>
      <c r="L7" s="20"/>
    </row>
    <row r="8" spans="1:31" s="2" customFormat="1" ht="12" customHeight="1">
      <c r="A8" s="35"/>
      <c r="B8" s="38"/>
      <c r="C8" s="35"/>
      <c r="D8" s="127" t="s">
        <v>118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8"/>
      <c r="C9" s="35"/>
      <c r="D9" s="35"/>
      <c r="E9" s="337" t="s">
        <v>604</v>
      </c>
      <c r="F9" s="338"/>
      <c r="G9" s="338"/>
      <c r="H9" s="338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8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8"/>
      <c r="C11" s="35"/>
      <c r="D11" s="127" t="s">
        <v>18</v>
      </c>
      <c r="E11" s="35"/>
      <c r="F11" s="128" t="s">
        <v>1</v>
      </c>
      <c r="G11" s="35"/>
      <c r="H11" s="35"/>
      <c r="I11" s="127" t="s">
        <v>19</v>
      </c>
      <c r="J11" s="128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8"/>
      <c r="C12" s="35"/>
      <c r="D12" s="127" t="s">
        <v>20</v>
      </c>
      <c r="E12" s="35"/>
      <c r="F12" s="128" t="s">
        <v>21</v>
      </c>
      <c r="G12" s="35"/>
      <c r="H12" s="35"/>
      <c r="I12" s="127" t="s">
        <v>22</v>
      </c>
      <c r="J12" s="129" t="str">
        <f>'Rekapitulace stavby'!AN8</f>
        <v>8. 5. 2021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38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8"/>
      <c r="C14" s="35"/>
      <c r="D14" s="127" t="s">
        <v>24</v>
      </c>
      <c r="E14" s="35"/>
      <c r="F14" s="35"/>
      <c r="G14" s="35"/>
      <c r="H14" s="35"/>
      <c r="I14" s="127" t="s">
        <v>25</v>
      </c>
      <c r="J14" s="128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8"/>
      <c r="C15" s="35"/>
      <c r="D15" s="35"/>
      <c r="E15" s="128" t="s">
        <v>27</v>
      </c>
      <c r="F15" s="35"/>
      <c r="G15" s="35"/>
      <c r="H15" s="35"/>
      <c r="I15" s="127" t="s">
        <v>28</v>
      </c>
      <c r="J15" s="128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8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8"/>
      <c r="C17" s="35"/>
      <c r="D17" s="127" t="s">
        <v>29</v>
      </c>
      <c r="E17" s="35"/>
      <c r="F17" s="35"/>
      <c r="G17" s="35"/>
      <c r="H17" s="35"/>
      <c r="I17" s="127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8"/>
      <c r="C18" s="35"/>
      <c r="D18" s="35"/>
      <c r="E18" s="339" t="str">
        <f>'Rekapitulace stavby'!E14</f>
        <v>Vyplň údaj</v>
      </c>
      <c r="F18" s="340"/>
      <c r="G18" s="340"/>
      <c r="H18" s="340"/>
      <c r="I18" s="127" t="s">
        <v>28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8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8"/>
      <c r="C20" s="35"/>
      <c r="D20" s="127" t="s">
        <v>31</v>
      </c>
      <c r="E20" s="35"/>
      <c r="F20" s="35"/>
      <c r="G20" s="35"/>
      <c r="H20" s="35"/>
      <c r="I20" s="127" t="s">
        <v>25</v>
      </c>
      <c r="J20" s="128" t="s">
        <v>32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8"/>
      <c r="C21" s="35"/>
      <c r="D21" s="35"/>
      <c r="E21" s="128" t="s">
        <v>33</v>
      </c>
      <c r="F21" s="35"/>
      <c r="G21" s="35"/>
      <c r="H21" s="35"/>
      <c r="I21" s="127" t="s">
        <v>28</v>
      </c>
      <c r="J21" s="128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8"/>
      <c r="C23" s="35"/>
      <c r="D23" s="127" t="s">
        <v>35</v>
      </c>
      <c r="E23" s="35"/>
      <c r="F23" s="35"/>
      <c r="G23" s="35"/>
      <c r="H23" s="35"/>
      <c r="I23" s="127" t="s">
        <v>25</v>
      </c>
      <c r="J23" s="128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8"/>
      <c r="C24" s="35"/>
      <c r="D24" s="35"/>
      <c r="E24" s="128" t="s">
        <v>36</v>
      </c>
      <c r="F24" s="35"/>
      <c r="G24" s="35"/>
      <c r="H24" s="35"/>
      <c r="I24" s="127" t="s">
        <v>28</v>
      </c>
      <c r="J24" s="128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8"/>
      <c r="C26" s="35"/>
      <c r="D26" s="127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0"/>
      <c r="B27" s="131"/>
      <c r="C27" s="130"/>
      <c r="D27" s="130"/>
      <c r="E27" s="341" t="s">
        <v>1</v>
      </c>
      <c r="F27" s="341"/>
      <c r="G27" s="341"/>
      <c r="H27" s="341"/>
      <c r="I27" s="130"/>
      <c r="J27" s="130"/>
      <c r="K27" s="130"/>
      <c r="L27" s="132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</row>
    <row r="28" spans="1:31" s="2" customFormat="1" ht="6.95" customHeight="1">
      <c r="A28" s="35"/>
      <c r="B28" s="38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8"/>
      <c r="C29" s="35"/>
      <c r="D29" s="133"/>
      <c r="E29" s="133"/>
      <c r="F29" s="133"/>
      <c r="G29" s="133"/>
      <c r="H29" s="133"/>
      <c r="I29" s="133"/>
      <c r="J29" s="133"/>
      <c r="K29" s="133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8"/>
      <c r="C30" s="35"/>
      <c r="D30" s="128" t="s">
        <v>120</v>
      </c>
      <c r="E30" s="35"/>
      <c r="F30" s="35"/>
      <c r="G30" s="35"/>
      <c r="H30" s="35"/>
      <c r="I30" s="35"/>
      <c r="J30" s="134">
        <f>J96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8"/>
      <c r="C31" s="35"/>
      <c r="D31" s="135" t="s">
        <v>103</v>
      </c>
      <c r="E31" s="35"/>
      <c r="F31" s="35"/>
      <c r="G31" s="35"/>
      <c r="H31" s="35"/>
      <c r="I31" s="35"/>
      <c r="J31" s="134">
        <f>J99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38"/>
      <c r="C32" s="35"/>
      <c r="D32" s="136" t="s">
        <v>40</v>
      </c>
      <c r="E32" s="35"/>
      <c r="F32" s="35"/>
      <c r="G32" s="35"/>
      <c r="H32" s="35"/>
      <c r="I32" s="35"/>
      <c r="J32" s="137">
        <f>ROUND(J30+J31,2)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8"/>
      <c r="C33" s="35"/>
      <c r="D33" s="133"/>
      <c r="E33" s="133"/>
      <c r="F33" s="133"/>
      <c r="G33" s="133"/>
      <c r="H33" s="133"/>
      <c r="I33" s="133"/>
      <c r="J33" s="133"/>
      <c r="K33" s="133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38"/>
      <c r="C34" s="35"/>
      <c r="D34" s="35"/>
      <c r="E34" s="35"/>
      <c r="F34" s="138" t="s">
        <v>42</v>
      </c>
      <c r="G34" s="35"/>
      <c r="H34" s="35"/>
      <c r="I34" s="138" t="s">
        <v>41</v>
      </c>
      <c r="J34" s="138" t="s">
        <v>43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8"/>
      <c r="C35" s="35"/>
      <c r="D35" s="139" t="s">
        <v>44</v>
      </c>
      <c r="E35" s="127" t="s">
        <v>45</v>
      </c>
      <c r="F35" s="140">
        <f>ROUND((SUM(BE99:BE106)+SUM(BE126:BE128)),2)</f>
        <v>0</v>
      </c>
      <c r="G35" s="35"/>
      <c r="H35" s="35"/>
      <c r="I35" s="141">
        <v>0.21</v>
      </c>
      <c r="J35" s="140">
        <f>ROUND(((SUM(BE99:BE106)+SUM(BE126:BE128))*I35),2)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8"/>
      <c r="C36" s="35"/>
      <c r="D36" s="35"/>
      <c r="E36" s="127" t="s">
        <v>46</v>
      </c>
      <c r="F36" s="140">
        <f>ROUND((SUM(BF99:BF106)+SUM(BF126:BF128)),2)</f>
        <v>0</v>
      </c>
      <c r="G36" s="35"/>
      <c r="H36" s="35"/>
      <c r="I36" s="141">
        <v>0.15</v>
      </c>
      <c r="J36" s="140">
        <f>ROUND(((SUM(BF99:BF106)+SUM(BF126:BF128))*I36),2)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38"/>
      <c r="C37" s="35"/>
      <c r="D37" s="35"/>
      <c r="E37" s="127" t="s">
        <v>47</v>
      </c>
      <c r="F37" s="140">
        <f>ROUND((SUM(BG99:BG106)+SUM(BG126:BG128)),2)</f>
        <v>0</v>
      </c>
      <c r="G37" s="35"/>
      <c r="H37" s="35"/>
      <c r="I37" s="141">
        <v>0.21</v>
      </c>
      <c r="J37" s="14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38"/>
      <c r="C38" s="35"/>
      <c r="D38" s="35"/>
      <c r="E38" s="127" t="s">
        <v>48</v>
      </c>
      <c r="F38" s="140">
        <f>ROUND((SUM(BH99:BH106)+SUM(BH126:BH128)),2)</f>
        <v>0</v>
      </c>
      <c r="G38" s="35"/>
      <c r="H38" s="35"/>
      <c r="I38" s="141">
        <v>0.15</v>
      </c>
      <c r="J38" s="14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38"/>
      <c r="C39" s="35"/>
      <c r="D39" s="35"/>
      <c r="E39" s="127" t="s">
        <v>49</v>
      </c>
      <c r="F39" s="140">
        <f>ROUND((SUM(BI99:BI106)+SUM(BI126:BI128)),2)</f>
        <v>0</v>
      </c>
      <c r="G39" s="35"/>
      <c r="H39" s="35"/>
      <c r="I39" s="141">
        <v>0</v>
      </c>
      <c r="J39" s="14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38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38"/>
      <c r="C41" s="142"/>
      <c r="D41" s="143" t="s">
        <v>50</v>
      </c>
      <c r="E41" s="144"/>
      <c r="F41" s="144"/>
      <c r="G41" s="145" t="s">
        <v>51</v>
      </c>
      <c r="H41" s="146" t="s">
        <v>52</v>
      </c>
      <c r="I41" s="144"/>
      <c r="J41" s="147">
        <f>SUM(J32:J39)</f>
        <v>0</v>
      </c>
      <c r="K41" s="14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2"/>
      <c r="D50" s="149" t="s">
        <v>53</v>
      </c>
      <c r="E50" s="150"/>
      <c r="F50" s="150"/>
      <c r="G50" s="149" t="s">
        <v>54</v>
      </c>
      <c r="H50" s="150"/>
      <c r="I50" s="150"/>
      <c r="J50" s="150"/>
      <c r="K50" s="150"/>
      <c r="L50" s="5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5"/>
      <c r="B61" s="38"/>
      <c r="C61" s="35"/>
      <c r="D61" s="151" t="s">
        <v>55</v>
      </c>
      <c r="E61" s="152"/>
      <c r="F61" s="153" t="s">
        <v>56</v>
      </c>
      <c r="G61" s="151" t="s">
        <v>55</v>
      </c>
      <c r="H61" s="152"/>
      <c r="I61" s="152"/>
      <c r="J61" s="154" t="s">
        <v>56</v>
      </c>
      <c r="K61" s="15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5"/>
      <c r="B65" s="38"/>
      <c r="C65" s="35"/>
      <c r="D65" s="149" t="s">
        <v>57</v>
      </c>
      <c r="E65" s="155"/>
      <c r="F65" s="155"/>
      <c r="G65" s="149" t="s">
        <v>58</v>
      </c>
      <c r="H65" s="155"/>
      <c r="I65" s="155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5"/>
      <c r="B76" s="38"/>
      <c r="C76" s="35"/>
      <c r="D76" s="151" t="s">
        <v>55</v>
      </c>
      <c r="E76" s="152"/>
      <c r="F76" s="153" t="s">
        <v>56</v>
      </c>
      <c r="G76" s="151" t="s">
        <v>55</v>
      </c>
      <c r="H76" s="152"/>
      <c r="I76" s="152"/>
      <c r="J76" s="154" t="s">
        <v>56</v>
      </c>
      <c r="K76" s="15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6"/>
      <c r="C77" s="157"/>
      <c r="D77" s="157"/>
      <c r="E77" s="157"/>
      <c r="F77" s="157"/>
      <c r="G77" s="157"/>
      <c r="H77" s="157"/>
      <c r="I77" s="157"/>
      <c r="J77" s="157"/>
      <c r="K77" s="15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8"/>
      <c r="C81" s="159"/>
      <c r="D81" s="159"/>
      <c r="E81" s="159"/>
      <c r="F81" s="159"/>
      <c r="G81" s="159"/>
      <c r="H81" s="159"/>
      <c r="I81" s="159"/>
      <c r="J81" s="159"/>
      <c r="K81" s="15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121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2" t="str">
        <f>E7</f>
        <v>Dílčí enegetická renovace objektu poliklinika Parník</v>
      </c>
      <c r="F85" s="333"/>
      <c r="G85" s="333"/>
      <c r="H85" s="333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118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21" t="str">
        <f>E9</f>
        <v>8/2019/N - Vzduchotechnika -neuznatelné položky</v>
      </c>
      <c r="F87" s="334"/>
      <c r="G87" s="334"/>
      <c r="H87" s="334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7" t="str">
        <f>F12</f>
        <v>Gen.Janouška 902/17,Praha 14</v>
      </c>
      <c r="G89" s="37"/>
      <c r="H89" s="37"/>
      <c r="I89" s="29" t="s">
        <v>22</v>
      </c>
      <c r="J89" s="67" t="str">
        <f>IF(J12="","",J12)</f>
        <v>8. 5. 2021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24</v>
      </c>
      <c r="D91" s="37"/>
      <c r="E91" s="37"/>
      <c r="F91" s="27" t="str">
        <f>E15</f>
        <v>Městská část Praha 14</v>
      </c>
      <c r="G91" s="37"/>
      <c r="H91" s="37"/>
      <c r="I91" s="29" t="s">
        <v>31</v>
      </c>
      <c r="J91" s="32" t="str">
        <f>E21</f>
        <v>a3atelier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29</v>
      </c>
      <c r="D92" s="37"/>
      <c r="E92" s="37"/>
      <c r="F92" s="27" t="str">
        <f>IF(E18="","",E18)</f>
        <v>Vyplň údaj</v>
      </c>
      <c r="G92" s="37"/>
      <c r="H92" s="37"/>
      <c r="I92" s="29" t="s">
        <v>35</v>
      </c>
      <c r="J92" s="32" t="str">
        <f>E24</f>
        <v>Ing.Myšík Petr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0" t="s">
        <v>122</v>
      </c>
      <c r="D94" s="120"/>
      <c r="E94" s="120"/>
      <c r="F94" s="120"/>
      <c r="G94" s="120"/>
      <c r="H94" s="120"/>
      <c r="I94" s="120"/>
      <c r="J94" s="161" t="s">
        <v>123</v>
      </c>
      <c r="K94" s="120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2" t="s">
        <v>124</v>
      </c>
      <c r="D96" s="37"/>
      <c r="E96" s="37"/>
      <c r="F96" s="37"/>
      <c r="G96" s="37"/>
      <c r="H96" s="37"/>
      <c r="I96" s="37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125</v>
      </c>
    </row>
    <row r="97" spans="1:31" s="2" customFormat="1" ht="21.7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6.9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29.25" customHeight="1">
      <c r="A99" s="35"/>
      <c r="B99" s="36"/>
      <c r="C99" s="162" t="s">
        <v>144</v>
      </c>
      <c r="D99" s="37"/>
      <c r="E99" s="37"/>
      <c r="F99" s="37"/>
      <c r="G99" s="37"/>
      <c r="H99" s="37"/>
      <c r="I99" s="37"/>
      <c r="J99" s="175">
        <f>ROUND(J100+J101+J102+J103+J104+J105,2)</f>
        <v>0</v>
      </c>
      <c r="K99" s="37"/>
      <c r="L99" s="52"/>
      <c r="N99" s="176" t="s">
        <v>44</v>
      </c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65" s="2" customFormat="1" ht="18" customHeight="1">
      <c r="A100" s="35"/>
      <c r="B100" s="36"/>
      <c r="C100" s="37"/>
      <c r="D100" s="307" t="s">
        <v>145</v>
      </c>
      <c r="E100" s="308"/>
      <c r="F100" s="308"/>
      <c r="G100" s="37"/>
      <c r="H100" s="37"/>
      <c r="I100" s="37"/>
      <c r="J100" s="111">
        <v>0</v>
      </c>
      <c r="K100" s="37"/>
      <c r="L100" s="177"/>
      <c r="M100" s="178"/>
      <c r="N100" s="179" t="s">
        <v>45</v>
      </c>
      <c r="O100" s="178"/>
      <c r="P100" s="178"/>
      <c r="Q100" s="178"/>
      <c r="R100" s="178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81" t="s">
        <v>146</v>
      </c>
      <c r="AZ100" s="178"/>
      <c r="BA100" s="178"/>
      <c r="BB100" s="178"/>
      <c r="BC100" s="178"/>
      <c r="BD100" s="178"/>
      <c r="BE100" s="182">
        <f aca="true" t="shared" si="0" ref="BE100:BE105">IF(N100="základní",J100,0)</f>
        <v>0</v>
      </c>
      <c r="BF100" s="182">
        <f aca="true" t="shared" si="1" ref="BF100:BF105">IF(N100="snížená",J100,0)</f>
        <v>0</v>
      </c>
      <c r="BG100" s="182">
        <f aca="true" t="shared" si="2" ref="BG100:BG105">IF(N100="zákl. přenesená",J100,0)</f>
        <v>0</v>
      </c>
      <c r="BH100" s="182">
        <f aca="true" t="shared" si="3" ref="BH100:BH105">IF(N100="sníž. přenesená",J100,0)</f>
        <v>0</v>
      </c>
      <c r="BI100" s="182">
        <f aca="true" t="shared" si="4" ref="BI100:BI105">IF(N100="nulová",J100,0)</f>
        <v>0</v>
      </c>
      <c r="BJ100" s="181" t="s">
        <v>88</v>
      </c>
      <c r="BK100" s="178"/>
      <c r="BL100" s="178"/>
      <c r="BM100" s="178"/>
    </row>
    <row r="101" spans="1:65" s="2" customFormat="1" ht="18" customHeight="1">
      <c r="A101" s="35"/>
      <c r="B101" s="36"/>
      <c r="C101" s="37"/>
      <c r="D101" s="307" t="s">
        <v>147</v>
      </c>
      <c r="E101" s="308"/>
      <c r="F101" s="308"/>
      <c r="G101" s="37"/>
      <c r="H101" s="37"/>
      <c r="I101" s="37"/>
      <c r="J101" s="111">
        <v>0</v>
      </c>
      <c r="K101" s="37"/>
      <c r="L101" s="177"/>
      <c r="M101" s="178"/>
      <c r="N101" s="179" t="s">
        <v>45</v>
      </c>
      <c r="O101" s="178"/>
      <c r="P101" s="178"/>
      <c r="Q101" s="178"/>
      <c r="R101" s="178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81" t="s">
        <v>146</v>
      </c>
      <c r="AZ101" s="178"/>
      <c r="BA101" s="178"/>
      <c r="BB101" s="178"/>
      <c r="BC101" s="178"/>
      <c r="BD101" s="178"/>
      <c r="BE101" s="182">
        <f t="shared" si="0"/>
        <v>0</v>
      </c>
      <c r="BF101" s="182">
        <f t="shared" si="1"/>
        <v>0</v>
      </c>
      <c r="BG101" s="182">
        <f t="shared" si="2"/>
        <v>0</v>
      </c>
      <c r="BH101" s="182">
        <f t="shared" si="3"/>
        <v>0</v>
      </c>
      <c r="BI101" s="182">
        <f t="shared" si="4"/>
        <v>0</v>
      </c>
      <c r="BJ101" s="181" t="s">
        <v>88</v>
      </c>
      <c r="BK101" s="178"/>
      <c r="BL101" s="178"/>
      <c r="BM101" s="178"/>
    </row>
    <row r="102" spans="1:65" s="2" customFormat="1" ht="18" customHeight="1">
      <c r="A102" s="35"/>
      <c r="B102" s="36"/>
      <c r="C102" s="37"/>
      <c r="D102" s="307" t="s">
        <v>148</v>
      </c>
      <c r="E102" s="308"/>
      <c r="F102" s="308"/>
      <c r="G102" s="37"/>
      <c r="H102" s="37"/>
      <c r="I102" s="37"/>
      <c r="J102" s="111">
        <v>0</v>
      </c>
      <c r="K102" s="37"/>
      <c r="L102" s="177"/>
      <c r="M102" s="178"/>
      <c r="N102" s="179" t="s">
        <v>45</v>
      </c>
      <c r="O102" s="178"/>
      <c r="P102" s="178"/>
      <c r="Q102" s="178"/>
      <c r="R102" s="178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81" t="s">
        <v>146</v>
      </c>
      <c r="AZ102" s="178"/>
      <c r="BA102" s="178"/>
      <c r="BB102" s="178"/>
      <c r="BC102" s="178"/>
      <c r="BD102" s="178"/>
      <c r="BE102" s="182">
        <f t="shared" si="0"/>
        <v>0</v>
      </c>
      <c r="BF102" s="182">
        <f t="shared" si="1"/>
        <v>0</v>
      </c>
      <c r="BG102" s="182">
        <f t="shared" si="2"/>
        <v>0</v>
      </c>
      <c r="BH102" s="182">
        <f t="shared" si="3"/>
        <v>0</v>
      </c>
      <c r="BI102" s="182">
        <f t="shared" si="4"/>
        <v>0</v>
      </c>
      <c r="BJ102" s="181" t="s">
        <v>88</v>
      </c>
      <c r="BK102" s="178"/>
      <c r="BL102" s="178"/>
      <c r="BM102" s="178"/>
    </row>
    <row r="103" spans="1:65" s="2" customFormat="1" ht="18" customHeight="1">
      <c r="A103" s="35"/>
      <c r="B103" s="36"/>
      <c r="C103" s="37"/>
      <c r="D103" s="307" t="s">
        <v>149</v>
      </c>
      <c r="E103" s="308"/>
      <c r="F103" s="308"/>
      <c r="G103" s="37"/>
      <c r="H103" s="37"/>
      <c r="I103" s="37"/>
      <c r="J103" s="111">
        <v>0</v>
      </c>
      <c r="K103" s="37"/>
      <c r="L103" s="177"/>
      <c r="M103" s="178"/>
      <c r="N103" s="179" t="s">
        <v>45</v>
      </c>
      <c r="O103" s="178"/>
      <c r="P103" s="178"/>
      <c r="Q103" s="178"/>
      <c r="R103" s="178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81" t="s">
        <v>146</v>
      </c>
      <c r="AZ103" s="178"/>
      <c r="BA103" s="178"/>
      <c r="BB103" s="178"/>
      <c r="BC103" s="178"/>
      <c r="BD103" s="178"/>
      <c r="BE103" s="182">
        <f t="shared" si="0"/>
        <v>0</v>
      </c>
      <c r="BF103" s="182">
        <f t="shared" si="1"/>
        <v>0</v>
      </c>
      <c r="BG103" s="182">
        <f t="shared" si="2"/>
        <v>0</v>
      </c>
      <c r="BH103" s="182">
        <f t="shared" si="3"/>
        <v>0</v>
      </c>
      <c r="BI103" s="182">
        <f t="shared" si="4"/>
        <v>0</v>
      </c>
      <c r="BJ103" s="181" t="s">
        <v>88</v>
      </c>
      <c r="BK103" s="178"/>
      <c r="BL103" s="178"/>
      <c r="BM103" s="178"/>
    </row>
    <row r="104" spans="1:65" s="2" customFormat="1" ht="18" customHeight="1">
      <c r="A104" s="35"/>
      <c r="B104" s="36"/>
      <c r="C104" s="37"/>
      <c r="D104" s="307" t="s">
        <v>150</v>
      </c>
      <c r="E104" s="308"/>
      <c r="F104" s="308"/>
      <c r="G104" s="37"/>
      <c r="H104" s="37"/>
      <c r="I104" s="37"/>
      <c r="J104" s="111">
        <v>0</v>
      </c>
      <c r="K104" s="37"/>
      <c r="L104" s="177"/>
      <c r="M104" s="178"/>
      <c r="N104" s="179" t="s">
        <v>45</v>
      </c>
      <c r="O104" s="178"/>
      <c r="P104" s="178"/>
      <c r="Q104" s="178"/>
      <c r="R104" s="178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81" t="s">
        <v>146</v>
      </c>
      <c r="AZ104" s="178"/>
      <c r="BA104" s="178"/>
      <c r="BB104" s="178"/>
      <c r="BC104" s="178"/>
      <c r="BD104" s="178"/>
      <c r="BE104" s="182">
        <f t="shared" si="0"/>
        <v>0</v>
      </c>
      <c r="BF104" s="182">
        <f t="shared" si="1"/>
        <v>0</v>
      </c>
      <c r="BG104" s="182">
        <f t="shared" si="2"/>
        <v>0</v>
      </c>
      <c r="BH104" s="182">
        <f t="shared" si="3"/>
        <v>0</v>
      </c>
      <c r="BI104" s="182">
        <f t="shared" si="4"/>
        <v>0</v>
      </c>
      <c r="BJ104" s="181" t="s">
        <v>88</v>
      </c>
      <c r="BK104" s="178"/>
      <c r="BL104" s="178"/>
      <c r="BM104" s="178"/>
    </row>
    <row r="105" spans="1:65" s="2" customFormat="1" ht="18" customHeight="1">
      <c r="A105" s="35"/>
      <c r="B105" s="36"/>
      <c r="C105" s="37"/>
      <c r="D105" s="110" t="s">
        <v>151</v>
      </c>
      <c r="E105" s="37"/>
      <c r="F105" s="37"/>
      <c r="G105" s="37"/>
      <c r="H105" s="37"/>
      <c r="I105" s="37"/>
      <c r="J105" s="111">
        <f>ROUND(J30*T105,2)</f>
        <v>0</v>
      </c>
      <c r="K105" s="37"/>
      <c r="L105" s="177"/>
      <c r="M105" s="178"/>
      <c r="N105" s="179" t="s">
        <v>45</v>
      </c>
      <c r="O105" s="178"/>
      <c r="P105" s="178"/>
      <c r="Q105" s="178"/>
      <c r="R105" s="178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81" t="s">
        <v>152</v>
      </c>
      <c r="AZ105" s="178"/>
      <c r="BA105" s="178"/>
      <c r="BB105" s="178"/>
      <c r="BC105" s="178"/>
      <c r="BD105" s="178"/>
      <c r="BE105" s="182">
        <f t="shared" si="0"/>
        <v>0</v>
      </c>
      <c r="BF105" s="182">
        <f t="shared" si="1"/>
        <v>0</v>
      </c>
      <c r="BG105" s="182">
        <f t="shared" si="2"/>
        <v>0</v>
      </c>
      <c r="BH105" s="182">
        <f t="shared" si="3"/>
        <v>0</v>
      </c>
      <c r="BI105" s="182">
        <f t="shared" si="4"/>
        <v>0</v>
      </c>
      <c r="BJ105" s="181" t="s">
        <v>88</v>
      </c>
      <c r="BK105" s="178"/>
      <c r="BL105" s="178"/>
      <c r="BM105" s="178"/>
    </row>
    <row r="106" spans="1:31" s="2" customFormat="1" ht="12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9.25" customHeight="1">
      <c r="A107" s="35"/>
      <c r="B107" s="36"/>
      <c r="C107" s="119" t="s">
        <v>108</v>
      </c>
      <c r="D107" s="120"/>
      <c r="E107" s="120"/>
      <c r="F107" s="120"/>
      <c r="G107" s="120"/>
      <c r="H107" s="120"/>
      <c r="I107" s="120"/>
      <c r="J107" s="121">
        <f>ROUND(J96+J99,2)</f>
        <v>0</v>
      </c>
      <c r="K107" s="120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3" t="s">
        <v>153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32" t="str">
        <f>E7</f>
        <v>Dílčí enegetická renovace objektu poliklinika Parník</v>
      </c>
      <c r="F116" s="333"/>
      <c r="G116" s="333"/>
      <c r="H116" s="333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118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21" t="str">
        <f>E9</f>
        <v>8/2019/N - Vzduchotechnika -neuznatelné položky</v>
      </c>
      <c r="F118" s="334"/>
      <c r="G118" s="334"/>
      <c r="H118" s="334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7" t="str">
        <f>F12</f>
        <v>Gen.Janouška 902/17,Praha 14</v>
      </c>
      <c r="G120" s="37"/>
      <c r="H120" s="37"/>
      <c r="I120" s="29" t="s">
        <v>22</v>
      </c>
      <c r="J120" s="67" t="str">
        <f>IF(J12="","",J12)</f>
        <v>8. 5. 2021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29" t="s">
        <v>24</v>
      </c>
      <c r="D122" s="37"/>
      <c r="E122" s="37"/>
      <c r="F122" s="27" t="str">
        <f>E15</f>
        <v>Městská část Praha 14</v>
      </c>
      <c r="G122" s="37"/>
      <c r="H122" s="37"/>
      <c r="I122" s="29" t="s">
        <v>31</v>
      </c>
      <c r="J122" s="32" t="str">
        <f>E21</f>
        <v>a3atelier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29" t="s">
        <v>29</v>
      </c>
      <c r="D123" s="37"/>
      <c r="E123" s="37"/>
      <c r="F123" s="27" t="str">
        <f>IF(E18="","",E18)</f>
        <v>Vyplň údaj</v>
      </c>
      <c r="G123" s="37"/>
      <c r="H123" s="37"/>
      <c r="I123" s="29" t="s">
        <v>35</v>
      </c>
      <c r="J123" s="32" t="str">
        <f>E24</f>
        <v>Ing.Myšík Petr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183"/>
      <c r="B125" s="184"/>
      <c r="C125" s="185" t="s">
        <v>154</v>
      </c>
      <c r="D125" s="186" t="s">
        <v>65</v>
      </c>
      <c r="E125" s="186" t="s">
        <v>61</v>
      </c>
      <c r="F125" s="186" t="s">
        <v>62</v>
      </c>
      <c r="G125" s="186" t="s">
        <v>155</v>
      </c>
      <c r="H125" s="186" t="s">
        <v>156</v>
      </c>
      <c r="I125" s="186" t="s">
        <v>157</v>
      </c>
      <c r="J125" s="187" t="s">
        <v>123</v>
      </c>
      <c r="K125" s="188" t="s">
        <v>158</v>
      </c>
      <c r="L125" s="189"/>
      <c r="M125" s="76" t="s">
        <v>1</v>
      </c>
      <c r="N125" s="77" t="s">
        <v>44</v>
      </c>
      <c r="O125" s="77" t="s">
        <v>159</v>
      </c>
      <c r="P125" s="77" t="s">
        <v>160</v>
      </c>
      <c r="Q125" s="77" t="s">
        <v>161</v>
      </c>
      <c r="R125" s="77" t="s">
        <v>162</v>
      </c>
      <c r="S125" s="77" t="s">
        <v>163</v>
      </c>
      <c r="T125" s="78" t="s">
        <v>164</v>
      </c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</row>
    <row r="126" spans="1:63" s="2" customFormat="1" ht="22.9" customHeight="1">
      <c r="A126" s="35"/>
      <c r="B126" s="36"/>
      <c r="C126" s="83" t="s">
        <v>165</v>
      </c>
      <c r="D126" s="37"/>
      <c r="E126" s="37"/>
      <c r="F126" s="37"/>
      <c r="G126" s="37"/>
      <c r="H126" s="37"/>
      <c r="I126" s="37"/>
      <c r="J126" s="190">
        <f>BK126</f>
        <v>0</v>
      </c>
      <c r="K126" s="37"/>
      <c r="L126" s="38"/>
      <c r="M126" s="79"/>
      <c r="N126" s="191"/>
      <c r="O126" s="80"/>
      <c r="P126" s="192">
        <f>SUM(P127:P128)</f>
        <v>0</v>
      </c>
      <c r="Q126" s="80"/>
      <c r="R126" s="192">
        <f>SUM(R127:R128)</f>
        <v>0</v>
      </c>
      <c r="S126" s="80"/>
      <c r="T126" s="193">
        <f>SUM(T127:T128)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7" t="s">
        <v>79</v>
      </c>
      <c r="AU126" s="17" t="s">
        <v>125</v>
      </c>
      <c r="BK126" s="194">
        <f>SUM(BK127:BK128)</f>
        <v>0</v>
      </c>
    </row>
    <row r="127" spans="1:65" s="2" customFormat="1" ht="37.9" customHeight="1">
      <c r="A127" s="35"/>
      <c r="B127" s="36"/>
      <c r="C127" s="211" t="s">
        <v>88</v>
      </c>
      <c r="D127" s="211" t="s">
        <v>170</v>
      </c>
      <c r="E127" s="212" t="s">
        <v>605</v>
      </c>
      <c r="F127" s="213" t="s">
        <v>606</v>
      </c>
      <c r="G127" s="214" t="s">
        <v>221</v>
      </c>
      <c r="H127" s="215">
        <v>14</v>
      </c>
      <c r="I127" s="216"/>
      <c r="J127" s="217">
        <f>ROUND(I127*H127,2)</f>
        <v>0</v>
      </c>
      <c r="K127" s="218"/>
      <c r="L127" s="38"/>
      <c r="M127" s="219" t="s">
        <v>1</v>
      </c>
      <c r="N127" s="220" t="s">
        <v>45</v>
      </c>
      <c r="O127" s="72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3" t="s">
        <v>174</v>
      </c>
      <c r="AT127" s="223" t="s">
        <v>170</v>
      </c>
      <c r="AU127" s="223" t="s">
        <v>80</v>
      </c>
      <c r="AY127" s="17" t="s">
        <v>168</v>
      </c>
      <c r="BE127" s="115">
        <f>IF(N127="základní",J127,0)</f>
        <v>0</v>
      </c>
      <c r="BF127" s="115">
        <f>IF(N127="snížená",J127,0)</f>
        <v>0</v>
      </c>
      <c r="BG127" s="115">
        <f>IF(N127="zákl. přenesená",J127,0)</f>
        <v>0</v>
      </c>
      <c r="BH127" s="115">
        <f>IF(N127="sníž. přenesená",J127,0)</f>
        <v>0</v>
      </c>
      <c r="BI127" s="115">
        <f>IF(N127="nulová",J127,0)</f>
        <v>0</v>
      </c>
      <c r="BJ127" s="17" t="s">
        <v>88</v>
      </c>
      <c r="BK127" s="115">
        <f>ROUND(I127*H127,2)</f>
        <v>0</v>
      </c>
      <c r="BL127" s="17" t="s">
        <v>174</v>
      </c>
      <c r="BM127" s="223" t="s">
        <v>607</v>
      </c>
    </row>
    <row r="128" spans="2:51" s="14" customFormat="1" ht="12">
      <c r="B128" s="235"/>
      <c r="C128" s="236"/>
      <c r="D128" s="226" t="s">
        <v>180</v>
      </c>
      <c r="E128" s="237" t="s">
        <v>1</v>
      </c>
      <c r="F128" s="238" t="s">
        <v>465</v>
      </c>
      <c r="G128" s="236"/>
      <c r="H128" s="239">
        <v>14</v>
      </c>
      <c r="I128" s="240"/>
      <c r="J128" s="236"/>
      <c r="K128" s="236"/>
      <c r="L128" s="241"/>
      <c r="M128" s="268"/>
      <c r="N128" s="269"/>
      <c r="O128" s="269"/>
      <c r="P128" s="269"/>
      <c r="Q128" s="269"/>
      <c r="R128" s="269"/>
      <c r="S128" s="269"/>
      <c r="T128" s="270"/>
      <c r="AT128" s="245" t="s">
        <v>180</v>
      </c>
      <c r="AU128" s="245" t="s">
        <v>80</v>
      </c>
      <c r="AV128" s="14" t="s">
        <v>90</v>
      </c>
      <c r="AW128" s="14" t="s">
        <v>34</v>
      </c>
      <c r="AX128" s="14" t="s">
        <v>88</v>
      </c>
      <c r="AY128" s="245" t="s">
        <v>168</v>
      </c>
    </row>
    <row r="129" spans="1:31" s="2" customFormat="1" ht="6.95" customHeight="1">
      <c r="A129" s="35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38"/>
      <c r="M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</sheetData>
  <sheetProtection password="CC35" sheet="1" objects="1" scenarios="1" formatColumns="0" formatRows="0" autoFilter="0"/>
  <autoFilter ref="C125:K128"/>
  <mergeCells count="14">
    <mergeCell ref="D104:F104"/>
    <mergeCell ref="E116:H116"/>
    <mergeCell ref="E118:H118"/>
    <mergeCell ref="L2:V2"/>
    <mergeCell ref="E87:H87"/>
    <mergeCell ref="D100:F100"/>
    <mergeCell ref="D101:F101"/>
    <mergeCell ref="D102:F102"/>
    <mergeCell ref="D103:F103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3"/>
      <c r="C3" s="124"/>
      <c r="D3" s="124"/>
      <c r="E3" s="124"/>
      <c r="F3" s="124"/>
      <c r="G3" s="124"/>
      <c r="H3" s="20"/>
    </row>
    <row r="4" spans="2:8" s="1" customFormat="1" ht="24.95" customHeight="1">
      <c r="B4" s="20"/>
      <c r="C4" s="125" t="s">
        <v>608</v>
      </c>
      <c r="H4" s="20"/>
    </row>
    <row r="5" spans="2:8" s="1" customFormat="1" ht="12" customHeight="1">
      <c r="B5" s="20"/>
      <c r="C5" s="271" t="s">
        <v>13</v>
      </c>
      <c r="D5" s="341" t="s">
        <v>14</v>
      </c>
      <c r="E5" s="289"/>
      <c r="F5" s="289"/>
      <c r="H5" s="20"/>
    </row>
    <row r="6" spans="2:8" s="1" customFormat="1" ht="36.95" customHeight="1">
      <c r="B6" s="20"/>
      <c r="C6" s="272" t="s">
        <v>16</v>
      </c>
      <c r="D6" s="342" t="s">
        <v>17</v>
      </c>
      <c r="E6" s="289"/>
      <c r="F6" s="289"/>
      <c r="H6" s="20"/>
    </row>
    <row r="7" spans="2:8" s="1" customFormat="1" ht="16.5" customHeight="1">
      <c r="B7" s="20"/>
      <c r="C7" s="127" t="s">
        <v>22</v>
      </c>
      <c r="D7" s="129" t="str">
        <f>'Rekapitulace stavby'!AN8</f>
        <v>8. 5. 2021</v>
      </c>
      <c r="H7" s="20"/>
    </row>
    <row r="8" spans="1:8" s="2" customFormat="1" ht="10.9" customHeight="1">
      <c r="A8" s="35"/>
      <c r="B8" s="38"/>
      <c r="C8" s="35"/>
      <c r="D8" s="35"/>
      <c r="E8" s="35"/>
      <c r="F8" s="35"/>
      <c r="G8" s="35"/>
      <c r="H8" s="38"/>
    </row>
    <row r="9" spans="1:8" s="11" customFormat="1" ht="29.25" customHeight="1">
      <c r="A9" s="183"/>
      <c r="B9" s="273"/>
      <c r="C9" s="274" t="s">
        <v>61</v>
      </c>
      <c r="D9" s="275" t="s">
        <v>62</v>
      </c>
      <c r="E9" s="275" t="s">
        <v>155</v>
      </c>
      <c r="F9" s="276" t="s">
        <v>609</v>
      </c>
      <c r="G9" s="183"/>
      <c r="H9" s="273"/>
    </row>
    <row r="10" spans="1:8" s="2" customFormat="1" ht="26.45" customHeight="1">
      <c r="A10" s="35"/>
      <c r="B10" s="38"/>
      <c r="C10" s="277" t="s">
        <v>610</v>
      </c>
      <c r="D10" s="277" t="s">
        <v>86</v>
      </c>
      <c r="E10" s="35"/>
      <c r="F10" s="35"/>
      <c r="G10" s="35"/>
      <c r="H10" s="38"/>
    </row>
    <row r="11" spans="1:8" s="2" customFormat="1" ht="16.9" customHeight="1">
      <c r="A11" s="35"/>
      <c r="B11" s="38"/>
      <c r="C11" s="278" t="s">
        <v>269</v>
      </c>
      <c r="D11" s="279" t="s">
        <v>611</v>
      </c>
      <c r="E11" s="280" t="s">
        <v>178</v>
      </c>
      <c r="F11" s="281">
        <v>24</v>
      </c>
      <c r="G11" s="35"/>
      <c r="H11" s="38"/>
    </row>
    <row r="12" spans="1:8" s="2" customFormat="1" ht="16.9" customHeight="1">
      <c r="A12" s="35"/>
      <c r="B12" s="38"/>
      <c r="C12" s="282" t="s">
        <v>1</v>
      </c>
      <c r="D12" s="282" t="s">
        <v>268</v>
      </c>
      <c r="E12" s="17" t="s">
        <v>1</v>
      </c>
      <c r="F12" s="283">
        <v>24</v>
      </c>
      <c r="G12" s="35"/>
      <c r="H12" s="38"/>
    </row>
    <row r="13" spans="1:8" s="2" customFormat="1" ht="16.9" customHeight="1">
      <c r="A13" s="35"/>
      <c r="B13" s="38"/>
      <c r="C13" s="282" t="s">
        <v>269</v>
      </c>
      <c r="D13" s="282" t="s">
        <v>196</v>
      </c>
      <c r="E13" s="17" t="s">
        <v>1</v>
      </c>
      <c r="F13" s="283">
        <v>24</v>
      </c>
      <c r="G13" s="35"/>
      <c r="H13" s="38"/>
    </row>
    <row r="14" spans="1:8" s="2" customFormat="1" ht="16.9" customHeight="1">
      <c r="A14" s="35"/>
      <c r="B14" s="38"/>
      <c r="C14" s="278" t="s">
        <v>612</v>
      </c>
      <c r="D14" s="279" t="s">
        <v>613</v>
      </c>
      <c r="E14" s="280" t="s">
        <v>111</v>
      </c>
      <c r="F14" s="281">
        <v>22</v>
      </c>
      <c r="G14" s="35"/>
      <c r="H14" s="38"/>
    </row>
    <row r="15" spans="1:8" s="2" customFormat="1" ht="16.9" customHeight="1">
      <c r="A15" s="35"/>
      <c r="B15" s="38"/>
      <c r="C15" s="278" t="s">
        <v>109</v>
      </c>
      <c r="D15" s="279" t="s">
        <v>110</v>
      </c>
      <c r="E15" s="280" t="s">
        <v>111</v>
      </c>
      <c r="F15" s="281">
        <v>4825</v>
      </c>
      <c r="G15" s="35"/>
      <c r="H15" s="38"/>
    </row>
    <row r="16" spans="1:8" s="2" customFormat="1" ht="16.9" customHeight="1">
      <c r="A16" s="35"/>
      <c r="B16" s="38"/>
      <c r="C16" s="282" t="s">
        <v>1</v>
      </c>
      <c r="D16" s="282" t="s">
        <v>411</v>
      </c>
      <c r="E16" s="17" t="s">
        <v>1</v>
      </c>
      <c r="F16" s="283">
        <v>0</v>
      </c>
      <c r="G16" s="35"/>
      <c r="H16" s="38"/>
    </row>
    <row r="17" spans="1:8" s="2" customFormat="1" ht="16.9" customHeight="1">
      <c r="A17" s="35"/>
      <c r="B17" s="38"/>
      <c r="C17" s="282" t="s">
        <v>1</v>
      </c>
      <c r="D17" s="282" t="s">
        <v>412</v>
      </c>
      <c r="E17" s="17" t="s">
        <v>1</v>
      </c>
      <c r="F17" s="283">
        <v>0</v>
      </c>
      <c r="G17" s="35"/>
      <c r="H17" s="38"/>
    </row>
    <row r="18" spans="1:8" s="2" customFormat="1" ht="16.9" customHeight="1">
      <c r="A18" s="35"/>
      <c r="B18" s="38"/>
      <c r="C18" s="282" t="s">
        <v>109</v>
      </c>
      <c r="D18" s="282" t="s">
        <v>413</v>
      </c>
      <c r="E18" s="17" t="s">
        <v>1</v>
      </c>
      <c r="F18" s="283">
        <v>4825</v>
      </c>
      <c r="G18" s="35"/>
      <c r="H18" s="38"/>
    </row>
    <row r="19" spans="1:8" s="2" customFormat="1" ht="16.9" customHeight="1">
      <c r="A19" s="35"/>
      <c r="B19" s="38"/>
      <c r="C19" s="284" t="s">
        <v>614</v>
      </c>
      <c r="D19" s="35"/>
      <c r="E19" s="35"/>
      <c r="F19" s="35"/>
      <c r="G19" s="35"/>
      <c r="H19" s="38"/>
    </row>
    <row r="20" spans="1:8" s="2" customFormat="1" ht="16.9" customHeight="1">
      <c r="A20" s="35"/>
      <c r="B20" s="38"/>
      <c r="C20" s="282" t="s">
        <v>408</v>
      </c>
      <c r="D20" s="282" t="s">
        <v>409</v>
      </c>
      <c r="E20" s="17" t="s">
        <v>111</v>
      </c>
      <c r="F20" s="283">
        <v>4825</v>
      </c>
      <c r="G20" s="35"/>
      <c r="H20" s="38"/>
    </row>
    <row r="21" spans="1:8" s="2" customFormat="1" ht="16.9" customHeight="1">
      <c r="A21" s="35"/>
      <c r="B21" s="38"/>
      <c r="C21" s="282" t="s">
        <v>424</v>
      </c>
      <c r="D21" s="282" t="s">
        <v>425</v>
      </c>
      <c r="E21" s="17" t="s">
        <v>111</v>
      </c>
      <c r="F21" s="283">
        <v>4825</v>
      </c>
      <c r="G21" s="35"/>
      <c r="H21" s="38"/>
    </row>
    <row r="22" spans="1:8" s="2" customFormat="1" ht="22.5">
      <c r="A22" s="35"/>
      <c r="B22" s="38"/>
      <c r="C22" s="282" t="s">
        <v>428</v>
      </c>
      <c r="D22" s="282" t="s">
        <v>429</v>
      </c>
      <c r="E22" s="17" t="s">
        <v>111</v>
      </c>
      <c r="F22" s="283">
        <v>4825</v>
      </c>
      <c r="G22" s="35"/>
      <c r="H22" s="38"/>
    </row>
    <row r="23" spans="1:8" s="2" customFormat="1" ht="16.9" customHeight="1">
      <c r="A23" s="35"/>
      <c r="B23" s="38"/>
      <c r="C23" s="278" t="s">
        <v>113</v>
      </c>
      <c r="D23" s="279" t="s">
        <v>114</v>
      </c>
      <c r="E23" s="280" t="s">
        <v>115</v>
      </c>
      <c r="F23" s="281">
        <v>155</v>
      </c>
      <c r="G23" s="35"/>
      <c r="H23" s="38"/>
    </row>
    <row r="24" spans="1:8" s="2" customFormat="1" ht="16.9" customHeight="1">
      <c r="A24" s="35"/>
      <c r="B24" s="38"/>
      <c r="C24" s="282" t="s">
        <v>1</v>
      </c>
      <c r="D24" s="282" t="s">
        <v>192</v>
      </c>
      <c r="E24" s="17" t="s">
        <v>1</v>
      </c>
      <c r="F24" s="283">
        <v>63</v>
      </c>
      <c r="G24" s="35"/>
      <c r="H24" s="38"/>
    </row>
    <row r="25" spans="1:8" s="2" customFormat="1" ht="16.9" customHeight="1">
      <c r="A25" s="35"/>
      <c r="B25" s="38"/>
      <c r="C25" s="282" t="s">
        <v>1</v>
      </c>
      <c r="D25" s="282" t="s">
        <v>193</v>
      </c>
      <c r="E25" s="17" t="s">
        <v>1</v>
      </c>
      <c r="F25" s="283">
        <v>40</v>
      </c>
      <c r="G25" s="35"/>
      <c r="H25" s="38"/>
    </row>
    <row r="26" spans="1:8" s="2" customFormat="1" ht="16.9" customHeight="1">
      <c r="A26" s="35"/>
      <c r="B26" s="38"/>
      <c r="C26" s="282" t="s">
        <v>1</v>
      </c>
      <c r="D26" s="282" t="s">
        <v>194</v>
      </c>
      <c r="E26" s="17" t="s">
        <v>1</v>
      </c>
      <c r="F26" s="283">
        <v>24</v>
      </c>
      <c r="G26" s="35"/>
      <c r="H26" s="38"/>
    </row>
    <row r="27" spans="1:8" s="2" customFormat="1" ht="16.9" customHeight="1">
      <c r="A27" s="35"/>
      <c r="B27" s="38"/>
      <c r="C27" s="282" t="s">
        <v>1</v>
      </c>
      <c r="D27" s="282" t="s">
        <v>195</v>
      </c>
      <c r="E27" s="17" t="s">
        <v>1</v>
      </c>
      <c r="F27" s="283">
        <v>28</v>
      </c>
      <c r="G27" s="35"/>
      <c r="H27" s="38"/>
    </row>
    <row r="28" spans="1:8" s="2" customFormat="1" ht="16.9" customHeight="1">
      <c r="A28" s="35"/>
      <c r="B28" s="38"/>
      <c r="C28" s="282" t="s">
        <v>113</v>
      </c>
      <c r="D28" s="282" t="s">
        <v>196</v>
      </c>
      <c r="E28" s="17" t="s">
        <v>1</v>
      </c>
      <c r="F28" s="283">
        <v>155</v>
      </c>
      <c r="G28" s="35"/>
      <c r="H28" s="38"/>
    </row>
    <row r="29" spans="1:8" s="2" customFormat="1" ht="16.9" customHeight="1">
      <c r="A29" s="35"/>
      <c r="B29" s="38"/>
      <c r="C29" s="284" t="s">
        <v>614</v>
      </c>
      <c r="D29" s="35"/>
      <c r="E29" s="35"/>
      <c r="F29" s="35"/>
      <c r="G29" s="35"/>
      <c r="H29" s="38"/>
    </row>
    <row r="30" spans="1:8" s="2" customFormat="1" ht="16.9" customHeight="1">
      <c r="A30" s="35"/>
      <c r="B30" s="38"/>
      <c r="C30" s="282" t="s">
        <v>189</v>
      </c>
      <c r="D30" s="282" t="s">
        <v>190</v>
      </c>
      <c r="E30" s="17" t="s">
        <v>178</v>
      </c>
      <c r="F30" s="283">
        <v>155</v>
      </c>
      <c r="G30" s="35"/>
      <c r="H30" s="38"/>
    </row>
    <row r="31" spans="1:8" s="2" customFormat="1" ht="16.9" customHeight="1">
      <c r="A31" s="35"/>
      <c r="B31" s="38"/>
      <c r="C31" s="282" t="s">
        <v>208</v>
      </c>
      <c r="D31" s="282" t="s">
        <v>209</v>
      </c>
      <c r="E31" s="17" t="s">
        <v>178</v>
      </c>
      <c r="F31" s="283">
        <v>155</v>
      </c>
      <c r="G31" s="35"/>
      <c r="H31" s="38"/>
    </row>
    <row r="32" spans="1:8" s="2" customFormat="1" ht="16.9" customHeight="1">
      <c r="A32" s="35"/>
      <c r="B32" s="38"/>
      <c r="C32" s="278" t="s">
        <v>615</v>
      </c>
      <c r="D32" s="279" t="s">
        <v>616</v>
      </c>
      <c r="E32" s="280" t="s">
        <v>111</v>
      </c>
      <c r="F32" s="281">
        <v>294</v>
      </c>
      <c r="G32" s="35"/>
      <c r="H32" s="38"/>
    </row>
    <row r="33" spans="1:8" s="2" customFormat="1" ht="16.9" customHeight="1">
      <c r="A33" s="35"/>
      <c r="B33" s="38"/>
      <c r="C33" s="282" t="s">
        <v>1</v>
      </c>
      <c r="D33" s="282" t="s">
        <v>617</v>
      </c>
      <c r="E33" s="17" t="s">
        <v>1</v>
      </c>
      <c r="F33" s="283">
        <v>0</v>
      </c>
      <c r="G33" s="35"/>
      <c r="H33" s="38"/>
    </row>
    <row r="34" spans="1:8" s="2" customFormat="1" ht="16.9" customHeight="1">
      <c r="A34" s="35"/>
      <c r="B34" s="38"/>
      <c r="C34" s="282" t="s">
        <v>1</v>
      </c>
      <c r="D34" s="282" t="s">
        <v>618</v>
      </c>
      <c r="E34" s="17" t="s">
        <v>1</v>
      </c>
      <c r="F34" s="283">
        <v>0</v>
      </c>
      <c r="G34" s="35"/>
      <c r="H34" s="38"/>
    </row>
    <row r="35" spans="1:8" s="2" customFormat="1" ht="16.9" customHeight="1">
      <c r="A35" s="35"/>
      <c r="B35" s="38"/>
      <c r="C35" s="282" t="s">
        <v>1</v>
      </c>
      <c r="D35" s="282" t="s">
        <v>619</v>
      </c>
      <c r="E35" s="17" t="s">
        <v>1</v>
      </c>
      <c r="F35" s="283">
        <v>0</v>
      </c>
      <c r="G35" s="35"/>
      <c r="H35" s="38"/>
    </row>
    <row r="36" spans="1:8" s="2" customFormat="1" ht="16.9" customHeight="1">
      <c r="A36" s="35"/>
      <c r="B36" s="38"/>
      <c r="C36" s="282" t="s">
        <v>1</v>
      </c>
      <c r="D36" s="282" t="s">
        <v>620</v>
      </c>
      <c r="E36" s="17" t="s">
        <v>1</v>
      </c>
      <c r="F36" s="283">
        <v>0</v>
      </c>
      <c r="G36" s="35"/>
      <c r="H36" s="38"/>
    </row>
    <row r="37" spans="1:8" s="2" customFormat="1" ht="16.9" customHeight="1">
      <c r="A37" s="35"/>
      <c r="B37" s="38"/>
      <c r="C37" s="282" t="s">
        <v>615</v>
      </c>
      <c r="D37" s="282" t="s">
        <v>621</v>
      </c>
      <c r="E37" s="17" t="s">
        <v>1</v>
      </c>
      <c r="F37" s="283">
        <v>294</v>
      </c>
      <c r="G37" s="35"/>
      <c r="H37" s="38"/>
    </row>
    <row r="38" spans="1:8" s="2" customFormat="1" ht="26.45" customHeight="1">
      <c r="A38" s="35"/>
      <c r="B38" s="38"/>
      <c r="C38" s="277" t="s">
        <v>622</v>
      </c>
      <c r="D38" s="277" t="s">
        <v>92</v>
      </c>
      <c r="E38" s="35"/>
      <c r="F38" s="35"/>
      <c r="G38" s="35"/>
      <c r="H38" s="38"/>
    </row>
    <row r="39" spans="1:8" s="2" customFormat="1" ht="16.9" customHeight="1">
      <c r="A39" s="35"/>
      <c r="B39" s="38"/>
      <c r="C39" s="278" t="s">
        <v>444</v>
      </c>
      <c r="D39" s="279" t="s">
        <v>445</v>
      </c>
      <c r="E39" s="280" t="s">
        <v>253</v>
      </c>
      <c r="F39" s="281">
        <v>26.5</v>
      </c>
      <c r="G39" s="35"/>
      <c r="H39" s="38"/>
    </row>
    <row r="40" spans="1:8" s="2" customFormat="1" ht="16.9" customHeight="1">
      <c r="A40" s="35"/>
      <c r="B40" s="38"/>
      <c r="C40" s="282" t="s">
        <v>444</v>
      </c>
      <c r="D40" s="282" t="s">
        <v>469</v>
      </c>
      <c r="E40" s="17" t="s">
        <v>1</v>
      </c>
      <c r="F40" s="283">
        <v>26.5</v>
      </c>
      <c r="G40" s="35"/>
      <c r="H40" s="38"/>
    </row>
    <row r="41" spans="1:8" s="2" customFormat="1" ht="16.9" customHeight="1">
      <c r="A41" s="35"/>
      <c r="B41" s="38"/>
      <c r="C41" s="284" t="s">
        <v>614</v>
      </c>
      <c r="D41" s="35"/>
      <c r="E41" s="35"/>
      <c r="F41" s="35"/>
      <c r="G41" s="35"/>
      <c r="H41" s="38"/>
    </row>
    <row r="42" spans="1:8" s="2" customFormat="1" ht="16.9" customHeight="1">
      <c r="A42" s="35"/>
      <c r="B42" s="38"/>
      <c r="C42" s="282" t="s">
        <v>466</v>
      </c>
      <c r="D42" s="282" t="s">
        <v>467</v>
      </c>
      <c r="E42" s="17" t="s">
        <v>253</v>
      </c>
      <c r="F42" s="283">
        <v>26.5</v>
      </c>
      <c r="G42" s="35"/>
      <c r="H42" s="38"/>
    </row>
    <row r="43" spans="1:8" s="2" customFormat="1" ht="16.9" customHeight="1">
      <c r="A43" s="35"/>
      <c r="B43" s="38"/>
      <c r="C43" s="282" t="s">
        <v>554</v>
      </c>
      <c r="D43" s="282" t="s">
        <v>555</v>
      </c>
      <c r="E43" s="17" t="s">
        <v>556</v>
      </c>
      <c r="F43" s="283">
        <v>474.5</v>
      </c>
      <c r="G43" s="35"/>
      <c r="H43" s="38"/>
    </row>
    <row r="44" spans="1:8" s="2" customFormat="1" ht="16.9" customHeight="1">
      <c r="A44" s="35"/>
      <c r="B44" s="38"/>
      <c r="C44" s="278" t="s">
        <v>447</v>
      </c>
      <c r="D44" s="279" t="s">
        <v>448</v>
      </c>
      <c r="E44" s="280" t="s">
        <v>253</v>
      </c>
      <c r="F44" s="281">
        <v>333.5</v>
      </c>
      <c r="G44" s="35"/>
      <c r="H44" s="38"/>
    </row>
    <row r="45" spans="1:8" s="2" customFormat="1" ht="16.9" customHeight="1">
      <c r="A45" s="35"/>
      <c r="B45" s="38"/>
      <c r="C45" s="282" t="s">
        <v>447</v>
      </c>
      <c r="D45" s="282" t="s">
        <v>473</v>
      </c>
      <c r="E45" s="17" t="s">
        <v>1</v>
      </c>
      <c r="F45" s="283">
        <v>333.5</v>
      </c>
      <c r="G45" s="35"/>
      <c r="H45" s="38"/>
    </row>
    <row r="46" spans="1:8" s="2" customFormat="1" ht="16.9" customHeight="1">
      <c r="A46" s="35"/>
      <c r="B46" s="38"/>
      <c r="C46" s="284" t="s">
        <v>614</v>
      </c>
      <c r="D46" s="35"/>
      <c r="E46" s="35"/>
      <c r="F46" s="35"/>
      <c r="G46" s="35"/>
      <c r="H46" s="38"/>
    </row>
    <row r="47" spans="1:8" s="2" customFormat="1" ht="16.9" customHeight="1">
      <c r="A47" s="35"/>
      <c r="B47" s="38"/>
      <c r="C47" s="282" t="s">
        <v>470</v>
      </c>
      <c r="D47" s="282" t="s">
        <v>471</v>
      </c>
      <c r="E47" s="17" t="s">
        <v>253</v>
      </c>
      <c r="F47" s="283">
        <v>333.5</v>
      </c>
      <c r="G47" s="35"/>
      <c r="H47" s="38"/>
    </row>
    <row r="48" spans="1:8" s="2" customFormat="1" ht="16.9" customHeight="1">
      <c r="A48" s="35"/>
      <c r="B48" s="38"/>
      <c r="C48" s="282" t="s">
        <v>554</v>
      </c>
      <c r="D48" s="282" t="s">
        <v>555</v>
      </c>
      <c r="E48" s="17" t="s">
        <v>556</v>
      </c>
      <c r="F48" s="283">
        <v>474.5</v>
      </c>
      <c r="G48" s="35"/>
      <c r="H48" s="38"/>
    </row>
    <row r="49" spans="1:8" s="2" customFormat="1" ht="16.9" customHeight="1">
      <c r="A49" s="35"/>
      <c r="B49" s="38"/>
      <c r="C49" s="278" t="s">
        <v>450</v>
      </c>
      <c r="D49" s="279" t="s">
        <v>451</v>
      </c>
      <c r="E49" s="280" t="s">
        <v>253</v>
      </c>
      <c r="F49" s="281">
        <v>5</v>
      </c>
      <c r="G49" s="35"/>
      <c r="H49" s="38"/>
    </row>
    <row r="50" spans="1:8" s="2" customFormat="1" ht="16.9" customHeight="1">
      <c r="A50" s="35"/>
      <c r="B50" s="38"/>
      <c r="C50" s="282" t="s">
        <v>450</v>
      </c>
      <c r="D50" s="282" t="s">
        <v>199</v>
      </c>
      <c r="E50" s="17" t="s">
        <v>1</v>
      </c>
      <c r="F50" s="283">
        <v>5</v>
      </c>
      <c r="G50" s="35"/>
      <c r="H50" s="38"/>
    </row>
    <row r="51" spans="1:8" s="2" customFormat="1" ht="16.9" customHeight="1">
      <c r="A51" s="35"/>
      <c r="B51" s="38"/>
      <c r="C51" s="284" t="s">
        <v>614</v>
      </c>
      <c r="D51" s="35"/>
      <c r="E51" s="35"/>
      <c r="F51" s="35"/>
      <c r="G51" s="35"/>
      <c r="H51" s="38"/>
    </row>
    <row r="52" spans="1:8" s="2" customFormat="1" ht="16.9" customHeight="1">
      <c r="A52" s="35"/>
      <c r="B52" s="38"/>
      <c r="C52" s="282" t="s">
        <v>474</v>
      </c>
      <c r="D52" s="282" t="s">
        <v>475</v>
      </c>
      <c r="E52" s="17" t="s">
        <v>253</v>
      </c>
      <c r="F52" s="283">
        <v>5</v>
      </c>
      <c r="G52" s="35"/>
      <c r="H52" s="38"/>
    </row>
    <row r="53" spans="1:8" s="2" customFormat="1" ht="16.9" customHeight="1">
      <c r="A53" s="35"/>
      <c r="B53" s="38"/>
      <c r="C53" s="282" t="s">
        <v>554</v>
      </c>
      <c r="D53" s="282" t="s">
        <v>555</v>
      </c>
      <c r="E53" s="17" t="s">
        <v>556</v>
      </c>
      <c r="F53" s="283">
        <v>474.5</v>
      </c>
      <c r="G53" s="35"/>
      <c r="H53" s="38"/>
    </row>
    <row r="54" spans="1:8" s="2" customFormat="1" ht="16.9" customHeight="1">
      <c r="A54" s="35"/>
      <c r="B54" s="38"/>
      <c r="C54" s="278" t="s">
        <v>452</v>
      </c>
      <c r="D54" s="279" t="s">
        <v>453</v>
      </c>
      <c r="E54" s="280" t="s">
        <v>253</v>
      </c>
      <c r="F54" s="281">
        <v>109.5</v>
      </c>
      <c r="G54" s="35"/>
      <c r="H54" s="38"/>
    </row>
    <row r="55" spans="1:8" s="2" customFormat="1" ht="16.9" customHeight="1">
      <c r="A55" s="35"/>
      <c r="B55" s="38"/>
      <c r="C55" s="282" t="s">
        <v>452</v>
      </c>
      <c r="D55" s="282" t="s">
        <v>480</v>
      </c>
      <c r="E55" s="17" t="s">
        <v>1</v>
      </c>
      <c r="F55" s="283">
        <v>109.5</v>
      </c>
      <c r="G55" s="35"/>
      <c r="H55" s="38"/>
    </row>
    <row r="56" spans="1:8" s="2" customFormat="1" ht="16.9" customHeight="1">
      <c r="A56" s="35"/>
      <c r="B56" s="38"/>
      <c r="C56" s="284" t="s">
        <v>614</v>
      </c>
      <c r="D56" s="35"/>
      <c r="E56" s="35"/>
      <c r="F56" s="35"/>
      <c r="G56" s="35"/>
      <c r="H56" s="38"/>
    </row>
    <row r="57" spans="1:8" s="2" customFormat="1" ht="16.9" customHeight="1">
      <c r="A57" s="35"/>
      <c r="B57" s="38"/>
      <c r="C57" s="282" t="s">
        <v>477</v>
      </c>
      <c r="D57" s="282" t="s">
        <v>478</v>
      </c>
      <c r="E57" s="17" t="s">
        <v>253</v>
      </c>
      <c r="F57" s="283">
        <v>109.5</v>
      </c>
      <c r="G57" s="35"/>
      <c r="H57" s="38"/>
    </row>
    <row r="58" spans="1:8" s="2" customFormat="1" ht="16.9" customHeight="1">
      <c r="A58" s="35"/>
      <c r="B58" s="38"/>
      <c r="C58" s="282" t="s">
        <v>554</v>
      </c>
      <c r="D58" s="282" t="s">
        <v>555</v>
      </c>
      <c r="E58" s="17" t="s">
        <v>556</v>
      </c>
      <c r="F58" s="283">
        <v>474.5</v>
      </c>
      <c r="G58" s="35"/>
      <c r="H58" s="38"/>
    </row>
    <row r="59" spans="1:8" s="2" customFormat="1" ht="7.35" customHeight="1">
      <c r="A59" s="35"/>
      <c r="B59" s="156"/>
      <c r="C59" s="157"/>
      <c r="D59" s="157"/>
      <c r="E59" s="157"/>
      <c r="F59" s="157"/>
      <c r="G59" s="157"/>
      <c r="H59" s="38"/>
    </row>
    <row r="60" spans="1:8" s="2" customFormat="1" ht="12">
      <c r="A60" s="35"/>
      <c r="B60" s="35"/>
      <c r="C60" s="35"/>
      <c r="D60" s="35"/>
      <c r="E60" s="35"/>
      <c r="F60" s="35"/>
      <c r="G60" s="35"/>
      <c r="H60" s="35"/>
    </row>
  </sheetData>
  <sheetProtection password="CC35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Myšík</dc:creator>
  <cp:keywords/>
  <dc:description/>
  <cp:lastModifiedBy>Ing. arch. David Damaška</cp:lastModifiedBy>
  <dcterms:created xsi:type="dcterms:W3CDTF">2021-05-13T13:14:29Z</dcterms:created>
  <dcterms:modified xsi:type="dcterms:W3CDTF">2021-05-13T19:40:08Z</dcterms:modified>
  <cp:category/>
  <cp:version/>
  <cp:contentType/>
  <cp:contentStatus/>
</cp:coreProperties>
</file>