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00" activeTab="3"/>
  </bookViews>
  <sheets>
    <sheet name="Rekapitulace stavby" sheetId="1" r:id="rId1"/>
    <sheet name="01 - Elektroinstalace" sheetId="2" r:id="rId2"/>
    <sheet name="02 - Gastrovybavení" sheetId="3" r:id="rId3"/>
    <sheet name="Příloha Gastro" sheetId="5" r:id="rId4"/>
    <sheet name="03 - Stavební část" sheetId="4" r:id="rId5"/>
  </sheets>
  <definedNames>
    <definedName name="_xlnm._FilterDatabase" localSheetId="1" hidden="1">'01 - Elektroinstalace'!$C$118:$K$146</definedName>
    <definedName name="_xlnm._FilterDatabase" localSheetId="2" hidden="1">'02 - Gastrovybavení'!$C$117:$K$121</definedName>
    <definedName name="_xlnm._FilterDatabase" localSheetId="4" hidden="1">'03 - Stavební část'!$C$127:$K$166</definedName>
    <definedName name="_xlnm.Print_Area" localSheetId="1">'01 - Elektroinstalace'!$C$4:$J$76,'01 - Elektroinstalace'!$C$82:$J$100,'01 - Elektroinstalace'!$C$106:$J$146</definedName>
    <definedName name="_xlnm.Print_Area" localSheetId="2">'02 - Gastrovybavení'!$C$4:$J$76,'02 - Gastrovybavení'!$C$82:$J$99,'02 - Gastrovybavení'!$C$105:$J$121</definedName>
    <definedName name="_xlnm.Print_Area" localSheetId="4">'03 - Stavební část'!$C$4:$J$76,'03 - Stavební část'!$C$82:$J$109,'03 - Stavební část'!$C$115:$J$166</definedName>
    <definedName name="_xlnm.Print_Area" localSheetId="3">'Příloha Gastro'!$A$1:$I$84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Elektroinstalace'!$118:$118</definedName>
    <definedName name="_xlnm.Print_Titles" localSheetId="2">'02 - Gastrovybavení'!$117:$117</definedName>
    <definedName name="_xlnm.Print_Titles" localSheetId="4">'03 - Stavební část'!$127:$127</definedName>
  </definedNames>
  <calcPr calcId="162913"/>
  <extLst/>
</workbook>
</file>

<file path=xl/sharedStrings.xml><?xml version="1.0" encoding="utf-8"?>
<sst xmlns="http://schemas.openxmlformats.org/spreadsheetml/2006/main" count="1370" uniqueCount="370">
  <si>
    <t>Export Komplet</t>
  </si>
  <si>
    <t/>
  </si>
  <si>
    <t>2.0</t>
  </si>
  <si>
    <t>False</t>
  </si>
  <si>
    <t>{dedeccbb-f5de-4a7e-9771-f8bacf4b2cf6}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</si>
  <si>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</si>
  <si>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</si>
  <si>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</si>
  <si>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</si>
  <si>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</si>
  <si>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</si>
  <si>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</si>
  <si>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</si>
  <si>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</si>
  <si>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</si>
  <si>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</si>
  <si>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</si>
  <si>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</si>
  <si>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</si>
  <si>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15. 6. 2021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</si>
  <si>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</si>
  <si>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</si>
  <si>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</si>
  <si>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</si>
  <si>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</si>
  <si>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</si>
  <si>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</si>
  <si>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</si>
  <si>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</si>
  <si>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</si>
  <si>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</si>
  <si>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</si>
  <si>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</si>
  <si>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</si>
  <si>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</si>
  <si>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</si>
  <si>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</si>
  <si>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</si>
  <si>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</si>
  <si>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</si>
  <si>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</si>
  <si>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</si>
  <si>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</si>
  <si>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</si>
  <si>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</si>
  <si>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</si>
  <si>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</si>
  <si>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</si>
  <si>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</si>
  <si>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</si>
  <si>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</si>
  <si>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</si>
  <si>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</si>
  <si>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</si>
  <si>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</si>
  <si>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</si>
  <si>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</si>
  <si>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</si>
  <si>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</si>
  <si>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</si>
  <si>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</si>
  <si>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</si>
  <si>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</si>
  <si>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</si>
  <si>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</si>
  <si>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</si>
  <si>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</si>
  <si>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</si>
  <si>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</si>
  <si>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</si>
  <si>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</si>
  <si>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</si>
  <si>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</si>
  <si>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</si>
  <si>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Elektroinstalace</t>
  </si>
  <si>
    <t>STA</t>
  </si>
  <si>
    <t>1</t>
  </si>
  <si>
    <t>{0ce0bcde-0a2c-4ae3-9832-a93898cab0cd}</t>
  </si>
  <si>
    <t>2</t>
  </si>
  <si>
    <t>02</t>
  </si>
  <si>
    <t>Gastrovybavení</t>
  </si>
  <si>
    <t>{8bb9de05-3763-4684-9817-52dbfc3c2439}</t>
  </si>
  <si>
    <t>03</t>
  </si>
  <si>
    <t>Stavební část</t>
  </si>
  <si>
    <t>{18b7a70d-d6d8-4047-9d56-d077181bab70}</t>
  </si>
  <si>
    <t>KRYCÍ LIST SOUPISU PRACÍ</t>
  </si>
  <si>
    <t>Objekt:</t>
  </si>
  <si>
    <t>01 -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</si>
  <si>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</si>
  <si>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</si>
  <si>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</si>
  <si>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</si>
  <si>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</si>
  <si>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    A. - Zařízení</t>
  </si>
  <si>
    <t xml:space="preserve">    B.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</si>
  <si>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</si>
  <si>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</si>
  <si>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</si>
  <si>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</si>
  <si>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</si>
  <si>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</si>
  <si>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</si>
  <si>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</si>
  <si>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</si>
  <si>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</si>
  <si>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</si>
  <si>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</si>
  <si>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</si>
  <si>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</si>
  <si>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</si>
  <si>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A.</t>
  </si>
  <si>
    <t>Zařízení</t>
  </si>
  <si>
    <t>K</t>
  </si>
  <si>
    <t>Odpojení technologického zařízení (5x stroj, připojení vypínače)</t>
  </si>
  <si>
    <t>kpl</t>
  </si>
  <si>
    <t>4</t>
  </si>
  <si>
    <t>-615348355</t>
  </si>
  <si>
    <t>Ostatní demontáže (el.rozvody technol., kabeláž, trasování), 2x10h</t>
  </si>
  <si>
    <t>hod</t>
  </si>
  <si>
    <t>-315062190</t>
  </si>
  <si>
    <t>3</t>
  </si>
  <si>
    <t>Dodávka materiálu pro úpravy a přezbrojení vývodů v rozvaděči</t>
  </si>
  <si>
    <t>1299069496</t>
  </si>
  <si>
    <t>04</t>
  </si>
  <si>
    <t>Montážní, demontážní práce a zapojení vývodů v rozvaděči</t>
  </si>
  <si>
    <t>1892101324</t>
  </si>
  <si>
    <t>5</t>
  </si>
  <si>
    <t>05</t>
  </si>
  <si>
    <t>Dodávka kabelové trasy, drát.žlab do 100 mm, vč. příslušenství (držáky, závěsy, spojky, přísl.), celkem do 50 m</t>
  </si>
  <si>
    <t>-1268651386</t>
  </si>
  <si>
    <t>6</t>
  </si>
  <si>
    <t>06</t>
  </si>
  <si>
    <t>Montáž kabelové ttrasy, vč. příslušenství a kotvení, celkem do 50 m</t>
  </si>
  <si>
    <t>93303160</t>
  </si>
  <si>
    <t>7</t>
  </si>
  <si>
    <t>07</t>
  </si>
  <si>
    <t>Dodávka instal. úložného materiálu (lišty, profily, trubky, krabice, svorky, přísl.)</t>
  </si>
  <si>
    <t>sada</t>
  </si>
  <si>
    <t>436519271</t>
  </si>
  <si>
    <t>8</t>
  </si>
  <si>
    <t>08</t>
  </si>
  <si>
    <t>Montáž instal. úložného materiálu (lišty, profily, trubky, krabice, svorky, přísl.)</t>
  </si>
  <si>
    <t>1072227909</t>
  </si>
  <si>
    <t>9</t>
  </si>
  <si>
    <t>09</t>
  </si>
  <si>
    <t>Dodávka průmyslových spínačů technologie, krytí IP65, In 40 - 100A dle zařízení</t>
  </si>
  <si>
    <t>-938898842</t>
  </si>
  <si>
    <t>10</t>
  </si>
  <si>
    <t>Montáž a připojení průmyslových spínačů technologie, krytí IP65, In 40-100A dle zařízení</t>
  </si>
  <si>
    <t>-1118386552</t>
  </si>
  <si>
    <t>11</t>
  </si>
  <si>
    <t>Dodávka silové kabeláže CYKY 5x6</t>
  </si>
  <si>
    <t>666544933</t>
  </si>
  <si>
    <t>12</t>
  </si>
  <si>
    <t>Dodávka silové kabeláže CYKY 5x10</t>
  </si>
  <si>
    <t>1727019863</t>
  </si>
  <si>
    <t>13</t>
  </si>
  <si>
    <t>Dodávka silové kabeláže CYKY 5x16</t>
  </si>
  <si>
    <t>170908519</t>
  </si>
  <si>
    <t>14</t>
  </si>
  <si>
    <t>Dodávka silové kabeláže (koncová připojovací) CGSG 5x6-5x16 (celk.do 30 m)</t>
  </si>
  <si>
    <t>1895021612</t>
  </si>
  <si>
    <t>Montáž silové kabeláže 5x6 - 5x16 (do 160m)</t>
  </si>
  <si>
    <t>-415900881</t>
  </si>
  <si>
    <t>16</t>
  </si>
  <si>
    <t>Dodávka vodičů pospojení, pr.6-25mm, PE, svorkovnice HOP</t>
  </si>
  <si>
    <t>-1779653069</t>
  </si>
  <si>
    <t>17</t>
  </si>
  <si>
    <t>Montáž vodičů pospojení, pr.6-25mm, PE, svorkovnice HOP</t>
  </si>
  <si>
    <t>954854339</t>
  </si>
  <si>
    <t>18</t>
  </si>
  <si>
    <t>Ukončení kabelů, vodičů, připojení v rozvaděči a na zařízení</t>
  </si>
  <si>
    <t>-1368181187</t>
  </si>
  <si>
    <t>19</t>
  </si>
  <si>
    <t>Pomocné a stavební práce, sekání, prostupy apod. (6h)</t>
  </si>
  <si>
    <t>1907960738</t>
  </si>
  <si>
    <t>20</t>
  </si>
  <si>
    <t>Zprovoznění a oživení rozvodů (2x1h)</t>
  </si>
  <si>
    <t>1091455650</t>
  </si>
  <si>
    <t>Revize elektro (řešené rozvody)</t>
  </si>
  <si>
    <t>-447262309</t>
  </si>
  <si>
    <t>B.</t>
  </si>
  <si>
    <t>Vedlejší rozpočtové náklady</t>
  </si>
  <si>
    <t>22</t>
  </si>
  <si>
    <t>Dopravné</t>
  </si>
  <si>
    <t>-774110805</t>
  </si>
  <si>
    <t>23</t>
  </si>
  <si>
    <t>Podružný materiál</t>
  </si>
  <si>
    <t>-179470165</t>
  </si>
  <si>
    <t>24</t>
  </si>
  <si>
    <t>PPV</t>
  </si>
  <si>
    <t>-1929172763</t>
  </si>
  <si>
    <t>02 - Gastrovybavení</t>
  </si>
  <si>
    <t>Gastrovybavení - viz příloha</t>
  </si>
  <si>
    <t>512</t>
  </si>
  <si>
    <t>1327389821</t>
  </si>
  <si>
    <t>03 - Stavební část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</si>
  <si>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</si>
  <si>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</si>
  <si>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</si>
  <si>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</si>
  <si>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</si>
  <si>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</si>
  <si>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</si>
  <si>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</si>
  <si>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</si>
  <si>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</si>
  <si>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</si>
  <si>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</si>
  <si>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>Práce a dodávky HSV</t>
  </si>
  <si>
    <t>Zemní práce</t>
  </si>
  <si>
    <t>132112111</t>
  </si>
  <si>
    <t>Hloubení rýh š do 800 mm v soudržných horninách třídy těžitelnosti I, skupiny 1 a 2 ručně</t>
  </si>
  <si>
    <t>m3</t>
  </si>
  <si>
    <t>68034375</t>
  </si>
  <si>
    <t>175111101</t>
  </si>
  <si>
    <t>Obsypání potrubí ručně sypaninou bez prohození, uloženou do 3 m</t>
  </si>
  <si>
    <t>-1878904819</t>
  </si>
  <si>
    <t>Vodorovné konstrukce</t>
  </si>
  <si>
    <t>451573111</t>
  </si>
  <si>
    <t>Lože pod potrubí otevřený výkop ze štěrkopísku</t>
  </si>
  <si>
    <t>-274567672</t>
  </si>
  <si>
    <t>Úpravy povrchů, podlahy a osazování výplní</t>
  </si>
  <si>
    <t>612325423</t>
  </si>
  <si>
    <t>Oprava vnitřní vápenocementové štukové omítky stěn v rozsahu plochy do 50%</t>
  </si>
  <si>
    <t>m2</t>
  </si>
  <si>
    <t>448364848</t>
  </si>
  <si>
    <t>631311125</t>
  </si>
  <si>
    <t>Mazanina tl do 120 mm z betonu prostého bez zvýšených nároků na prostředí tř. C 20/25</t>
  </si>
  <si>
    <t>51749056</t>
  </si>
  <si>
    <t>631362021</t>
  </si>
  <si>
    <t>Výztuž mazanin svařovanými sítěmi Kari</t>
  </si>
  <si>
    <t>t</t>
  </si>
  <si>
    <t>-1383197991</t>
  </si>
  <si>
    <t>Ostatní konstrukce a práce, bourání</t>
  </si>
  <si>
    <t>965042221</t>
  </si>
  <si>
    <t>Bourání podkladů pod dlažby nebo mazanin betonových nebo z litého asfaltu tl přes 100 mm pl do 1 m2</t>
  </si>
  <si>
    <t>-1711962133</t>
  </si>
  <si>
    <t>97403R000</t>
  </si>
  <si>
    <t>Vysekání rýh ve stěnách nebo příčkách pro přesun přívodu myčky</t>
  </si>
  <si>
    <t>m</t>
  </si>
  <si>
    <t>-1611195211</t>
  </si>
  <si>
    <t>97713R001</t>
  </si>
  <si>
    <t>Prostup pro přemístění odpadu</t>
  </si>
  <si>
    <t>2016990778</t>
  </si>
  <si>
    <t>978059511</t>
  </si>
  <si>
    <t xml:space="preserve">Odsekání a odebrání obkladů stěn z vnitřních obkládaček </t>
  </si>
  <si>
    <t>-831808846</t>
  </si>
  <si>
    <t>997</t>
  </si>
  <si>
    <t>Přesun sutě</t>
  </si>
  <si>
    <t>99701R001</t>
  </si>
  <si>
    <t xml:space="preserve">Odvoz a uložení výkopku, suti a vybouraných hmot na skládku </t>
  </si>
  <si>
    <t>-1272746660</t>
  </si>
  <si>
    <t>PSV</t>
  </si>
  <si>
    <t>Práce a dodávky PSV</t>
  </si>
  <si>
    <t>711</t>
  </si>
  <si>
    <t>Izolace proti vodě, vlhkosti a plynům</t>
  </si>
  <si>
    <t>711111012</t>
  </si>
  <si>
    <t>Provedení izolace proti zemní vlhkosti vodorovné za studena nátěrem tekutou lepenkou</t>
  </si>
  <si>
    <t>1504621335</t>
  </si>
  <si>
    <t>M</t>
  </si>
  <si>
    <t>24551030</t>
  </si>
  <si>
    <t xml:space="preserve">stěrka hydroizolační </t>
  </si>
  <si>
    <t>kg</t>
  </si>
  <si>
    <t>32</t>
  </si>
  <si>
    <t>-1035597879</t>
  </si>
  <si>
    <t>721</t>
  </si>
  <si>
    <t>Zdravotechnika - vnitřní kanalizace</t>
  </si>
  <si>
    <t>72117R001</t>
  </si>
  <si>
    <t>Potrubí kanalizační KG-Systém SN 4 svodné DN 110, montáž a dodávka materiálu</t>
  </si>
  <si>
    <t>-1010927329</t>
  </si>
  <si>
    <t>72121R001</t>
  </si>
  <si>
    <t>Montáž vpustí podlahových DN 110 ostatní typ</t>
  </si>
  <si>
    <t>kus</t>
  </si>
  <si>
    <t>2019876976</t>
  </si>
  <si>
    <t>99872R001</t>
  </si>
  <si>
    <t xml:space="preserve">Přesun hmot pro vnitřní kanalizace </t>
  </si>
  <si>
    <t>1404998874</t>
  </si>
  <si>
    <t>725</t>
  </si>
  <si>
    <t>Zdravotechnika - zařizovací předměty</t>
  </si>
  <si>
    <t>72582R001</t>
  </si>
  <si>
    <t>Připojení zařizovacích předmětů včetně dodávky potřebného materiálu</t>
  </si>
  <si>
    <t>soubor</t>
  </si>
  <si>
    <t>-304946245</t>
  </si>
  <si>
    <t>771</t>
  </si>
  <si>
    <t>Podlahy z dlaždic</t>
  </si>
  <si>
    <t>771121011</t>
  </si>
  <si>
    <t>Nátěr penetrační na podlahu</t>
  </si>
  <si>
    <t>1406397615</t>
  </si>
  <si>
    <t>771573810</t>
  </si>
  <si>
    <t>Demontáž podlah z dlaždic keramických lepených</t>
  </si>
  <si>
    <t>749663355</t>
  </si>
  <si>
    <t>771574260</t>
  </si>
  <si>
    <t xml:space="preserve">Montáž podlah keramických pro mechanické zatížení protiskluzných lepených flexibilním lepidlem </t>
  </si>
  <si>
    <t>-991703230</t>
  </si>
  <si>
    <t>59761415</t>
  </si>
  <si>
    <t>dlažba keramická slinutá protiskluzná do interiéru</t>
  </si>
  <si>
    <t>1294146602</t>
  </si>
  <si>
    <t>771591112</t>
  </si>
  <si>
    <t>Izolace pod dlažbu nátěrem nebo stěrkou ve dvou vrstvách</t>
  </si>
  <si>
    <t>-1947035219</t>
  </si>
  <si>
    <t>781</t>
  </si>
  <si>
    <t>Dokončovací práce - obklady</t>
  </si>
  <si>
    <t>781121011</t>
  </si>
  <si>
    <t>Nátěr penetrační na stěnu</t>
  </si>
  <si>
    <t>505011298</t>
  </si>
  <si>
    <t>781131112</t>
  </si>
  <si>
    <t>Izolace pod obklad nátěrem nebo stěrkou ve dvou vrstvách</t>
  </si>
  <si>
    <t>1357587628</t>
  </si>
  <si>
    <t>25</t>
  </si>
  <si>
    <t>781474112</t>
  </si>
  <si>
    <t>Montáž obkladů vnitřních keramických hladkých lepených flexibilním lepidlem</t>
  </si>
  <si>
    <t>-2001780758</t>
  </si>
  <si>
    <t>26</t>
  </si>
  <si>
    <t>R00.R001</t>
  </si>
  <si>
    <t xml:space="preserve">obkládačka RAKO </t>
  </si>
  <si>
    <t>62801019</t>
  </si>
  <si>
    <t>Základní škola Generála Janouška</t>
  </si>
  <si>
    <t xml:space="preserve">   A. - Gastrovybavení</t>
  </si>
  <si>
    <t>A. - Gastrovybavení</t>
  </si>
  <si>
    <t>MARCCRAB Gastro CB s.r.o.</t>
  </si>
  <si>
    <t>Slovanská Alej 24 b</t>
  </si>
  <si>
    <t>301 00 Plzeň</t>
  </si>
  <si>
    <t>tel+fax: 377 470 088</t>
  </si>
  <si>
    <t>e-mail: frycek@marccrab.cz</t>
  </si>
  <si>
    <t>mob.: 606 731 736</t>
  </si>
  <si>
    <t>zvýšení kapacity školní kuchyně</t>
  </si>
  <si>
    <t>Pol.</t>
  </si>
  <si>
    <t>název</t>
  </si>
  <si>
    <t>cena/ks</t>
  </si>
  <si>
    <t>ks</t>
  </si>
  <si>
    <t>celkem</t>
  </si>
  <si>
    <t>DPH 21%</t>
  </si>
  <si>
    <t>míchací kotel objem 200 litrů, dle specifikace</t>
  </si>
  <si>
    <t>podlahová vpust nerezová s vyjímatelným roštem, instalace ZTI</t>
  </si>
  <si>
    <t>el. multifunkční pánev objem 200 l, dle specifikace</t>
  </si>
  <si>
    <t>příslušentsví dle specifikace</t>
  </si>
  <si>
    <t>vozík na olej s filtrací</t>
  </si>
  <si>
    <t xml:space="preserve">manipulační vozík s el. zdvihem na GN </t>
  </si>
  <si>
    <t>koše, ramena atd + vozík sada pro jednu pánev</t>
  </si>
  <si>
    <t>myčka na provozní nádobí, dle specifikace</t>
  </si>
  <si>
    <t xml:space="preserve">automatický změkčovač vody </t>
  </si>
  <si>
    <t xml:space="preserve">pracovní stůl </t>
  </si>
  <si>
    <t xml:space="preserve">mycí stůl </t>
  </si>
  <si>
    <t>pracovní stůl s prolis deskou, spodní police, zadní a levý lem</t>
  </si>
  <si>
    <t>síla plechu pro pracovní desku minimálně 1,5 mm</t>
  </si>
  <si>
    <t>el. konvektomat 20 x GN 1/1 vozík závážecá, dle specifikace</t>
  </si>
  <si>
    <t>pracovní stůl s policí, zadní lem</t>
  </si>
  <si>
    <t>pracovní stůl s policí, zadní lem, pojízdné provedení</t>
  </si>
  <si>
    <t>4 x kolečko min. průměr 125 mm otočné bržděné</t>
  </si>
  <si>
    <t>termoprot s horním plněním pro vložení GN 1/1 200</t>
  </si>
  <si>
    <t xml:space="preserve">polyethylen + PUR pěna, thermoizolační vlastnosti </t>
  </si>
  <si>
    <t>stohovatelný</t>
  </si>
  <si>
    <t xml:space="preserve">termoport s bočním plněním pro vložení GN 1/1 možnost </t>
  </si>
  <si>
    <t>vložení vícero GN 1/1 do velikosti 2 x GN 1/1 200</t>
  </si>
  <si>
    <t>sada GN do termoportů</t>
  </si>
  <si>
    <t>GN 1/1 200 s ušima</t>
  </si>
  <si>
    <t>GN 1/1 100 s ušima</t>
  </si>
  <si>
    <t>GN 1/2 200 s ušima</t>
  </si>
  <si>
    <t>GN 1/3 200 s ušima</t>
  </si>
  <si>
    <t>víko GN 1/1 s výřezem na uši těsnění</t>
  </si>
  <si>
    <t>víko GN 1/2 s výřezem na uši těsnění</t>
  </si>
  <si>
    <t>víko GN 1/3 s výřezem na uši těsnění</t>
  </si>
  <si>
    <t>Celkem za dodávku zboží (bez DPH)</t>
  </si>
  <si>
    <t xml:space="preserve"> + instalace</t>
  </si>
  <si>
    <t xml:space="preserve"> + doprava</t>
  </si>
  <si>
    <t>Celkem za dodávku (bez DPH)</t>
  </si>
  <si>
    <t xml:space="preserve"> + DPH 21%</t>
  </si>
  <si>
    <t>Celkem za dodávku zboží (včetně DPH)</t>
  </si>
  <si>
    <t>součástí montáže je přesun a isntalace trojpece 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</si>
</sst>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u val="single"/>
      <sz val="16"/>
      <name val="Arial CE"/>
      <family val="2"/>
    </font>
    <font>
      <b/>
      <u val="single"/>
      <sz val="9"/>
      <name val="Arial CE"/>
      <family val="2"/>
    </font>
    <font>
      <b/>
      <u val="single"/>
      <sz val="14"/>
      <name val="Arial CE"/>
      <family val="2"/>
    </font>
    <font>
      <b/>
      <i/>
      <sz val="11"/>
      <name val="Arial CE"/>
      <family val="2"/>
    </font>
    <font>
      <b/>
      <sz val="11"/>
      <color indexed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medium"/>
    </border>
    <border>
      <left style="double">
        <color indexed="58"/>
      </left>
      <right style="thin">
        <color indexed="55"/>
      </right>
      <top style="double">
        <color indexed="58"/>
      </top>
      <bottom style="double">
        <color indexed="58"/>
      </bottom>
    </border>
    <border>
      <left style="thin">
        <color indexed="55"/>
      </left>
      <right style="thin">
        <color indexed="55"/>
      </right>
      <top style="double">
        <color indexed="58"/>
      </top>
      <bottom style="double">
        <color indexed="58"/>
      </bottom>
    </border>
    <border>
      <left style="thin">
        <color indexed="55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5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" fillId="0" borderId="0" xfId="21">
      <alignment/>
      <protection/>
    </xf>
    <xf numFmtId="0" fontId="21" fillId="0" borderId="0" xfId="21" applyFont="1">
      <alignment/>
      <protection/>
    </xf>
    <xf numFmtId="0" fontId="3" fillId="0" borderId="23" xfId="21" applyBorder="1">
      <alignment/>
      <protection/>
    </xf>
    <xf numFmtId="0" fontId="3" fillId="0" borderId="23" xfId="21" applyFont="1" applyBorder="1">
      <alignment/>
      <protection/>
    </xf>
    <xf numFmtId="0" fontId="3" fillId="0" borderId="0" xfId="21" applyFont="1">
      <alignment/>
      <protection/>
    </xf>
    <xf numFmtId="0" fontId="33" fillId="4" borderId="0" xfId="21" applyFont="1" applyFill="1" applyAlignment="1">
      <alignment horizontal="centerContinuous"/>
      <protection/>
    </xf>
    <xf numFmtId="0" fontId="18" fillId="0" borderId="0" xfId="21" applyFont="1">
      <alignment/>
      <protection/>
    </xf>
    <xf numFmtId="0" fontId="34" fillId="0" borderId="0" xfId="21" applyFont="1">
      <alignment/>
      <protection/>
    </xf>
    <xf numFmtId="0" fontId="35" fillId="0" borderId="0" xfId="21" applyFont="1" applyAlignment="1">
      <alignment horizontal="center"/>
      <protection/>
    </xf>
    <xf numFmtId="0" fontId="36" fillId="4" borderId="24" xfId="21" applyFont="1" applyFill="1" applyBorder="1">
      <alignment/>
      <protection/>
    </xf>
    <xf numFmtId="0" fontId="36" fillId="4" borderId="25" xfId="21" applyFont="1" applyFill="1" applyBorder="1">
      <alignment/>
      <protection/>
    </xf>
    <xf numFmtId="0" fontId="36" fillId="4" borderId="25" xfId="21" applyFont="1" applyFill="1" applyBorder="1" applyAlignment="1">
      <alignment horizontal="centerContinuous"/>
      <protection/>
    </xf>
    <xf numFmtId="0" fontId="36" fillId="4" borderId="25" xfId="21" applyFont="1" applyFill="1" applyBorder="1" applyAlignment="1">
      <alignment horizontal="center"/>
      <protection/>
    </xf>
    <xf numFmtId="9" fontId="36" fillId="4" borderId="26" xfId="21" applyNumberFormat="1" applyFont="1" applyFill="1" applyBorder="1" applyAlignment="1">
      <alignment horizontal="center"/>
      <protection/>
    </xf>
    <xf numFmtId="0" fontId="36" fillId="4" borderId="27" xfId="21" applyFont="1" applyFill="1" applyBorder="1" applyAlignment="1">
      <alignment horizontal="center"/>
      <protection/>
    </xf>
    <xf numFmtId="0" fontId="36" fillId="4" borderId="0" xfId="21" applyFont="1" applyFill="1" applyAlignment="1">
      <alignment horizontal="center" wrapText="1"/>
      <protection/>
    </xf>
    <xf numFmtId="0" fontId="36" fillId="4" borderId="0" xfId="21" applyFont="1" applyFill="1" applyAlignment="1">
      <alignment horizontal="center"/>
      <protection/>
    </xf>
    <xf numFmtId="0" fontId="36" fillId="4" borderId="0" xfId="21" applyFont="1" applyFill="1">
      <alignment/>
      <protection/>
    </xf>
    <xf numFmtId="0" fontId="36" fillId="4" borderId="0" xfId="21" applyFont="1" applyFill="1" applyAlignment="1">
      <alignment horizontal="centerContinuous"/>
      <protection/>
    </xf>
    <xf numFmtId="9" fontId="36" fillId="4" borderId="0" xfId="21" applyNumberFormat="1" applyFont="1" applyFill="1" applyAlignment="1">
      <alignment horizontal="center"/>
      <protection/>
    </xf>
    <xf numFmtId="1" fontId="3" fillId="0" borderId="0" xfId="21" applyNumberFormat="1">
      <alignment/>
      <protection/>
    </xf>
    <xf numFmtId="49" fontId="36" fillId="0" borderId="28" xfId="21" applyNumberFormat="1" applyFont="1" applyBorder="1" applyAlignment="1">
      <alignment horizontal="center"/>
      <protection/>
    </xf>
    <xf numFmtId="0" fontId="36" fillId="0" borderId="29" xfId="21" applyFont="1" applyBorder="1">
      <alignment/>
      <protection/>
    </xf>
    <xf numFmtId="0" fontId="4" fillId="0" borderId="30" xfId="21" applyFont="1" applyBorder="1">
      <alignment/>
      <protection/>
    </xf>
    <xf numFmtId="0" fontId="6" fillId="0" borderId="31" xfId="21" applyFont="1" applyBorder="1">
      <alignment/>
      <protection/>
    </xf>
    <xf numFmtId="3" fontId="4" fillId="5" borderId="28" xfId="21" applyNumberFormat="1" applyFont="1" applyFill="1" applyBorder="1" applyAlignment="1">
      <alignment horizontal="right"/>
      <protection/>
    </xf>
    <xf numFmtId="0" fontId="6" fillId="0" borderId="28" xfId="21" applyFont="1" applyBorder="1" applyAlignment="1">
      <alignment horizontal="center"/>
      <protection/>
    </xf>
    <xf numFmtId="3" fontId="6" fillId="0" borderId="28" xfId="21" applyNumberFormat="1" applyFont="1" applyBorder="1" applyAlignment="1">
      <alignment horizontal="right"/>
      <protection/>
    </xf>
    <xf numFmtId="3" fontId="6" fillId="0" borderId="28" xfId="21" applyNumberFormat="1" applyFont="1" applyBorder="1" applyAlignment="1">
      <alignment horizontal="center"/>
      <protection/>
    </xf>
    <xf numFmtId="0" fontId="3" fillId="0" borderId="0" xfId="21" applyAlignment="1">
      <alignment wrapText="1"/>
      <protection/>
    </xf>
    <xf numFmtId="0" fontId="6" fillId="0" borderId="29" xfId="21" applyFont="1" applyBorder="1">
      <alignment/>
      <protection/>
    </xf>
    <xf numFmtId="9" fontId="0" fillId="0" borderId="0" xfId="22" applyFont="1"/>
    <xf numFmtId="49" fontId="36" fillId="0" borderId="29" xfId="21" applyNumberFormat="1" applyFont="1" applyBorder="1" applyAlignment="1">
      <alignment horizontal="center"/>
      <protection/>
    </xf>
    <xf numFmtId="0" fontId="6" fillId="0" borderId="30" xfId="21" applyFont="1" applyBorder="1">
      <alignment/>
      <protection/>
    </xf>
    <xf numFmtId="3" fontId="4" fillId="5" borderId="30" xfId="21" applyNumberFormat="1" applyFont="1" applyFill="1" applyBorder="1" applyAlignment="1">
      <alignment horizontal="right"/>
      <protection/>
    </xf>
    <xf numFmtId="0" fontId="6" fillId="0" borderId="30" xfId="21" applyFont="1" applyBorder="1" applyAlignment="1">
      <alignment horizontal="center"/>
      <protection/>
    </xf>
    <xf numFmtId="3" fontId="6" fillId="0" borderId="29" xfId="21" applyNumberFormat="1" applyFont="1" applyBorder="1" applyAlignment="1">
      <alignment horizontal="right"/>
      <protection/>
    </xf>
    <xf numFmtId="3" fontId="6" fillId="0" borderId="31" xfId="21" applyNumberFormat="1" applyFont="1" applyBorder="1" applyAlignment="1">
      <alignment horizontal="center"/>
      <protection/>
    </xf>
    <xf numFmtId="0" fontId="4" fillId="4" borderId="29" xfId="21" applyFont="1" applyFill="1" applyBorder="1">
      <alignment/>
      <protection/>
    </xf>
    <xf numFmtId="0" fontId="6" fillId="4" borderId="30" xfId="21" applyFont="1" applyFill="1" applyBorder="1">
      <alignment/>
      <protection/>
    </xf>
    <xf numFmtId="0" fontId="6" fillId="4" borderId="30" xfId="21" applyFont="1" applyFill="1" applyBorder="1" applyAlignment="1">
      <alignment horizontal="right"/>
      <protection/>
    </xf>
    <xf numFmtId="3" fontId="4" fillId="4" borderId="29" xfId="21" applyNumberFormat="1" applyFont="1" applyFill="1" applyBorder="1" applyAlignment="1">
      <alignment horizontal="right"/>
      <protection/>
    </xf>
    <xf numFmtId="3" fontId="4" fillId="4" borderId="31" xfId="21" applyNumberFormat="1" applyFont="1" applyFill="1" applyBorder="1" applyAlignment="1">
      <alignment horizontal="right"/>
      <protection/>
    </xf>
    <xf numFmtId="0" fontId="4" fillId="0" borderId="32" xfId="21" applyFont="1" applyBorder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7" fillId="0" borderId="0" xfId="21" applyFont="1" applyAlignment="1">
      <alignment horizontal="right"/>
      <protection/>
    </xf>
    <xf numFmtId="0" fontId="6" fillId="0" borderId="28" xfId="21" applyFont="1" applyBorder="1" applyAlignment="1">
      <alignment horizontal="center"/>
      <protection/>
    </xf>
    <xf numFmtId="3" fontId="4" fillId="0" borderId="33" xfId="21" applyNumberFormat="1" applyFont="1" applyBorder="1" applyAlignment="1">
      <alignment horizontal="right"/>
      <protection/>
    </xf>
    <xf numFmtId="3" fontId="6" fillId="0" borderId="33" xfId="21" applyNumberFormat="1" applyFont="1" applyBorder="1" applyAlignment="1">
      <alignment horizontal="right"/>
      <protection/>
    </xf>
    <xf numFmtId="3" fontId="4" fillId="0" borderId="28" xfId="21" applyNumberFormat="1" applyFont="1" applyBorder="1" applyAlignment="1">
      <alignment horizontal="right"/>
      <protection/>
    </xf>
    <xf numFmtId="1" fontId="6" fillId="0" borderId="28" xfId="21" applyNumberFormat="1" applyFont="1" applyBorder="1" applyAlignment="1">
      <alignment horizontal="right"/>
      <protection/>
    </xf>
    <xf numFmtId="0" fontId="4" fillId="4" borderId="32" xfId="21" applyFont="1" applyFill="1" applyBorder="1">
      <alignment/>
      <protection/>
    </xf>
    <xf numFmtId="0" fontId="4" fillId="4" borderId="0" xfId="21" applyFont="1" applyFill="1">
      <alignment/>
      <protection/>
    </xf>
    <xf numFmtId="0" fontId="6" fillId="4" borderId="0" xfId="21" applyFont="1" applyFill="1">
      <alignment/>
      <protection/>
    </xf>
    <xf numFmtId="0" fontId="4" fillId="4" borderId="0" xfId="21" applyFont="1" applyFill="1" applyAlignment="1">
      <alignment horizontal="center"/>
      <protection/>
    </xf>
    <xf numFmtId="0" fontId="6" fillId="4" borderId="0" xfId="21" applyFont="1" applyFill="1" applyAlignment="1">
      <alignment horizontal="center"/>
      <protection/>
    </xf>
    <xf numFmtId="3" fontId="4" fillId="4" borderId="28" xfId="21" applyNumberFormat="1" applyFont="1" applyFill="1" applyBorder="1" applyAlignment="1">
      <alignment horizontal="right"/>
      <protection/>
    </xf>
    <xf numFmtId="0" fontId="6" fillId="0" borderId="32" xfId="21" applyFont="1" applyBorder="1">
      <alignment/>
      <protection/>
    </xf>
    <xf numFmtId="3" fontId="6" fillId="0" borderId="0" xfId="21" applyNumberFormat="1" applyFont="1" applyAlignment="1">
      <alignment horizontal="right"/>
      <protection/>
    </xf>
    <xf numFmtId="3" fontId="4" fillId="0" borderId="34" xfId="21" applyNumberFormat="1" applyFont="1" applyBorder="1" applyAlignment="1">
      <alignment horizontal="right"/>
      <protection/>
    </xf>
    <xf numFmtId="0" fontId="4" fillId="4" borderId="35" xfId="21" applyFont="1" applyFill="1" applyBorder="1">
      <alignment/>
      <protection/>
    </xf>
    <xf numFmtId="0" fontId="6" fillId="4" borderId="36" xfId="21" applyFont="1" applyFill="1" applyBorder="1">
      <alignment/>
      <protection/>
    </xf>
    <xf numFmtId="3" fontId="4" fillId="4" borderId="29" xfId="21" applyNumberFormat="1" applyFont="1" applyFill="1" applyBorder="1">
      <alignment/>
      <protection/>
    </xf>
    <xf numFmtId="3" fontId="6" fillId="4" borderId="31" xfId="21" applyNumberFormat="1" applyFont="1" applyFill="1" applyBorder="1">
      <alignment/>
      <protection/>
    </xf>
    <xf numFmtId="0" fontId="13" fillId="0" borderId="0" xfId="21" applyFont="1">
      <alignment/>
      <protection/>
    </xf>
    <xf numFmtId="2" fontId="13" fillId="0" borderId="0" xfId="21" applyNumberFormat="1" applyFont="1">
      <alignment/>
      <protection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Procenta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2390775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466725"/>
          <a:ext cx="4181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37">
      <selection activeCell="BE120" sqref="BE1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35" t="s">
        <v>5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63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264" t="s">
        <v>317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R6" s="17"/>
      <c r="BS6" s="14" t="s">
        <v>6</v>
      </c>
    </row>
    <row r="7" spans="2:71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17</v>
      </c>
      <c r="AK17" s="23" t="s">
        <v>22</v>
      </c>
      <c r="AN17" s="21" t="s">
        <v>1</v>
      </c>
      <c r="AR17" s="17"/>
      <c r="BS17" s="14" t="s">
        <v>25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26</v>
      </c>
      <c r="AK19" s="23" t="s">
        <v>21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25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27</v>
      </c>
      <c r="AR22" s="17"/>
    </row>
    <row r="23" spans="2:44" s="1" customFormat="1" ht="16.5" customHeight="1">
      <c r="B23" s="17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6">
        <f>ROUND(AG94,2)</f>
        <v>0</v>
      </c>
      <c r="AL26" s="267"/>
      <c r="AM26" s="267"/>
      <c r="AN26" s="267"/>
      <c r="AO26" s="267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8" t="s">
        <v>29</v>
      </c>
      <c r="M28" s="268"/>
      <c r="N28" s="268"/>
      <c r="O28" s="268"/>
      <c r="P28" s="268"/>
      <c r="Q28" s="26"/>
      <c r="R28" s="26"/>
      <c r="S28" s="26"/>
      <c r="T28" s="26"/>
      <c r="U28" s="26"/>
      <c r="V28" s="26"/>
      <c r="W28" s="268" t="s">
        <v>30</v>
      </c>
      <c r="X28" s="268"/>
      <c r="Y28" s="268"/>
      <c r="Z28" s="268"/>
      <c r="AA28" s="268"/>
      <c r="AB28" s="268"/>
      <c r="AC28" s="268"/>
      <c r="AD28" s="268"/>
      <c r="AE28" s="268"/>
      <c r="AF28" s="26"/>
      <c r="AG28" s="26"/>
      <c r="AH28" s="26"/>
      <c r="AI28" s="26"/>
      <c r="AJ28" s="26"/>
      <c r="AK28" s="268" t="s">
        <v>31</v>
      </c>
      <c r="AL28" s="268"/>
      <c r="AM28" s="268"/>
      <c r="AN28" s="268"/>
      <c r="AO28" s="268"/>
      <c r="AP28" s="26"/>
      <c r="AQ28" s="26"/>
      <c r="AR28" s="27"/>
      <c r="BE28" s="26"/>
    </row>
    <row r="29" spans="2:44" s="3" customFormat="1" ht="14.45" customHeight="1">
      <c r="B29" s="31"/>
      <c r="D29" s="23" t="s">
        <v>32</v>
      </c>
      <c r="F29" s="23" t="s">
        <v>33</v>
      </c>
      <c r="L29" s="251">
        <v>0.21</v>
      </c>
      <c r="M29" s="250"/>
      <c r="N29" s="250"/>
      <c r="O29" s="250"/>
      <c r="P29" s="250"/>
      <c r="W29" s="249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K29" s="249">
        <f>ROUND(AV94,2)</f>
        <v>0</v>
      </c>
      <c r="AL29" s="250"/>
      <c r="AM29" s="250"/>
      <c r="AN29" s="250"/>
      <c r="AO29" s="250"/>
      <c r="AR29" s="31"/>
    </row>
    <row r="30" spans="2:44" s="3" customFormat="1" ht="14.45" customHeight="1">
      <c r="B30" s="31"/>
      <c r="F30" s="23" t="s">
        <v>34</v>
      </c>
      <c r="L30" s="251">
        <v>0.15</v>
      </c>
      <c r="M30" s="250"/>
      <c r="N30" s="250"/>
      <c r="O30" s="250"/>
      <c r="P30" s="250"/>
      <c r="W30" s="249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K30" s="249">
        <f>ROUND(AW94,2)</f>
        <v>0</v>
      </c>
      <c r="AL30" s="250"/>
      <c r="AM30" s="250"/>
      <c r="AN30" s="250"/>
      <c r="AO30" s="250"/>
      <c r="AR30" s="31"/>
    </row>
    <row r="31" spans="2:44" s="3" customFormat="1" ht="14.45" customHeight="1" hidden="1">
      <c r="B31" s="31"/>
      <c r="F31" s="23" t="s">
        <v>35</v>
      </c>
      <c r="L31" s="251">
        <v>0.21</v>
      </c>
      <c r="M31" s="250"/>
      <c r="N31" s="250"/>
      <c r="O31" s="250"/>
      <c r="P31" s="250"/>
      <c r="W31" s="249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K31" s="249">
        <v>0</v>
      </c>
      <c r="AL31" s="250"/>
      <c r="AM31" s="250"/>
      <c r="AN31" s="250"/>
      <c r="AO31" s="250"/>
      <c r="AR31" s="31"/>
    </row>
    <row r="32" spans="2:44" s="3" customFormat="1" ht="14.45" customHeight="1" hidden="1">
      <c r="B32" s="31"/>
      <c r="F32" s="23" t="s">
        <v>36</v>
      </c>
      <c r="L32" s="251">
        <v>0.15</v>
      </c>
      <c r="M32" s="250"/>
      <c r="N32" s="250"/>
      <c r="O32" s="250"/>
      <c r="P32" s="250"/>
      <c r="W32" s="249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v>0</v>
      </c>
      <c r="AL32" s="250"/>
      <c r="AM32" s="250"/>
      <c r="AN32" s="250"/>
      <c r="AO32" s="250"/>
      <c r="AR32" s="31"/>
    </row>
    <row r="33" spans="2:44" s="3" customFormat="1" ht="14.45" customHeight="1" hidden="1">
      <c r="B33" s="31"/>
      <c r="F33" s="23" t="s">
        <v>37</v>
      </c>
      <c r="L33" s="251">
        <v>0</v>
      </c>
      <c r="M33" s="250"/>
      <c r="N33" s="250"/>
      <c r="O33" s="250"/>
      <c r="P33" s="250"/>
      <c r="W33" s="249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K33" s="249">
        <v>0</v>
      </c>
      <c r="AL33" s="250"/>
      <c r="AM33" s="250"/>
      <c r="AN33" s="250"/>
      <c r="AO33" s="25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252" t="s">
        <v>40</v>
      </c>
      <c r="Y35" s="253"/>
      <c r="Z35" s="253"/>
      <c r="AA35" s="253"/>
      <c r="AB35" s="253"/>
      <c r="AC35" s="34"/>
      <c r="AD35" s="34"/>
      <c r="AE35" s="34"/>
      <c r="AF35" s="34"/>
      <c r="AG35" s="34"/>
      <c r="AH35" s="34"/>
      <c r="AI35" s="34"/>
      <c r="AJ35" s="34"/>
      <c r="AK35" s="254">
        <f>SUM(AK26:AK33)</f>
        <v>0</v>
      </c>
      <c r="AL35" s="253"/>
      <c r="AM35" s="253"/>
      <c r="AN35" s="253"/>
      <c r="AO35" s="25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43</v>
      </c>
      <c r="AI60" s="29"/>
      <c r="AJ60" s="29"/>
      <c r="AK60" s="29"/>
      <c r="AL60" s="29"/>
      <c r="AM60" s="39" t="s">
        <v>44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46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43</v>
      </c>
      <c r="AI75" s="29"/>
      <c r="AJ75" s="29"/>
      <c r="AK75" s="29"/>
      <c r="AL75" s="29"/>
      <c r="AM75" s="39" t="s">
        <v>44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AR84" s="45"/>
    </row>
    <row r="85" spans="2:44" s="5" customFormat="1" ht="36.95" customHeight="1">
      <c r="B85" s="46"/>
      <c r="C85" s="47" t="s">
        <v>13</v>
      </c>
      <c r="L85" s="240" t="str">
        <f>K6</f>
        <v>Základní škola Generála Janouška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42" t="str">
        <f>IF(AN8="","",AN8)</f>
        <v>15. 6. 2021</v>
      </c>
      <c r="AN87" s="242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243" t="str">
        <f>IF(E17="","",E17)</f>
        <v xml:space="preserve"> </v>
      </c>
      <c r="AN89" s="244"/>
      <c r="AO89" s="244"/>
      <c r="AP89" s="244"/>
      <c r="AQ89" s="26"/>
      <c r="AR89" s="27"/>
      <c r="AS89" s="245" t="s">
        <v>48</v>
      </c>
      <c r="AT89" s="24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243" t="str">
        <f>IF(E20="","",E20)</f>
        <v xml:space="preserve"> </v>
      </c>
      <c r="AN90" s="244"/>
      <c r="AO90" s="244"/>
      <c r="AP90" s="244"/>
      <c r="AQ90" s="26"/>
      <c r="AR90" s="27"/>
      <c r="AS90" s="247"/>
      <c r="AT90" s="24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47"/>
      <c r="AT91" s="24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256" t="s">
        <v>49</v>
      </c>
      <c r="D92" s="257"/>
      <c r="E92" s="257"/>
      <c r="F92" s="257"/>
      <c r="G92" s="257"/>
      <c r="H92" s="54"/>
      <c r="I92" s="258" t="s">
        <v>50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51</v>
      </c>
      <c r="AH92" s="257"/>
      <c r="AI92" s="257"/>
      <c r="AJ92" s="257"/>
      <c r="AK92" s="257"/>
      <c r="AL92" s="257"/>
      <c r="AM92" s="257"/>
      <c r="AN92" s="258" t="s">
        <v>52</v>
      </c>
      <c r="AO92" s="257"/>
      <c r="AP92" s="260"/>
      <c r="AQ92" s="55" t="s">
        <v>53</v>
      </c>
      <c r="AR92" s="27"/>
      <c r="AS92" s="56" t="s">
        <v>54</v>
      </c>
      <c r="AT92" s="57" t="s">
        <v>55</v>
      </c>
      <c r="AU92" s="57" t="s">
        <v>56</v>
      </c>
      <c r="AV92" s="57" t="s">
        <v>57</v>
      </c>
      <c r="AW92" s="57" t="s">
        <v>58</v>
      </c>
      <c r="AX92" s="57" t="s">
        <v>59</v>
      </c>
      <c r="AY92" s="57" t="s">
        <v>60</v>
      </c>
      <c r="AZ92" s="57" t="s">
        <v>61</v>
      </c>
      <c r="BA92" s="57" t="s">
        <v>62</v>
      </c>
      <c r="BB92" s="57" t="s">
        <v>63</v>
      </c>
      <c r="BC92" s="57" t="s">
        <v>64</v>
      </c>
      <c r="BD92" s="58" t="s">
        <v>65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61">
        <f>ROUND(SUM(AG95:AG97),2)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34.135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67</v>
      </c>
      <c r="BT94" s="71" t="s">
        <v>68</v>
      </c>
      <c r="BU94" s="72" t="s">
        <v>69</v>
      </c>
      <c r="BV94" s="71" t="s">
        <v>70</v>
      </c>
      <c r="BW94" s="71" t="s">
        <v>4</v>
      </c>
      <c r="BX94" s="71" t="s">
        <v>71</v>
      </c>
      <c r="CL94" s="71" t="s">
        <v>1</v>
      </c>
    </row>
    <row r="95" spans="1:91" s="7" customFormat="1" ht="16.5" customHeight="1">
      <c r="A95" s="73" t="s">
        <v>72</v>
      </c>
      <c r="B95" s="74"/>
      <c r="C95" s="75"/>
      <c r="D95" s="239" t="s">
        <v>73</v>
      </c>
      <c r="E95" s="239"/>
      <c r="F95" s="239"/>
      <c r="G95" s="239"/>
      <c r="H95" s="239"/>
      <c r="I95" s="76"/>
      <c r="J95" s="239" t="s">
        <v>74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7">
        <f>'01 - Elektroinstalace'!J30</f>
        <v>0</v>
      </c>
      <c r="AH95" s="238"/>
      <c r="AI95" s="238"/>
      <c r="AJ95" s="238"/>
      <c r="AK95" s="238"/>
      <c r="AL95" s="238"/>
      <c r="AM95" s="238"/>
      <c r="AN95" s="237">
        <f>SUM(AG95,AT95)</f>
        <v>0</v>
      </c>
      <c r="AO95" s="238"/>
      <c r="AP95" s="238"/>
      <c r="AQ95" s="77" t="s">
        <v>75</v>
      </c>
      <c r="AR95" s="74"/>
      <c r="AS95" s="78">
        <v>0</v>
      </c>
      <c r="AT95" s="79">
        <f>ROUND(SUM(AV95:AW95),2)</f>
        <v>0</v>
      </c>
      <c r="AU95" s="80">
        <f>'01 - Elektroinstalace'!P119</f>
        <v>0</v>
      </c>
      <c r="AV95" s="79">
        <f>'01 - Elektroinstalace'!J33</f>
        <v>0</v>
      </c>
      <c r="AW95" s="79">
        <f>'01 - Elektroinstalace'!J34</f>
        <v>0</v>
      </c>
      <c r="AX95" s="79">
        <f>'01 - Elektroinstalace'!J35</f>
        <v>0</v>
      </c>
      <c r="AY95" s="79">
        <f>'01 - Elektroinstalace'!J36</f>
        <v>0</v>
      </c>
      <c r="AZ95" s="79">
        <f>'01 - Elektroinstalace'!F33</f>
        <v>0</v>
      </c>
      <c r="BA95" s="79">
        <f>'01 - Elektroinstalace'!F34</f>
        <v>0</v>
      </c>
      <c r="BB95" s="79">
        <f>'01 - Elektroinstalace'!F35</f>
        <v>0</v>
      </c>
      <c r="BC95" s="79">
        <f>'01 - Elektroinstalace'!F36</f>
        <v>0</v>
      </c>
      <c r="BD95" s="81">
        <f>'01 - Elektroinstalace'!F37</f>
        <v>0</v>
      </c>
      <c r="BT95" s="82" t="s">
        <v>76</v>
      </c>
      <c r="BV95" s="82" t="s">
        <v>70</v>
      </c>
      <c r="BW95" s="82" t="s">
        <v>77</v>
      </c>
      <c r="BX95" s="82" t="s">
        <v>4</v>
      </c>
      <c r="CL95" s="82" t="s">
        <v>1</v>
      </c>
      <c r="CM95" s="82" t="s">
        <v>78</v>
      </c>
    </row>
    <row r="96" spans="1:91" s="7" customFormat="1" ht="16.5" customHeight="1">
      <c r="A96" s="73" t="s">
        <v>72</v>
      </c>
      <c r="B96" s="74"/>
      <c r="C96" s="75"/>
      <c r="D96" s="239" t="s">
        <v>79</v>
      </c>
      <c r="E96" s="239"/>
      <c r="F96" s="239"/>
      <c r="G96" s="239"/>
      <c r="H96" s="239"/>
      <c r="I96" s="76"/>
      <c r="J96" s="239" t="s">
        <v>80</v>
      </c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7">
        <f>'02 - Gastrovybavení'!J30</f>
        <v>0</v>
      </c>
      <c r="AH96" s="238"/>
      <c r="AI96" s="238"/>
      <c r="AJ96" s="238"/>
      <c r="AK96" s="238"/>
      <c r="AL96" s="238"/>
      <c r="AM96" s="238"/>
      <c r="AN96" s="237">
        <f>SUM(AG96,AT96)</f>
        <v>0</v>
      </c>
      <c r="AO96" s="238"/>
      <c r="AP96" s="238"/>
      <c r="AQ96" s="77" t="s">
        <v>75</v>
      </c>
      <c r="AR96" s="74"/>
      <c r="AS96" s="78">
        <v>0</v>
      </c>
      <c r="AT96" s="79">
        <f>ROUND(SUM(AV96:AW96),2)</f>
        <v>0</v>
      </c>
      <c r="AU96" s="80">
        <f>'02 - Gastrovybavení'!P118</f>
        <v>0</v>
      </c>
      <c r="AV96" s="79">
        <f>'02 - Gastrovybavení'!J33</f>
        <v>0</v>
      </c>
      <c r="AW96" s="79">
        <f>'02 - Gastrovybavení'!J34</f>
        <v>0</v>
      </c>
      <c r="AX96" s="79">
        <f>'02 - Gastrovybavení'!J35</f>
        <v>0</v>
      </c>
      <c r="AY96" s="79">
        <f>'02 - Gastrovybavení'!J36</f>
        <v>0</v>
      </c>
      <c r="AZ96" s="79">
        <f>'02 - Gastrovybavení'!F33</f>
        <v>0</v>
      </c>
      <c r="BA96" s="79">
        <f>'02 - Gastrovybavení'!F34</f>
        <v>0</v>
      </c>
      <c r="BB96" s="79">
        <f>'02 - Gastrovybavení'!F35</f>
        <v>0</v>
      </c>
      <c r="BC96" s="79">
        <f>'02 - Gastrovybavení'!F36</f>
        <v>0</v>
      </c>
      <c r="BD96" s="81">
        <f>'02 - Gastrovybavení'!F37</f>
        <v>0</v>
      </c>
      <c r="BT96" s="82" t="s">
        <v>76</v>
      </c>
      <c r="BV96" s="82" t="s">
        <v>70</v>
      </c>
      <c r="BW96" s="82" t="s">
        <v>81</v>
      </c>
      <c r="BX96" s="82" t="s">
        <v>4</v>
      </c>
      <c r="CL96" s="82" t="s">
        <v>1</v>
      </c>
      <c r="CM96" s="82" t="s">
        <v>78</v>
      </c>
    </row>
    <row r="97" spans="1:91" s="7" customFormat="1" ht="16.5" customHeight="1">
      <c r="A97" s="73" t="s">
        <v>72</v>
      </c>
      <c r="B97" s="74"/>
      <c r="C97" s="75"/>
      <c r="D97" s="239" t="s">
        <v>82</v>
      </c>
      <c r="E97" s="239"/>
      <c r="F97" s="239"/>
      <c r="G97" s="239"/>
      <c r="H97" s="239"/>
      <c r="I97" s="76"/>
      <c r="J97" s="239" t="s">
        <v>83</v>
      </c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7">
        <f>'03 - Stavební část'!J30</f>
        <v>0</v>
      </c>
      <c r="AH97" s="238"/>
      <c r="AI97" s="238"/>
      <c r="AJ97" s="238"/>
      <c r="AK97" s="238"/>
      <c r="AL97" s="238"/>
      <c r="AM97" s="238"/>
      <c r="AN97" s="237">
        <f>SUM(AG97,AT97)</f>
        <v>0</v>
      </c>
      <c r="AO97" s="238"/>
      <c r="AP97" s="238"/>
      <c r="AQ97" s="77" t="s">
        <v>75</v>
      </c>
      <c r="AR97" s="74"/>
      <c r="AS97" s="83">
        <v>0</v>
      </c>
      <c r="AT97" s="84">
        <f>ROUND(SUM(AV97:AW97),2)</f>
        <v>0</v>
      </c>
      <c r="AU97" s="85">
        <f>'03 - Stavební část'!P128</f>
        <v>34.134999</v>
      </c>
      <c r="AV97" s="84">
        <f>'03 - Stavební část'!J33</f>
        <v>0</v>
      </c>
      <c r="AW97" s="84">
        <f>'03 - Stavební část'!J34</f>
        <v>0</v>
      </c>
      <c r="AX97" s="84">
        <f>'03 - Stavební část'!J35</f>
        <v>0</v>
      </c>
      <c r="AY97" s="84">
        <f>'03 - Stavební část'!J36</f>
        <v>0</v>
      </c>
      <c r="AZ97" s="84">
        <f>'03 - Stavební část'!F33</f>
        <v>0</v>
      </c>
      <c r="BA97" s="84">
        <f>'03 - Stavební část'!F34</f>
        <v>0</v>
      </c>
      <c r="BB97" s="84">
        <f>'03 - Stavební část'!F35</f>
        <v>0</v>
      </c>
      <c r="BC97" s="84">
        <f>'03 - Stavební část'!F36</f>
        <v>0</v>
      </c>
      <c r="BD97" s="86">
        <f>'03 - Stavební část'!F37</f>
        <v>0</v>
      </c>
      <c r="BT97" s="82" t="s">
        <v>76</v>
      </c>
      <c r="BV97" s="82" t="s">
        <v>70</v>
      </c>
      <c r="BW97" s="82" t="s">
        <v>84</v>
      </c>
      <c r="BX97" s="82" t="s">
        <v>4</v>
      </c>
      <c r="CL97" s="82" t="s">
        <v>1</v>
      </c>
      <c r="CM97" s="82" t="s">
        <v>78</v>
      </c>
    </row>
    <row r="98" spans="1:57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s="2" customFormat="1" ht="6.95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Elektroinstalace'!C2" display="/"/>
    <hyperlink ref="A96" location="'02 - Gastrovybavení'!C2" display="/"/>
    <hyperlink ref="A97" location="'03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7"/>
  <sheetViews>
    <sheetView showGridLines="0" workbookViewId="0" topLeftCell="A124">
      <selection activeCell="Z138" sqref="Z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4" t="s">
        <v>77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>
      <c r="B4" s="17"/>
      <c r="D4" s="18" t="s">
        <v>85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70" t="str">
        <f>'Rekapitulace stavby'!K6</f>
        <v>Základní škola Generála Janouška</v>
      </c>
      <c r="F7" s="271"/>
      <c r="G7" s="271"/>
      <c r="H7" s="271"/>
      <c r="L7" s="17"/>
    </row>
    <row r="8" spans="1:31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40" t="s">
        <v>87</v>
      </c>
      <c r="F9" s="269"/>
      <c r="G9" s="269"/>
      <c r="H9" s="26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 t="str">
        <f>'Rekapitulace stavby'!AN8</f>
        <v>15. 6. 2021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22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63" t="str">
        <f>'Rekapitulace stavby'!E14</f>
        <v xml:space="preserve"> </v>
      </c>
      <c r="F18" s="263"/>
      <c r="G18" s="263"/>
      <c r="H18" s="263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21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22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21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65" t="s">
        <v>1</v>
      </c>
      <c r="F27" s="265"/>
      <c r="G27" s="265"/>
      <c r="H27" s="26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28</v>
      </c>
      <c r="E30" s="26"/>
      <c r="F30" s="26"/>
      <c r="G30" s="26"/>
      <c r="H30" s="26"/>
      <c r="I30" s="26"/>
      <c r="J30" s="65">
        <f>ROUND(J119,2)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32</v>
      </c>
      <c r="E33" s="23" t="s">
        <v>33</v>
      </c>
      <c r="F33" s="94">
        <f>ROUND((SUM(BE119:BE146)),2)</f>
        <v>0</v>
      </c>
      <c r="G33" s="26"/>
      <c r="H33" s="26"/>
      <c r="I33" s="95">
        <v>0.21</v>
      </c>
      <c r="J33" s="94">
        <f>ROUND(((SUM(BE119:BE146))*I33),2)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4">
        <f>ROUND((SUM(BF119:BF146)),2)</f>
        <v>0</v>
      </c>
      <c r="G34" s="26"/>
      <c r="H34" s="26"/>
      <c r="I34" s="95">
        <v>0.15</v>
      </c>
      <c r="J34" s="94">
        <f>ROUND(((SUM(BF119:BF146))*I34),2)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35</v>
      </c>
      <c r="F35" s="94">
        <f>ROUND((SUM(BG119:BG146)),2)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36</v>
      </c>
      <c r="F36" s="94">
        <f>ROUND((SUM(BH119:BH146)),2)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37</v>
      </c>
      <c r="F37" s="94">
        <f>ROUND((SUM(BI119:BI146)),2)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38</v>
      </c>
      <c r="E39" s="54"/>
      <c r="F39" s="54"/>
      <c r="G39" s="98" t="s">
        <v>39</v>
      </c>
      <c r="H39" s="99" t="s">
        <v>40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102" t="s">
        <v>44</v>
      </c>
      <c r="G61" s="39" t="s">
        <v>43</v>
      </c>
      <c r="H61" s="29"/>
      <c r="I61" s="29"/>
      <c r="J61" s="103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102" t="s">
        <v>44</v>
      </c>
      <c r="G76" s="39" t="s">
        <v>43</v>
      </c>
      <c r="H76" s="29"/>
      <c r="I76" s="29"/>
      <c r="J76" s="103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Základní škola Generála Janouška</v>
      </c>
      <c r="F85" s="271"/>
      <c r="G85" s="271"/>
      <c r="H85" s="27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40" t="str">
        <f>E9</f>
        <v>01 - Elektroinstalace</v>
      </c>
      <c r="F87" s="269"/>
      <c r="G87" s="269"/>
      <c r="H87" s="26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 t="str">
        <f>IF(J12="","",J12)</f>
        <v>15. 6. 2021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J119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>
      <c r="B97" s="107"/>
      <c r="D97" s="108" t="s">
        <v>74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10" customFormat="1" ht="19.9" customHeight="1">
      <c r="B98" s="111"/>
      <c r="D98" s="112" t="s">
        <v>93</v>
      </c>
      <c r="E98" s="113"/>
      <c r="F98" s="113"/>
      <c r="G98" s="113"/>
      <c r="H98" s="113"/>
      <c r="I98" s="113"/>
      <c r="J98" s="114">
        <f>J121</f>
        <v>0</v>
      </c>
      <c r="L98" s="111"/>
    </row>
    <row r="99" spans="2:12" s="10" customFormat="1" ht="19.9" customHeight="1">
      <c r="B99" s="111"/>
      <c r="D99" s="112" t="s">
        <v>94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95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70" t="str">
        <f>E7</f>
        <v>Základní škola Generála Janouška</v>
      </c>
      <c r="F109" s="271"/>
      <c r="G109" s="271"/>
      <c r="H109" s="271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86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40" t="str">
        <f>E9</f>
        <v>01 - Elektroinstalace</v>
      </c>
      <c r="F111" s="269"/>
      <c r="G111" s="269"/>
      <c r="H111" s="269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16</v>
      </c>
      <c r="D113" s="26"/>
      <c r="E113" s="26"/>
      <c r="F113" s="21" t="str">
        <f>F12</f>
        <v xml:space="preserve"> </v>
      </c>
      <c r="G113" s="26"/>
      <c r="H113" s="26"/>
      <c r="I113" s="23" t="s">
        <v>18</v>
      </c>
      <c r="J113" s="49" t="str">
        <f>IF(J12="","",J12)</f>
        <v>15. 6. 2021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20</v>
      </c>
      <c r="D115" s="26"/>
      <c r="E115" s="26"/>
      <c r="F115" s="21" t="str">
        <f>E15</f>
        <v xml:space="preserve"> </v>
      </c>
      <c r="G115" s="26"/>
      <c r="H115" s="26"/>
      <c r="I115" s="23" t="s">
        <v>24</v>
      </c>
      <c r="J115" s="24" t="str">
        <f>E21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.2" customHeight="1">
      <c r="A116" s="26"/>
      <c r="B116" s="27"/>
      <c r="C116" s="23" t="s">
        <v>23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26</v>
      </c>
      <c r="J116" s="24" t="str">
        <f>E24</f>
        <v xml:space="preserve"> 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1" customFormat="1" ht="29.25" customHeight="1">
      <c r="A118" s="115"/>
      <c r="B118" s="116"/>
      <c r="C118" s="117" t="s">
        <v>96</v>
      </c>
      <c r="D118" s="118" t="s">
        <v>53</v>
      </c>
      <c r="E118" s="118" t="s">
        <v>49</v>
      </c>
      <c r="F118" s="118" t="s">
        <v>50</v>
      </c>
      <c r="G118" s="118" t="s">
        <v>97</v>
      </c>
      <c r="H118" s="118" t="s">
        <v>98</v>
      </c>
      <c r="I118" s="118" t="s">
        <v>99</v>
      </c>
      <c r="J118" s="119" t="s">
        <v>90</v>
      </c>
      <c r="K118" s="120" t="s">
        <v>100</v>
      </c>
      <c r="L118" s="121"/>
      <c r="M118" s="56" t="s">
        <v>1</v>
      </c>
      <c r="N118" s="57" t="s">
        <v>32</v>
      </c>
      <c r="O118" s="57" t="s">
        <v>101</v>
      </c>
      <c r="P118" s="57" t="s">
        <v>102</v>
      </c>
      <c r="Q118" s="57" t="s">
        <v>103</v>
      </c>
      <c r="R118" s="57" t="s">
        <v>104</v>
      </c>
      <c r="S118" s="57" t="s">
        <v>105</v>
      </c>
      <c r="T118" s="58" t="s">
        <v>106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3" s="2" customFormat="1" ht="22.9" customHeight="1">
      <c r="A119" s="26"/>
      <c r="B119" s="27"/>
      <c r="C119" s="63" t="s">
        <v>107</v>
      </c>
      <c r="D119" s="26"/>
      <c r="E119" s="26"/>
      <c r="F119" s="26"/>
      <c r="G119" s="26"/>
      <c r="H119" s="26"/>
      <c r="I119" s="26"/>
      <c r="J119" s="122">
        <f>BK119</f>
        <v>0</v>
      </c>
      <c r="K119" s="26"/>
      <c r="L119" s="27"/>
      <c r="M119" s="59"/>
      <c r="N119" s="50"/>
      <c r="O119" s="60"/>
      <c r="P119" s="123">
        <f>P120</f>
        <v>0</v>
      </c>
      <c r="Q119" s="60"/>
      <c r="R119" s="123">
        <f>R120</f>
        <v>0</v>
      </c>
      <c r="S119" s="60"/>
      <c r="T119" s="124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67</v>
      </c>
      <c r="AU119" s="14" t="s">
        <v>92</v>
      </c>
      <c r="BK119" s="125">
        <f>BK120</f>
        <v>0</v>
      </c>
    </row>
    <row r="120" spans="2:63" s="12" customFormat="1" ht="25.9" customHeight="1">
      <c r="B120" s="126"/>
      <c r="D120" s="127" t="s">
        <v>67</v>
      </c>
      <c r="E120" s="128" t="s">
        <v>74</v>
      </c>
      <c r="F120" s="128"/>
      <c r="J120" s="129">
        <f>BK120</f>
        <v>0</v>
      </c>
      <c r="L120" s="126"/>
      <c r="M120" s="130"/>
      <c r="N120" s="131"/>
      <c r="O120" s="131"/>
      <c r="P120" s="132">
        <f>P121+P143</f>
        <v>0</v>
      </c>
      <c r="Q120" s="131"/>
      <c r="R120" s="132">
        <f>R121+R143</f>
        <v>0</v>
      </c>
      <c r="S120" s="131"/>
      <c r="T120" s="133">
        <f>T121+T143</f>
        <v>0</v>
      </c>
      <c r="AR120" s="127" t="s">
        <v>76</v>
      </c>
      <c r="AT120" s="134" t="s">
        <v>67</v>
      </c>
      <c r="AU120" s="134" t="s">
        <v>68</v>
      </c>
      <c r="AY120" s="127" t="s">
        <v>109</v>
      </c>
      <c r="BK120" s="135">
        <f>BK121+BK143</f>
        <v>0</v>
      </c>
    </row>
    <row r="121" spans="2:63" s="12" customFormat="1" ht="22.9" customHeight="1">
      <c r="B121" s="126"/>
      <c r="D121" s="127" t="s">
        <v>67</v>
      </c>
      <c r="E121" s="136" t="s">
        <v>110</v>
      </c>
      <c r="F121" s="136" t="s">
        <v>111</v>
      </c>
      <c r="J121" s="137">
        <f>BK121</f>
        <v>0</v>
      </c>
      <c r="L121" s="126"/>
      <c r="M121" s="130"/>
      <c r="N121" s="131"/>
      <c r="O121" s="131"/>
      <c r="P121" s="132">
        <f>SUM(P122:P142)</f>
        <v>0</v>
      </c>
      <c r="Q121" s="131"/>
      <c r="R121" s="132">
        <f>SUM(R122:R142)</f>
        <v>0</v>
      </c>
      <c r="S121" s="131"/>
      <c r="T121" s="133">
        <f>SUM(T122:T142)</f>
        <v>0</v>
      </c>
      <c r="AR121" s="127" t="s">
        <v>76</v>
      </c>
      <c r="AT121" s="134" t="s">
        <v>67</v>
      </c>
      <c r="AU121" s="134" t="s">
        <v>76</v>
      </c>
      <c r="AY121" s="127" t="s">
        <v>109</v>
      </c>
      <c r="BK121" s="135">
        <f>SUM(BK122:BK142)</f>
        <v>0</v>
      </c>
    </row>
    <row r="122" spans="1:65" s="2" customFormat="1" ht="21.75" customHeight="1">
      <c r="A122" s="26"/>
      <c r="B122" s="138"/>
      <c r="C122" s="139" t="s">
        <v>76</v>
      </c>
      <c r="D122" s="139" t="s">
        <v>112</v>
      </c>
      <c r="E122" s="140" t="s">
        <v>73</v>
      </c>
      <c r="F122" s="141" t="s">
        <v>113</v>
      </c>
      <c r="G122" s="142" t="s">
        <v>114</v>
      </c>
      <c r="H122" s="143">
        <v>9</v>
      </c>
      <c r="I122" s="144"/>
      <c r="J122" s="144">
        <f aca="true" t="shared" si="0" ref="J122:J142">ROUND(I122*H122,2)</f>
        <v>0</v>
      </c>
      <c r="K122" s="145"/>
      <c r="L122" s="27"/>
      <c r="M122" s="146" t="s">
        <v>1</v>
      </c>
      <c r="N122" s="147" t="s">
        <v>33</v>
      </c>
      <c r="O122" s="148">
        <v>0</v>
      </c>
      <c r="P122" s="148">
        <f aca="true" t="shared" si="1" ref="P122:P142">O122*H122</f>
        <v>0</v>
      </c>
      <c r="Q122" s="148">
        <v>0</v>
      </c>
      <c r="R122" s="148">
        <f aca="true" t="shared" si="2" ref="R122:R142">Q122*H122</f>
        <v>0</v>
      </c>
      <c r="S122" s="148">
        <v>0</v>
      </c>
      <c r="T122" s="149">
        <f aca="true" t="shared" si="3" ref="T122:T142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115</v>
      </c>
      <c r="AT122" s="150" t="s">
        <v>112</v>
      </c>
      <c r="AU122" s="150" t="s">
        <v>78</v>
      </c>
      <c r="AY122" s="14" t="s">
        <v>109</v>
      </c>
      <c r="BE122" s="151">
        <f aca="true" t="shared" si="4" ref="BE122:BE142">IF(N122="základní",J122,0)</f>
        <v>0</v>
      </c>
      <c r="BF122" s="151">
        <f aca="true" t="shared" si="5" ref="BF122:BF142">IF(N122="snížená",J122,0)</f>
        <v>0</v>
      </c>
      <c r="BG122" s="151">
        <f aca="true" t="shared" si="6" ref="BG122:BG142">IF(N122="zákl. přenesená",J122,0)</f>
        <v>0</v>
      </c>
      <c r="BH122" s="151">
        <f aca="true" t="shared" si="7" ref="BH122:BH142">IF(N122="sníž. přenesená",J122,0)</f>
        <v>0</v>
      </c>
      <c r="BI122" s="151">
        <f aca="true" t="shared" si="8" ref="BI122:BI142">IF(N122="nulová",J122,0)</f>
        <v>0</v>
      </c>
      <c r="BJ122" s="14" t="s">
        <v>76</v>
      </c>
      <c r="BK122" s="151">
        <f aca="true" t="shared" si="9" ref="BK122:BK142">ROUND(I122*H122,2)</f>
        <v>0</v>
      </c>
      <c r="BL122" s="14" t="s">
        <v>115</v>
      </c>
      <c r="BM122" s="150" t="s">
        <v>116</v>
      </c>
    </row>
    <row r="123" spans="1:65" s="2" customFormat="1" ht="21.75" customHeight="1">
      <c r="A123" s="26"/>
      <c r="B123" s="138"/>
      <c r="C123" s="139" t="s">
        <v>78</v>
      </c>
      <c r="D123" s="139" t="s">
        <v>112</v>
      </c>
      <c r="E123" s="140" t="s">
        <v>79</v>
      </c>
      <c r="F123" s="141" t="s">
        <v>117</v>
      </c>
      <c r="G123" s="142" t="s">
        <v>118</v>
      </c>
      <c r="H123" s="143">
        <v>20</v>
      </c>
      <c r="I123" s="144"/>
      <c r="J123" s="144">
        <f t="shared" si="0"/>
        <v>0</v>
      </c>
      <c r="K123" s="145"/>
      <c r="L123" s="27"/>
      <c r="M123" s="146" t="s">
        <v>1</v>
      </c>
      <c r="N123" s="147" t="s">
        <v>33</v>
      </c>
      <c r="O123" s="148">
        <v>0</v>
      </c>
      <c r="P123" s="148">
        <f t="shared" si="1"/>
        <v>0</v>
      </c>
      <c r="Q123" s="148">
        <v>0</v>
      </c>
      <c r="R123" s="148">
        <f t="shared" si="2"/>
        <v>0</v>
      </c>
      <c r="S123" s="148">
        <v>0</v>
      </c>
      <c r="T123" s="149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115</v>
      </c>
      <c r="AT123" s="150" t="s">
        <v>112</v>
      </c>
      <c r="AU123" s="150" t="s">
        <v>78</v>
      </c>
      <c r="AY123" s="14" t="s">
        <v>109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14" t="s">
        <v>76</v>
      </c>
      <c r="BK123" s="151">
        <f t="shared" si="9"/>
        <v>0</v>
      </c>
      <c r="BL123" s="14" t="s">
        <v>115</v>
      </c>
      <c r="BM123" s="150" t="s">
        <v>119</v>
      </c>
    </row>
    <row r="124" spans="1:65" s="2" customFormat="1" ht="21.75" customHeight="1">
      <c r="A124" s="26"/>
      <c r="B124" s="138"/>
      <c r="C124" s="139" t="s">
        <v>120</v>
      </c>
      <c r="D124" s="139" t="s">
        <v>112</v>
      </c>
      <c r="E124" s="140" t="s">
        <v>82</v>
      </c>
      <c r="F124" s="141" t="s">
        <v>121</v>
      </c>
      <c r="G124" s="142" t="s">
        <v>114</v>
      </c>
      <c r="H124" s="143">
        <v>1</v>
      </c>
      <c r="I124" s="144"/>
      <c r="J124" s="144">
        <f t="shared" si="0"/>
        <v>0</v>
      </c>
      <c r="K124" s="145"/>
      <c r="L124" s="27"/>
      <c r="M124" s="146" t="s">
        <v>1</v>
      </c>
      <c r="N124" s="147" t="s">
        <v>33</v>
      </c>
      <c r="O124" s="148">
        <v>0</v>
      </c>
      <c r="P124" s="148">
        <f t="shared" si="1"/>
        <v>0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115</v>
      </c>
      <c r="AT124" s="150" t="s">
        <v>112</v>
      </c>
      <c r="AU124" s="150" t="s">
        <v>78</v>
      </c>
      <c r="AY124" s="14" t="s">
        <v>109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76</v>
      </c>
      <c r="BK124" s="151">
        <f t="shared" si="9"/>
        <v>0</v>
      </c>
      <c r="BL124" s="14" t="s">
        <v>115</v>
      </c>
      <c r="BM124" s="150" t="s">
        <v>122</v>
      </c>
    </row>
    <row r="125" spans="1:65" s="2" customFormat="1" ht="21.75" customHeight="1">
      <c r="A125" s="26"/>
      <c r="B125" s="138"/>
      <c r="C125" s="139" t="s">
        <v>115</v>
      </c>
      <c r="D125" s="139" t="s">
        <v>112</v>
      </c>
      <c r="E125" s="140" t="s">
        <v>123</v>
      </c>
      <c r="F125" s="141" t="s">
        <v>124</v>
      </c>
      <c r="G125" s="142" t="s">
        <v>114</v>
      </c>
      <c r="H125" s="143">
        <v>1</v>
      </c>
      <c r="I125" s="144"/>
      <c r="J125" s="144">
        <f t="shared" si="0"/>
        <v>0</v>
      </c>
      <c r="K125" s="145"/>
      <c r="L125" s="27"/>
      <c r="M125" s="146" t="s">
        <v>1</v>
      </c>
      <c r="N125" s="147" t="s">
        <v>33</v>
      </c>
      <c r="O125" s="148">
        <v>0</v>
      </c>
      <c r="P125" s="148">
        <f t="shared" si="1"/>
        <v>0</v>
      </c>
      <c r="Q125" s="148">
        <v>0</v>
      </c>
      <c r="R125" s="148">
        <f t="shared" si="2"/>
        <v>0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115</v>
      </c>
      <c r="AT125" s="150" t="s">
        <v>112</v>
      </c>
      <c r="AU125" s="150" t="s">
        <v>78</v>
      </c>
      <c r="AY125" s="14" t="s">
        <v>109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76</v>
      </c>
      <c r="BK125" s="151">
        <f t="shared" si="9"/>
        <v>0</v>
      </c>
      <c r="BL125" s="14" t="s">
        <v>115</v>
      </c>
      <c r="BM125" s="150" t="s">
        <v>125</v>
      </c>
    </row>
    <row r="126" spans="1:65" s="2" customFormat="1" ht="33" customHeight="1">
      <c r="A126" s="26"/>
      <c r="B126" s="138"/>
      <c r="C126" s="139" t="s">
        <v>126</v>
      </c>
      <c r="D126" s="139" t="s">
        <v>112</v>
      </c>
      <c r="E126" s="140" t="s">
        <v>127</v>
      </c>
      <c r="F126" s="141" t="s">
        <v>128</v>
      </c>
      <c r="G126" s="142" t="s">
        <v>114</v>
      </c>
      <c r="H126" s="143">
        <v>1</v>
      </c>
      <c r="I126" s="144"/>
      <c r="J126" s="144">
        <f t="shared" si="0"/>
        <v>0</v>
      </c>
      <c r="K126" s="145"/>
      <c r="L126" s="27"/>
      <c r="M126" s="146" t="s">
        <v>1</v>
      </c>
      <c r="N126" s="147" t="s">
        <v>33</v>
      </c>
      <c r="O126" s="148">
        <v>0</v>
      </c>
      <c r="P126" s="148">
        <f t="shared" si="1"/>
        <v>0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115</v>
      </c>
      <c r="AT126" s="150" t="s">
        <v>112</v>
      </c>
      <c r="AU126" s="150" t="s">
        <v>78</v>
      </c>
      <c r="AY126" s="14" t="s">
        <v>109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76</v>
      </c>
      <c r="BK126" s="151">
        <f t="shared" si="9"/>
        <v>0</v>
      </c>
      <c r="BL126" s="14" t="s">
        <v>115</v>
      </c>
      <c r="BM126" s="150" t="s">
        <v>129</v>
      </c>
    </row>
    <row r="127" spans="1:65" s="2" customFormat="1" ht="21.75" customHeight="1">
      <c r="A127" s="26"/>
      <c r="B127" s="138"/>
      <c r="C127" s="139" t="s">
        <v>130</v>
      </c>
      <c r="D127" s="139" t="s">
        <v>112</v>
      </c>
      <c r="E127" s="140" t="s">
        <v>131</v>
      </c>
      <c r="F127" s="141" t="s">
        <v>132</v>
      </c>
      <c r="G127" s="142" t="s">
        <v>114</v>
      </c>
      <c r="H127" s="143">
        <v>1</v>
      </c>
      <c r="I127" s="144"/>
      <c r="J127" s="144">
        <f t="shared" si="0"/>
        <v>0</v>
      </c>
      <c r="K127" s="145"/>
      <c r="L127" s="27"/>
      <c r="M127" s="146" t="s">
        <v>1</v>
      </c>
      <c r="N127" s="147" t="s">
        <v>33</v>
      </c>
      <c r="O127" s="148">
        <v>0</v>
      </c>
      <c r="P127" s="148">
        <f t="shared" si="1"/>
        <v>0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115</v>
      </c>
      <c r="AT127" s="150" t="s">
        <v>112</v>
      </c>
      <c r="AU127" s="150" t="s">
        <v>78</v>
      </c>
      <c r="AY127" s="14" t="s">
        <v>109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76</v>
      </c>
      <c r="BK127" s="151">
        <f t="shared" si="9"/>
        <v>0</v>
      </c>
      <c r="BL127" s="14" t="s">
        <v>115</v>
      </c>
      <c r="BM127" s="150" t="s">
        <v>133</v>
      </c>
    </row>
    <row r="128" spans="1:65" s="2" customFormat="1" ht="21.75" customHeight="1">
      <c r="A128" s="26"/>
      <c r="B128" s="138"/>
      <c r="C128" s="139" t="s">
        <v>134</v>
      </c>
      <c r="D128" s="139" t="s">
        <v>112</v>
      </c>
      <c r="E128" s="140" t="s">
        <v>135</v>
      </c>
      <c r="F128" s="141" t="s">
        <v>136</v>
      </c>
      <c r="G128" s="142" t="s">
        <v>137</v>
      </c>
      <c r="H128" s="143">
        <v>1</v>
      </c>
      <c r="I128" s="144"/>
      <c r="J128" s="144">
        <f t="shared" si="0"/>
        <v>0</v>
      </c>
      <c r="K128" s="145"/>
      <c r="L128" s="27"/>
      <c r="M128" s="146" t="s">
        <v>1</v>
      </c>
      <c r="N128" s="147" t="s">
        <v>33</v>
      </c>
      <c r="O128" s="148">
        <v>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115</v>
      </c>
      <c r="AT128" s="150" t="s">
        <v>112</v>
      </c>
      <c r="AU128" s="150" t="s">
        <v>78</v>
      </c>
      <c r="AY128" s="14" t="s">
        <v>109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76</v>
      </c>
      <c r="BK128" s="151">
        <f t="shared" si="9"/>
        <v>0</v>
      </c>
      <c r="BL128" s="14" t="s">
        <v>115</v>
      </c>
      <c r="BM128" s="150" t="s">
        <v>138</v>
      </c>
    </row>
    <row r="129" spans="1:65" s="2" customFormat="1" ht="21.75" customHeight="1">
      <c r="A129" s="26"/>
      <c r="B129" s="138"/>
      <c r="C129" s="139" t="s">
        <v>139</v>
      </c>
      <c r="D129" s="139" t="s">
        <v>112</v>
      </c>
      <c r="E129" s="140" t="s">
        <v>140</v>
      </c>
      <c r="F129" s="141" t="s">
        <v>141</v>
      </c>
      <c r="G129" s="142" t="s">
        <v>137</v>
      </c>
      <c r="H129" s="143">
        <v>1</v>
      </c>
      <c r="I129" s="144"/>
      <c r="J129" s="144">
        <f t="shared" si="0"/>
        <v>0</v>
      </c>
      <c r="K129" s="145"/>
      <c r="L129" s="27"/>
      <c r="M129" s="146" t="s">
        <v>1</v>
      </c>
      <c r="N129" s="147" t="s">
        <v>33</v>
      </c>
      <c r="O129" s="148">
        <v>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115</v>
      </c>
      <c r="AT129" s="150" t="s">
        <v>112</v>
      </c>
      <c r="AU129" s="150" t="s">
        <v>78</v>
      </c>
      <c r="AY129" s="14" t="s">
        <v>109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76</v>
      </c>
      <c r="BK129" s="151">
        <f t="shared" si="9"/>
        <v>0</v>
      </c>
      <c r="BL129" s="14" t="s">
        <v>115</v>
      </c>
      <c r="BM129" s="150" t="s">
        <v>142</v>
      </c>
    </row>
    <row r="130" spans="1:65" s="2" customFormat="1" ht="21.75" customHeight="1">
      <c r="A130" s="26"/>
      <c r="B130" s="138"/>
      <c r="C130" s="139" t="s">
        <v>143</v>
      </c>
      <c r="D130" s="139" t="s">
        <v>112</v>
      </c>
      <c r="E130" s="140" t="s">
        <v>144</v>
      </c>
      <c r="F130" s="141" t="s">
        <v>145</v>
      </c>
      <c r="G130" s="142" t="s">
        <v>137</v>
      </c>
      <c r="H130" s="143">
        <v>1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33</v>
      </c>
      <c r="O130" s="148">
        <v>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115</v>
      </c>
      <c r="AT130" s="150" t="s">
        <v>112</v>
      </c>
      <c r="AU130" s="150" t="s">
        <v>78</v>
      </c>
      <c r="AY130" s="14" t="s">
        <v>109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76</v>
      </c>
      <c r="BK130" s="151">
        <f t="shared" si="9"/>
        <v>0</v>
      </c>
      <c r="BL130" s="14" t="s">
        <v>115</v>
      </c>
      <c r="BM130" s="150" t="s">
        <v>146</v>
      </c>
    </row>
    <row r="131" spans="1:65" s="2" customFormat="1" ht="21.75" customHeight="1">
      <c r="A131" s="26"/>
      <c r="B131" s="138"/>
      <c r="C131" s="139" t="s">
        <v>147</v>
      </c>
      <c r="D131" s="139" t="s">
        <v>112</v>
      </c>
      <c r="E131" s="140" t="s">
        <v>147</v>
      </c>
      <c r="F131" s="141" t="s">
        <v>148</v>
      </c>
      <c r="G131" s="142" t="s">
        <v>114</v>
      </c>
      <c r="H131" s="143">
        <v>5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33</v>
      </c>
      <c r="O131" s="148">
        <v>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115</v>
      </c>
      <c r="AT131" s="150" t="s">
        <v>112</v>
      </c>
      <c r="AU131" s="150" t="s">
        <v>78</v>
      </c>
      <c r="AY131" s="14" t="s">
        <v>109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76</v>
      </c>
      <c r="BK131" s="151">
        <f t="shared" si="9"/>
        <v>0</v>
      </c>
      <c r="BL131" s="14" t="s">
        <v>115</v>
      </c>
      <c r="BM131" s="150" t="s">
        <v>149</v>
      </c>
    </row>
    <row r="132" spans="1:65" s="2" customFormat="1" ht="16.5" customHeight="1">
      <c r="A132" s="26"/>
      <c r="B132" s="138"/>
      <c r="C132" s="139" t="s">
        <v>150</v>
      </c>
      <c r="D132" s="139" t="s">
        <v>112</v>
      </c>
      <c r="E132" s="140" t="s">
        <v>150</v>
      </c>
      <c r="F132" s="141" t="s">
        <v>151</v>
      </c>
      <c r="G132" s="142" t="s">
        <v>137</v>
      </c>
      <c r="H132" s="143">
        <v>1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33</v>
      </c>
      <c r="O132" s="148">
        <v>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115</v>
      </c>
      <c r="AT132" s="150" t="s">
        <v>112</v>
      </c>
      <c r="AU132" s="150" t="s">
        <v>78</v>
      </c>
      <c r="AY132" s="14" t="s">
        <v>109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76</v>
      </c>
      <c r="BK132" s="151">
        <f t="shared" si="9"/>
        <v>0</v>
      </c>
      <c r="BL132" s="14" t="s">
        <v>115</v>
      </c>
      <c r="BM132" s="150" t="s">
        <v>152</v>
      </c>
    </row>
    <row r="133" spans="1:65" s="2" customFormat="1" ht="16.5" customHeight="1">
      <c r="A133" s="26"/>
      <c r="B133" s="138"/>
      <c r="C133" s="139" t="s">
        <v>153</v>
      </c>
      <c r="D133" s="139" t="s">
        <v>112</v>
      </c>
      <c r="E133" s="140" t="s">
        <v>153</v>
      </c>
      <c r="F133" s="141" t="s">
        <v>154</v>
      </c>
      <c r="G133" s="142" t="s">
        <v>137</v>
      </c>
      <c r="H133" s="143">
        <v>1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33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115</v>
      </c>
      <c r="AT133" s="150" t="s">
        <v>112</v>
      </c>
      <c r="AU133" s="150" t="s">
        <v>78</v>
      </c>
      <c r="AY133" s="14" t="s">
        <v>109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76</v>
      </c>
      <c r="BK133" s="151">
        <f t="shared" si="9"/>
        <v>0</v>
      </c>
      <c r="BL133" s="14" t="s">
        <v>115</v>
      </c>
      <c r="BM133" s="150" t="s">
        <v>155</v>
      </c>
    </row>
    <row r="134" spans="1:65" s="2" customFormat="1" ht="16.5" customHeight="1">
      <c r="A134" s="26"/>
      <c r="B134" s="138"/>
      <c r="C134" s="139" t="s">
        <v>156</v>
      </c>
      <c r="D134" s="139" t="s">
        <v>112</v>
      </c>
      <c r="E134" s="140" t="s">
        <v>156</v>
      </c>
      <c r="F134" s="141" t="s">
        <v>157</v>
      </c>
      <c r="G134" s="142" t="s">
        <v>137</v>
      </c>
      <c r="H134" s="143">
        <v>1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33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115</v>
      </c>
      <c r="AT134" s="150" t="s">
        <v>112</v>
      </c>
      <c r="AU134" s="150" t="s">
        <v>78</v>
      </c>
      <c r="AY134" s="14" t="s">
        <v>109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76</v>
      </c>
      <c r="BK134" s="151">
        <f t="shared" si="9"/>
        <v>0</v>
      </c>
      <c r="BL134" s="14" t="s">
        <v>115</v>
      </c>
      <c r="BM134" s="150" t="s">
        <v>158</v>
      </c>
    </row>
    <row r="135" spans="1:65" s="2" customFormat="1" ht="21.75" customHeight="1">
      <c r="A135" s="26"/>
      <c r="B135" s="138"/>
      <c r="C135" s="139" t="s">
        <v>159</v>
      </c>
      <c r="D135" s="139" t="s">
        <v>112</v>
      </c>
      <c r="E135" s="140" t="s">
        <v>159</v>
      </c>
      <c r="F135" s="141" t="s">
        <v>160</v>
      </c>
      <c r="G135" s="142" t="s">
        <v>137</v>
      </c>
      <c r="H135" s="143">
        <v>1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33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115</v>
      </c>
      <c r="AT135" s="150" t="s">
        <v>112</v>
      </c>
      <c r="AU135" s="150" t="s">
        <v>78</v>
      </c>
      <c r="AY135" s="14" t="s">
        <v>109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76</v>
      </c>
      <c r="BK135" s="151">
        <f t="shared" si="9"/>
        <v>0</v>
      </c>
      <c r="BL135" s="14" t="s">
        <v>115</v>
      </c>
      <c r="BM135" s="150" t="s">
        <v>161</v>
      </c>
    </row>
    <row r="136" spans="1:65" s="2" customFormat="1" ht="16.5" customHeight="1">
      <c r="A136" s="26"/>
      <c r="B136" s="138"/>
      <c r="C136" s="139" t="s">
        <v>8</v>
      </c>
      <c r="D136" s="139" t="s">
        <v>112</v>
      </c>
      <c r="E136" s="140" t="s">
        <v>8</v>
      </c>
      <c r="F136" s="141" t="s">
        <v>162</v>
      </c>
      <c r="G136" s="142" t="s">
        <v>137</v>
      </c>
      <c r="H136" s="143">
        <v>1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33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115</v>
      </c>
      <c r="AT136" s="150" t="s">
        <v>112</v>
      </c>
      <c r="AU136" s="150" t="s">
        <v>78</v>
      </c>
      <c r="AY136" s="14" t="s">
        <v>109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76</v>
      </c>
      <c r="BK136" s="151">
        <f t="shared" si="9"/>
        <v>0</v>
      </c>
      <c r="BL136" s="14" t="s">
        <v>115</v>
      </c>
      <c r="BM136" s="150" t="s">
        <v>163</v>
      </c>
    </row>
    <row r="137" spans="1:65" s="2" customFormat="1" ht="21.75" customHeight="1">
      <c r="A137" s="26"/>
      <c r="B137" s="138"/>
      <c r="C137" s="139" t="s">
        <v>164</v>
      </c>
      <c r="D137" s="139" t="s">
        <v>112</v>
      </c>
      <c r="E137" s="140" t="s">
        <v>164</v>
      </c>
      <c r="F137" s="141" t="s">
        <v>165</v>
      </c>
      <c r="G137" s="142" t="s">
        <v>114</v>
      </c>
      <c r="H137" s="143">
        <v>1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33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115</v>
      </c>
      <c r="AT137" s="150" t="s">
        <v>112</v>
      </c>
      <c r="AU137" s="150" t="s">
        <v>78</v>
      </c>
      <c r="AY137" s="14" t="s">
        <v>109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76</v>
      </c>
      <c r="BK137" s="151">
        <f t="shared" si="9"/>
        <v>0</v>
      </c>
      <c r="BL137" s="14" t="s">
        <v>115</v>
      </c>
      <c r="BM137" s="150" t="s">
        <v>166</v>
      </c>
    </row>
    <row r="138" spans="1:65" s="2" customFormat="1" ht="21.75" customHeight="1">
      <c r="A138" s="26"/>
      <c r="B138" s="138"/>
      <c r="C138" s="139" t="s">
        <v>167</v>
      </c>
      <c r="D138" s="139" t="s">
        <v>112</v>
      </c>
      <c r="E138" s="140" t="s">
        <v>167</v>
      </c>
      <c r="F138" s="141" t="s">
        <v>168</v>
      </c>
      <c r="G138" s="142" t="s">
        <v>114</v>
      </c>
      <c r="H138" s="143">
        <v>1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33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115</v>
      </c>
      <c r="AT138" s="150" t="s">
        <v>112</v>
      </c>
      <c r="AU138" s="150" t="s">
        <v>78</v>
      </c>
      <c r="AY138" s="14" t="s">
        <v>109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76</v>
      </c>
      <c r="BK138" s="151">
        <f t="shared" si="9"/>
        <v>0</v>
      </c>
      <c r="BL138" s="14" t="s">
        <v>115</v>
      </c>
      <c r="BM138" s="150" t="s">
        <v>169</v>
      </c>
    </row>
    <row r="139" spans="1:65" s="2" customFormat="1" ht="21.75" customHeight="1">
      <c r="A139" s="26"/>
      <c r="B139" s="138"/>
      <c r="C139" s="139" t="s">
        <v>170</v>
      </c>
      <c r="D139" s="139" t="s">
        <v>112</v>
      </c>
      <c r="E139" s="140" t="s">
        <v>170</v>
      </c>
      <c r="F139" s="141" t="s">
        <v>171</v>
      </c>
      <c r="G139" s="142" t="s">
        <v>114</v>
      </c>
      <c r="H139" s="143">
        <v>1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33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115</v>
      </c>
      <c r="AT139" s="150" t="s">
        <v>112</v>
      </c>
      <c r="AU139" s="150" t="s">
        <v>78</v>
      </c>
      <c r="AY139" s="14" t="s">
        <v>109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76</v>
      </c>
      <c r="BK139" s="151">
        <f t="shared" si="9"/>
        <v>0</v>
      </c>
      <c r="BL139" s="14" t="s">
        <v>115</v>
      </c>
      <c r="BM139" s="150" t="s">
        <v>172</v>
      </c>
    </row>
    <row r="140" spans="1:65" s="2" customFormat="1" ht="21.75" customHeight="1">
      <c r="A140" s="26"/>
      <c r="B140" s="138"/>
      <c r="C140" s="139" t="s">
        <v>173</v>
      </c>
      <c r="D140" s="139" t="s">
        <v>112</v>
      </c>
      <c r="E140" s="140" t="s">
        <v>173</v>
      </c>
      <c r="F140" s="141" t="s">
        <v>174</v>
      </c>
      <c r="G140" s="142" t="s">
        <v>114</v>
      </c>
      <c r="H140" s="143">
        <v>1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33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115</v>
      </c>
      <c r="AT140" s="150" t="s">
        <v>112</v>
      </c>
      <c r="AU140" s="150" t="s">
        <v>78</v>
      </c>
      <c r="AY140" s="14" t="s">
        <v>109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76</v>
      </c>
      <c r="BK140" s="151">
        <f t="shared" si="9"/>
        <v>0</v>
      </c>
      <c r="BL140" s="14" t="s">
        <v>115</v>
      </c>
      <c r="BM140" s="150" t="s">
        <v>175</v>
      </c>
    </row>
    <row r="141" spans="1:65" s="2" customFormat="1" ht="16.5" customHeight="1">
      <c r="A141" s="26"/>
      <c r="B141" s="138"/>
      <c r="C141" s="139" t="s">
        <v>176</v>
      </c>
      <c r="D141" s="139" t="s">
        <v>112</v>
      </c>
      <c r="E141" s="140" t="s">
        <v>176</v>
      </c>
      <c r="F141" s="141" t="s">
        <v>177</v>
      </c>
      <c r="G141" s="142" t="s">
        <v>114</v>
      </c>
      <c r="H141" s="143">
        <v>1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33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115</v>
      </c>
      <c r="AT141" s="150" t="s">
        <v>112</v>
      </c>
      <c r="AU141" s="150" t="s">
        <v>78</v>
      </c>
      <c r="AY141" s="14" t="s">
        <v>109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76</v>
      </c>
      <c r="BK141" s="151">
        <f t="shared" si="9"/>
        <v>0</v>
      </c>
      <c r="BL141" s="14" t="s">
        <v>115</v>
      </c>
      <c r="BM141" s="150" t="s">
        <v>178</v>
      </c>
    </row>
    <row r="142" spans="1:65" s="2" customFormat="1" ht="16.5" customHeight="1">
      <c r="A142" s="26"/>
      <c r="B142" s="138"/>
      <c r="C142" s="139" t="s">
        <v>7</v>
      </c>
      <c r="D142" s="139" t="s">
        <v>112</v>
      </c>
      <c r="E142" s="140" t="s">
        <v>7</v>
      </c>
      <c r="F142" s="141" t="s">
        <v>179</v>
      </c>
      <c r="G142" s="142" t="s">
        <v>114</v>
      </c>
      <c r="H142" s="143">
        <v>1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33</v>
      </c>
      <c r="O142" s="148">
        <v>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115</v>
      </c>
      <c r="AT142" s="150" t="s">
        <v>112</v>
      </c>
      <c r="AU142" s="150" t="s">
        <v>78</v>
      </c>
      <c r="AY142" s="14" t="s">
        <v>109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76</v>
      </c>
      <c r="BK142" s="151">
        <f t="shared" si="9"/>
        <v>0</v>
      </c>
      <c r="BL142" s="14" t="s">
        <v>115</v>
      </c>
      <c r="BM142" s="150" t="s">
        <v>180</v>
      </c>
    </row>
    <row r="143" spans="2:63" s="12" customFormat="1" ht="22.9" customHeight="1">
      <c r="B143" s="126"/>
      <c r="D143" s="127" t="s">
        <v>67</v>
      </c>
      <c r="E143" s="136" t="s">
        <v>181</v>
      </c>
      <c r="F143" s="136" t="s">
        <v>182</v>
      </c>
      <c r="J143" s="137">
        <f>BK143</f>
        <v>0</v>
      </c>
      <c r="L143" s="126"/>
      <c r="M143" s="130"/>
      <c r="N143" s="131"/>
      <c r="O143" s="131"/>
      <c r="P143" s="132">
        <f>SUM(P144:P146)</f>
        <v>0</v>
      </c>
      <c r="Q143" s="131"/>
      <c r="R143" s="132">
        <f>SUM(R144:R146)</f>
        <v>0</v>
      </c>
      <c r="S143" s="131"/>
      <c r="T143" s="133">
        <f>SUM(T144:T146)</f>
        <v>0</v>
      </c>
      <c r="AR143" s="127" t="s">
        <v>76</v>
      </c>
      <c r="AT143" s="134" t="s">
        <v>67</v>
      </c>
      <c r="AU143" s="134" t="s">
        <v>76</v>
      </c>
      <c r="AY143" s="127" t="s">
        <v>109</v>
      </c>
      <c r="BK143" s="135">
        <f>SUM(BK144:BK146)</f>
        <v>0</v>
      </c>
    </row>
    <row r="144" spans="1:65" s="2" customFormat="1" ht="16.5" customHeight="1">
      <c r="A144" s="26"/>
      <c r="B144" s="138"/>
      <c r="C144" s="139" t="s">
        <v>183</v>
      </c>
      <c r="D144" s="139" t="s">
        <v>112</v>
      </c>
      <c r="E144" s="140" t="s">
        <v>183</v>
      </c>
      <c r="F144" s="141" t="s">
        <v>184</v>
      </c>
      <c r="G144" s="142" t="s">
        <v>114</v>
      </c>
      <c r="H144" s="143">
        <v>1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33</v>
      </c>
      <c r="O144" s="148">
        <v>0</v>
      </c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115</v>
      </c>
      <c r="AT144" s="150" t="s">
        <v>112</v>
      </c>
      <c r="AU144" s="150" t="s">
        <v>78</v>
      </c>
      <c r="AY144" s="14" t="s">
        <v>109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76</v>
      </c>
      <c r="BK144" s="151">
        <f>ROUND(I144*H144,2)</f>
        <v>0</v>
      </c>
      <c r="BL144" s="14" t="s">
        <v>115</v>
      </c>
      <c r="BM144" s="150" t="s">
        <v>185</v>
      </c>
    </row>
    <row r="145" spans="1:65" s="2" customFormat="1" ht="16.5" customHeight="1">
      <c r="A145" s="26"/>
      <c r="B145" s="138"/>
      <c r="C145" s="139" t="s">
        <v>186</v>
      </c>
      <c r="D145" s="139" t="s">
        <v>112</v>
      </c>
      <c r="E145" s="140" t="s">
        <v>186</v>
      </c>
      <c r="F145" s="141" t="s">
        <v>187</v>
      </c>
      <c r="G145" s="142" t="s">
        <v>114</v>
      </c>
      <c r="H145" s="143">
        <v>1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33</v>
      </c>
      <c r="O145" s="148">
        <v>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115</v>
      </c>
      <c r="AT145" s="150" t="s">
        <v>112</v>
      </c>
      <c r="AU145" s="150" t="s">
        <v>78</v>
      </c>
      <c r="AY145" s="14" t="s">
        <v>109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76</v>
      </c>
      <c r="BK145" s="151">
        <f>ROUND(I145*H145,2)</f>
        <v>0</v>
      </c>
      <c r="BL145" s="14" t="s">
        <v>115</v>
      </c>
      <c r="BM145" s="150" t="s">
        <v>188</v>
      </c>
    </row>
    <row r="146" spans="1:65" s="2" customFormat="1" ht="16.5" customHeight="1">
      <c r="A146" s="26"/>
      <c r="B146" s="138"/>
      <c r="C146" s="139" t="s">
        <v>189</v>
      </c>
      <c r="D146" s="139" t="s">
        <v>112</v>
      </c>
      <c r="E146" s="140" t="s">
        <v>189</v>
      </c>
      <c r="F146" s="141" t="s">
        <v>190</v>
      </c>
      <c r="G146" s="142" t="s">
        <v>114</v>
      </c>
      <c r="H146" s="143">
        <v>1</v>
      </c>
      <c r="I146" s="144"/>
      <c r="J146" s="144">
        <f>ROUND(I146*H146,2)</f>
        <v>0</v>
      </c>
      <c r="K146" s="145"/>
      <c r="L146" s="27"/>
      <c r="M146" s="152" t="s">
        <v>1</v>
      </c>
      <c r="N146" s="153" t="s">
        <v>33</v>
      </c>
      <c r="O146" s="154">
        <v>0</v>
      </c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115</v>
      </c>
      <c r="AT146" s="150" t="s">
        <v>112</v>
      </c>
      <c r="AU146" s="150" t="s">
        <v>78</v>
      </c>
      <c r="AY146" s="14" t="s">
        <v>109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4" t="s">
        <v>76</v>
      </c>
      <c r="BK146" s="151">
        <f>ROUND(I146*H146,2)</f>
        <v>0</v>
      </c>
      <c r="BL146" s="14" t="s">
        <v>115</v>
      </c>
      <c r="BM146" s="150" t="s">
        <v>191</v>
      </c>
    </row>
    <row r="147" spans="1:31" s="2" customFormat="1" ht="6.95" customHeight="1">
      <c r="A147" s="26"/>
      <c r="B147" s="41"/>
      <c r="C147" s="42"/>
      <c r="D147" s="42"/>
      <c r="E147" s="42"/>
      <c r="F147" s="42"/>
      <c r="G147" s="42"/>
      <c r="H147" s="42"/>
      <c r="I147" s="42"/>
      <c r="J147" s="42"/>
      <c r="K147" s="42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workbookViewId="0" topLeftCell="A107">
      <selection activeCell="J133" sqref="J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4" t="s">
        <v>81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>
      <c r="B4" s="17"/>
      <c r="D4" s="18" t="s">
        <v>85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70" t="str">
        <f>'Rekapitulace stavby'!K6</f>
        <v>Základní škola Generála Janouška</v>
      </c>
      <c r="F7" s="271"/>
      <c r="G7" s="271"/>
      <c r="H7" s="271"/>
      <c r="L7" s="17"/>
    </row>
    <row r="8" spans="1:31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40" t="s">
        <v>192</v>
      </c>
      <c r="F9" s="269"/>
      <c r="G9" s="269"/>
      <c r="H9" s="26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 t="str">
        <f>'Rekapitulace stavby'!AN8</f>
        <v>15. 6. 2021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22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63" t="str">
        <f>'Rekapitulace stavby'!E14</f>
        <v xml:space="preserve"> </v>
      </c>
      <c r="F18" s="263"/>
      <c r="G18" s="263"/>
      <c r="H18" s="263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21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22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21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65" t="s">
        <v>1</v>
      </c>
      <c r="F27" s="265"/>
      <c r="G27" s="265"/>
      <c r="H27" s="26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28</v>
      </c>
      <c r="E30" s="26"/>
      <c r="F30" s="26"/>
      <c r="G30" s="26"/>
      <c r="H30" s="26"/>
      <c r="I30" s="26"/>
      <c r="J30" s="65">
        <f>ROUND(J118,2)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32</v>
      </c>
      <c r="E33" s="23" t="s">
        <v>33</v>
      </c>
      <c r="F33" s="94">
        <f>ROUND((SUM(BE118:BE121)),2)</f>
        <v>0</v>
      </c>
      <c r="G33" s="26"/>
      <c r="H33" s="26"/>
      <c r="I33" s="95">
        <v>0.21</v>
      </c>
      <c r="J33" s="94">
        <f>ROUND(((SUM(BE118:BE121))*I33),2)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4">
        <f>ROUND((SUM(BF118:BF121)),2)</f>
        <v>0</v>
      </c>
      <c r="G34" s="26"/>
      <c r="H34" s="26"/>
      <c r="I34" s="95">
        <v>0.15</v>
      </c>
      <c r="J34" s="94">
        <f>ROUND(((SUM(BF118:BF121))*I34),2)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35</v>
      </c>
      <c r="F35" s="94">
        <f>ROUND((SUM(BG118:BG121)),2)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36</v>
      </c>
      <c r="F36" s="94">
        <f>ROUND((SUM(BH118:BH121)),2)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37</v>
      </c>
      <c r="F37" s="94">
        <f>ROUND((SUM(BI118:BI121)),2)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38</v>
      </c>
      <c r="E39" s="54"/>
      <c r="F39" s="54"/>
      <c r="G39" s="98" t="s">
        <v>39</v>
      </c>
      <c r="H39" s="99" t="s">
        <v>40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102" t="s">
        <v>44</v>
      </c>
      <c r="G61" s="39" t="s">
        <v>43</v>
      </c>
      <c r="H61" s="29"/>
      <c r="I61" s="29"/>
      <c r="J61" s="103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102" t="s">
        <v>44</v>
      </c>
      <c r="G76" s="39" t="s">
        <v>43</v>
      </c>
      <c r="H76" s="29"/>
      <c r="I76" s="29"/>
      <c r="J76" s="103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Základní škola Generála Janouška</v>
      </c>
      <c r="F85" s="271"/>
      <c r="G85" s="271"/>
      <c r="H85" s="27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40" t="str">
        <f>E9</f>
        <v>02 - Gastrovybavení</v>
      </c>
      <c r="F87" s="269"/>
      <c r="G87" s="269"/>
      <c r="H87" s="26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 t="str">
        <f>IF(J12="","",J12)</f>
        <v>15. 6. 2021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>
      <c r="B97" s="107"/>
      <c r="D97" s="108" t="s">
        <v>319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10" customFormat="1" ht="19.9" customHeight="1">
      <c r="B98" s="111"/>
      <c r="D98" s="112" t="s">
        <v>318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95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70" t="str">
        <f>E7</f>
        <v>Základní škola Generála Janouška</v>
      </c>
      <c r="F108" s="271"/>
      <c r="G108" s="271"/>
      <c r="H108" s="271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86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40" t="str">
        <f>E9</f>
        <v>02 - Gastrovybavení</v>
      </c>
      <c r="F110" s="269"/>
      <c r="G110" s="269"/>
      <c r="H110" s="269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 xml:space="preserve"> </v>
      </c>
      <c r="G112" s="26"/>
      <c r="H112" s="26"/>
      <c r="I112" s="23" t="s">
        <v>18</v>
      </c>
      <c r="J112" s="49" t="str">
        <f>IF(J12="","",J12)</f>
        <v>15. 6. 2021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5.2" customHeight="1">
      <c r="A114" s="26"/>
      <c r="B114" s="27"/>
      <c r="C114" s="23" t="s">
        <v>20</v>
      </c>
      <c r="D114" s="26"/>
      <c r="E114" s="26"/>
      <c r="F114" s="21" t="str">
        <f>E15</f>
        <v xml:space="preserve"> </v>
      </c>
      <c r="G114" s="26"/>
      <c r="H114" s="26"/>
      <c r="I114" s="23" t="s">
        <v>24</v>
      </c>
      <c r="J114" s="24" t="str">
        <f>E21</f>
        <v xml:space="preserve"> 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23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26</v>
      </c>
      <c r="J115" s="24" t="str">
        <f>E24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1" customFormat="1" ht="29.25" customHeight="1">
      <c r="A117" s="115"/>
      <c r="B117" s="116"/>
      <c r="C117" s="117" t="s">
        <v>96</v>
      </c>
      <c r="D117" s="118" t="s">
        <v>53</v>
      </c>
      <c r="E117" s="118" t="s">
        <v>49</v>
      </c>
      <c r="F117" s="118" t="s">
        <v>50</v>
      </c>
      <c r="G117" s="118" t="s">
        <v>97</v>
      </c>
      <c r="H117" s="118" t="s">
        <v>98</v>
      </c>
      <c r="I117" s="118" t="s">
        <v>99</v>
      </c>
      <c r="J117" s="119" t="s">
        <v>90</v>
      </c>
      <c r="K117" s="120" t="s">
        <v>100</v>
      </c>
      <c r="L117" s="121"/>
      <c r="M117" s="56" t="s">
        <v>1</v>
      </c>
      <c r="N117" s="57" t="s">
        <v>32</v>
      </c>
      <c r="O117" s="57" t="s">
        <v>101</v>
      </c>
      <c r="P117" s="57" t="s">
        <v>102</v>
      </c>
      <c r="Q117" s="57" t="s">
        <v>103</v>
      </c>
      <c r="R117" s="57" t="s">
        <v>104</v>
      </c>
      <c r="S117" s="57" t="s">
        <v>105</v>
      </c>
      <c r="T117" s="58" t="s">
        <v>106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3" s="2" customFormat="1" ht="22.9" customHeight="1">
      <c r="A118" s="26"/>
      <c r="B118" s="27"/>
      <c r="C118" s="63" t="s">
        <v>107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0</v>
      </c>
      <c r="Q118" s="60"/>
      <c r="R118" s="123">
        <f>R119</f>
        <v>0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67</v>
      </c>
      <c r="AU118" s="14" t="s">
        <v>92</v>
      </c>
      <c r="BK118" s="125">
        <f>BK119</f>
        <v>0</v>
      </c>
    </row>
    <row r="119" spans="2:63" s="12" customFormat="1" ht="25.9" customHeight="1">
      <c r="B119" s="126"/>
      <c r="D119" s="127" t="s">
        <v>67</v>
      </c>
      <c r="E119" s="128" t="s">
        <v>110</v>
      </c>
      <c r="F119" s="128" t="s">
        <v>80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115</v>
      </c>
      <c r="AT119" s="134" t="s">
        <v>67</v>
      </c>
      <c r="AU119" s="134" t="s">
        <v>68</v>
      </c>
      <c r="AY119" s="127" t="s">
        <v>109</v>
      </c>
      <c r="BK119" s="135">
        <f>BK120</f>
        <v>0</v>
      </c>
    </row>
    <row r="120" spans="2:63" s="12" customFormat="1" ht="22.9" customHeight="1">
      <c r="B120" s="126"/>
      <c r="D120" s="127" t="s">
        <v>67</v>
      </c>
      <c r="E120" s="136" t="s">
        <v>110</v>
      </c>
      <c r="F120" s="136" t="s">
        <v>80</v>
      </c>
      <c r="J120" s="137">
        <f>BK120</f>
        <v>0</v>
      </c>
      <c r="L120" s="126"/>
      <c r="M120" s="130"/>
      <c r="N120" s="131"/>
      <c r="O120" s="131"/>
      <c r="P120" s="132">
        <f>P121</f>
        <v>0</v>
      </c>
      <c r="Q120" s="131"/>
      <c r="R120" s="132">
        <f>R121</f>
        <v>0</v>
      </c>
      <c r="S120" s="131"/>
      <c r="T120" s="133">
        <f>T121</f>
        <v>0</v>
      </c>
      <c r="AR120" s="127" t="s">
        <v>115</v>
      </c>
      <c r="AT120" s="134" t="s">
        <v>67</v>
      </c>
      <c r="AU120" s="134" t="s">
        <v>76</v>
      </c>
      <c r="AY120" s="127" t="s">
        <v>109</v>
      </c>
      <c r="BK120" s="135">
        <f>BK121</f>
        <v>0</v>
      </c>
    </row>
    <row r="121" spans="1:65" s="2" customFormat="1" ht="16.5" customHeight="1">
      <c r="A121" s="26"/>
      <c r="B121" s="138"/>
      <c r="C121" s="139" t="s">
        <v>76</v>
      </c>
      <c r="D121" s="139" t="s">
        <v>112</v>
      </c>
      <c r="E121" s="140" t="s">
        <v>73</v>
      </c>
      <c r="F121" s="141" t="s">
        <v>193</v>
      </c>
      <c r="G121" s="142" t="s">
        <v>114</v>
      </c>
      <c r="H121" s="143">
        <v>1</v>
      </c>
      <c r="I121" s="144"/>
      <c r="J121" s="144">
        <f>ROUND(I121*H121,2)</f>
        <v>0</v>
      </c>
      <c r="K121" s="145"/>
      <c r="L121" s="27"/>
      <c r="M121" s="152" t="s">
        <v>1</v>
      </c>
      <c r="N121" s="153" t="s">
        <v>33</v>
      </c>
      <c r="O121" s="154">
        <v>0</v>
      </c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194</v>
      </c>
      <c r="AT121" s="150" t="s">
        <v>112</v>
      </c>
      <c r="AU121" s="150" t="s">
        <v>78</v>
      </c>
      <c r="AY121" s="14" t="s">
        <v>109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4" t="s">
        <v>76</v>
      </c>
      <c r="BK121" s="151">
        <f>ROUND(I121*H121,2)</f>
        <v>0</v>
      </c>
      <c r="BL121" s="14" t="s">
        <v>194</v>
      </c>
      <c r="BM121" s="150" t="s">
        <v>195</v>
      </c>
    </row>
    <row r="122" spans="1:31" s="2" customFormat="1" ht="6.95" customHeight="1">
      <c r="A122" s="26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87"/>
  <sheetViews>
    <sheetView tabSelected="1" workbookViewId="0" topLeftCell="A52">
      <selection activeCell="E17" sqref="E17:F17"/>
    </sheetView>
  </sheetViews>
  <sheetFormatPr defaultColWidth="9.140625" defaultRowHeight="12"/>
  <cols>
    <col min="1" max="1" width="7.28125" style="168" customWidth="1"/>
    <col min="2" max="2" width="12.7109375" style="168" customWidth="1"/>
    <col min="3" max="3" width="14.140625" style="168" customWidth="1"/>
    <col min="4" max="4" width="46.8515625" style="168" customWidth="1"/>
    <col min="5" max="5" width="13.28125" style="168" customWidth="1"/>
    <col min="6" max="6" width="4.7109375" style="168" customWidth="1"/>
    <col min="7" max="7" width="6.8515625" style="168" customWidth="1"/>
    <col min="8" max="8" width="12.8515625" style="168" customWidth="1"/>
    <col min="9" max="9" width="13.421875" style="168" customWidth="1"/>
    <col min="10" max="10" width="23.8515625" style="168" customWidth="1"/>
    <col min="11" max="11" width="9.140625" style="168" customWidth="1"/>
    <col min="12" max="12" width="8.421875" style="168" customWidth="1"/>
    <col min="13" max="16384" width="9.140625" style="168" customWidth="1"/>
  </cols>
  <sheetData>
    <row r="4" ht="15">
      <c r="F4" s="169" t="s">
        <v>320</v>
      </c>
    </row>
    <row r="5" ht="15">
      <c r="F5" s="169" t="s">
        <v>321</v>
      </c>
    </row>
    <row r="6" ht="15">
      <c r="F6" s="169" t="s">
        <v>322</v>
      </c>
    </row>
    <row r="7" ht="15">
      <c r="F7" s="169" t="s">
        <v>323</v>
      </c>
    </row>
    <row r="8" ht="15">
      <c r="F8" s="169" t="s">
        <v>324</v>
      </c>
    </row>
    <row r="9" ht="15">
      <c r="F9" s="169" t="s">
        <v>325</v>
      </c>
    </row>
    <row r="10" spans="1:8" ht="13.5" thickBot="1">
      <c r="A10" s="170"/>
      <c r="B10" s="170"/>
      <c r="C10" s="170"/>
      <c r="D10" s="170"/>
      <c r="E10" s="170"/>
      <c r="F10" s="171"/>
      <c r="G10" s="170"/>
      <c r="H10" s="170"/>
    </row>
    <row r="11" ht="12">
      <c r="G11" s="172"/>
    </row>
    <row r="13" spans="1:9" ht="20.25">
      <c r="A13" s="173" t="s">
        <v>326</v>
      </c>
      <c r="B13" s="173"/>
      <c r="C13" s="173"/>
      <c r="D13" s="173"/>
      <c r="E13" s="173"/>
      <c r="F13" s="173"/>
      <c r="G13" s="173"/>
      <c r="H13" s="173"/>
      <c r="I13" s="173"/>
    </row>
    <row r="14" spans="1:9" ht="20.25">
      <c r="A14" s="173" t="s">
        <v>17</v>
      </c>
      <c r="B14" s="173"/>
      <c r="C14" s="173"/>
      <c r="D14" s="173"/>
      <c r="E14" s="173"/>
      <c r="F14" s="173"/>
      <c r="G14" s="173"/>
      <c r="H14" s="173"/>
      <c r="I14" s="173"/>
    </row>
    <row r="15" spans="1:9" ht="12">
      <c r="A15" s="174"/>
      <c r="B15" s="174"/>
      <c r="C15" s="174"/>
      <c r="D15" s="175"/>
      <c r="E15" s="174"/>
      <c r="F15" s="174"/>
      <c r="G15" s="174"/>
      <c r="H15" s="174"/>
      <c r="I15" s="174"/>
    </row>
    <row r="16" spans="2:9" ht="18.75" thickBot="1">
      <c r="B16" s="176"/>
      <c r="C16" s="176"/>
      <c r="D16" s="176"/>
      <c r="E16" s="176"/>
      <c r="F16" s="176"/>
      <c r="G16" s="176"/>
      <c r="H16" s="176"/>
      <c r="I16" s="176"/>
    </row>
    <row r="17" spans="1:13" ht="15.75" thickBot="1" thickTop="1">
      <c r="A17" s="177" t="s">
        <v>327</v>
      </c>
      <c r="B17" s="178" t="s">
        <v>328</v>
      </c>
      <c r="C17" s="179"/>
      <c r="D17" s="179"/>
      <c r="E17" s="180" t="s">
        <v>329</v>
      </c>
      <c r="F17" s="180" t="s">
        <v>330</v>
      </c>
      <c r="G17" s="180" t="s">
        <v>32</v>
      </c>
      <c r="H17" s="180" t="s">
        <v>331</v>
      </c>
      <c r="I17" s="181" t="s">
        <v>332</v>
      </c>
      <c r="J17" s="182"/>
      <c r="K17" s="183"/>
      <c r="L17" s="184"/>
      <c r="M17" s="183"/>
    </row>
    <row r="18" spans="1:9" ht="15" thickTop="1">
      <c r="A18" s="185"/>
      <c r="B18" s="185"/>
      <c r="C18" s="186"/>
      <c r="D18" s="186"/>
      <c r="E18" s="184"/>
      <c r="F18" s="184"/>
      <c r="G18" s="184"/>
      <c r="H18" s="184"/>
      <c r="I18" s="187"/>
    </row>
    <row r="19" spans="1:9" ht="14.25">
      <c r="A19" s="185"/>
      <c r="B19" s="185"/>
      <c r="C19" s="186"/>
      <c r="D19" s="186"/>
      <c r="E19" s="184"/>
      <c r="F19" s="184"/>
      <c r="G19" s="184"/>
      <c r="H19" s="184"/>
      <c r="I19" s="187"/>
    </row>
    <row r="20" spans="1:13" ht="14.25">
      <c r="A20" s="185"/>
      <c r="B20" s="185" t="s">
        <v>17</v>
      </c>
      <c r="C20" s="186"/>
      <c r="D20" s="186"/>
      <c r="E20" s="184"/>
      <c r="F20" s="184"/>
      <c r="G20" s="184"/>
      <c r="H20" s="184"/>
      <c r="I20" s="187"/>
      <c r="M20" s="188"/>
    </row>
    <row r="21" spans="1:10" ht="15">
      <c r="A21" s="189"/>
      <c r="B21" s="190" t="s">
        <v>17</v>
      </c>
      <c r="C21" s="191"/>
      <c r="D21" s="192"/>
      <c r="E21" s="193"/>
      <c r="F21" s="194"/>
      <c r="G21" s="194"/>
      <c r="H21" s="195"/>
      <c r="I21" s="196"/>
      <c r="J21" s="197"/>
    </row>
    <row r="22" spans="1:13" ht="15">
      <c r="A22" s="189" t="s">
        <v>76</v>
      </c>
      <c r="B22" s="198" t="s">
        <v>333</v>
      </c>
      <c r="C22" s="191"/>
      <c r="D22" s="192"/>
      <c r="E22" s="193"/>
      <c r="F22" s="194">
        <v>1</v>
      </c>
      <c r="G22" s="194">
        <v>21</v>
      </c>
      <c r="H22" s="195">
        <f>(E22*F22)</f>
        <v>0</v>
      </c>
      <c r="I22" s="196">
        <f>IF(G22=21,(H22*0.21),"--")</f>
        <v>0</v>
      </c>
      <c r="J22" s="197"/>
      <c r="L22" s="199"/>
      <c r="M22" s="188"/>
    </row>
    <row r="23" spans="1:13" ht="15">
      <c r="A23" s="189"/>
      <c r="B23" s="198" t="s">
        <v>334</v>
      </c>
      <c r="C23" s="191"/>
      <c r="D23" s="192"/>
      <c r="E23" s="193"/>
      <c r="F23" s="194">
        <v>1</v>
      </c>
      <c r="G23" s="194">
        <v>21</v>
      </c>
      <c r="H23" s="195">
        <f>(E23*F23)</f>
        <v>0</v>
      </c>
      <c r="I23" s="196">
        <f>IF(G23=21,(H23*0.21),"--")</f>
        <v>0</v>
      </c>
      <c r="J23" s="197"/>
      <c r="L23" s="199"/>
      <c r="M23" s="188"/>
    </row>
    <row r="24" spans="1:13" ht="15">
      <c r="A24" s="189"/>
      <c r="B24" s="198"/>
      <c r="C24" s="191"/>
      <c r="D24" s="192"/>
      <c r="E24" s="193"/>
      <c r="F24" s="194"/>
      <c r="G24" s="194"/>
      <c r="H24" s="195"/>
      <c r="I24" s="196"/>
      <c r="J24" s="197"/>
      <c r="L24" s="199"/>
      <c r="M24" s="188"/>
    </row>
    <row r="25" spans="1:13" ht="15">
      <c r="A25" s="189" t="s">
        <v>78</v>
      </c>
      <c r="B25" s="198" t="s">
        <v>335</v>
      </c>
      <c r="C25" s="191"/>
      <c r="D25" s="192"/>
      <c r="E25" s="193"/>
      <c r="F25" s="194">
        <v>2</v>
      </c>
      <c r="G25" s="194">
        <v>21</v>
      </c>
      <c r="H25" s="195">
        <f>(E25*F25)</f>
        <v>0</v>
      </c>
      <c r="I25" s="196">
        <f>IF(G25=21,(H25*0.21),"--")</f>
        <v>0</v>
      </c>
      <c r="J25" s="197"/>
      <c r="L25" s="199"/>
      <c r="M25" s="188"/>
    </row>
    <row r="26" spans="1:13" ht="15">
      <c r="A26" s="200"/>
      <c r="B26" s="198" t="s">
        <v>336</v>
      </c>
      <c r="C26" s="191"/>
      <c r="D26" s="192"/>
      <c r="E26" s="193"/>
      <c r="F26" s="194"/>
      <c r="G26" s="194"/>
      <c r="H26" s="195"/>
      <c r="I26" s="196"/>
      <c r="J26" s="197"/>
      <c r="L26" s="199"/>
      <c r="M26" s="188"/>
    </row>
    <row r="27" spans="1:13" ht="15">
      <c r="A27" s="200"/>
      <c r="B27" s="198" t="s">
        <v>337</v>
      </c>
      <c r="C27" s="191"/>
      <c r="D27" s="192"/>
      <c r="E27" s="193"/>
      <c r="F27" s="194">
        <v>1</v>
      </c>
      <c r="G27" s="194">
        <v>21</v>
      </c>
      <c r="H27" s="195">
        <f>(E27*F27)</f>
        <v>0</v>
      </c>
      <c r="I27" s="196">
        <f>IF(G27=21,(H27*0.21),"--")</f>
        <v>0</v>
      </c>
      <c r="J27" s="197"/>
      <c r="L27" s="199"/>
      <c r="M27" s="188"/>
    </row>
    <row r="28" spans="1:13" ht="15">
      <c r="A28" s="200"/>
      <c r="B28" s="198" t="s">
        <v>338</v>
      </c>
      <c r="C28" s="191"/>
      <c r="D28" s="192"/>
      <c r="E28" s="193"/>
      <c r="F28" s="194">
        <v>1</v>
      </c>
      <c r="G28" s="194">
        <v>21</v>
      </c>
      <c r="H28" s="195">
        <f>(E28*F28)</f>
        <v>0</v>
      </c>
      <c r="I28" s="196">
        <f>IF(G28=21,(H28*0.21),"--")</f>
        <v>0</v>
      </c>
      <c r="J28" s="197"/>
      <c r="L28" s="199"/>
      <c r="M28" s="188"/>
    </row>
    <row r="29" spans="1:13" ht="15">
      <c r="A29" s="200"/>
      <c r="B29" s="198" t="s">
        <v>339</v>
      </c>
      <c r="C29" s="191"/>
      <c r="D29" s="192"/>
      <c r="E29" s="193"/>
      <c r="F29" s="194">
        <v>1</v>
      </c>
      <c r="G29" s="194">
        <v>21</v>
      </c>
      <c r="H29" s="195">
        <f>(E29*F29)</f>
        <v>0</v>
      </c>
      <c r="I29" s="196">
        <f>IF(G29=21,(H29*0.21),"--")</f>
        <v>0</v>
      </c>
      <c r="J29" s="197"/>
      <c r="L29" s="199"/>
      <c r="M29" s="188"/>
    </row>
    <row r="30" spans="1:13" ht="15">
      <c r="A30" s="200"/>
      <c r="B30" s="198"/>
      <c r="C30" s="191"/>
      <c r="D30" s="192"/>
      <c r="E30" s="193"/>
      <c r="F30" s="194"/>
      <c r="G30" s="194"/>
      <c r="H30" s="195"/>
      <c r="I30" s="196"/>
      <c r="J30" s="197"/>
      <c r="L30" s="199"/>
      <c r="M30" s="188"/>
    </row>
    <row r="31" spans="1:13" ht="15">
      <c r="A31" s="200" t="s">
        <v>120</v>
      </c>
      <c r="B31" s="198" t="s">
        <v>340</v>
      </c>
      <c r="C31" s="191"/>
      <c r="D31" s="192"/>
      <c r="E31" s="193"/>
      <c r="F31" s="194">
        <v>1</v>
      </c>
      <c r="G31" s="194">
        <v>21</v>
      </c>
      <c r="H31" s="195">
        <f>(E31*F31)</f>
        <v>0</v>
      </c>
      <c r="I31" s="196">
        <f>IF(G31=21,(H31*0.21),"--")</f>
        <v>0</v>
      </c>
      <c r="J31" s="197"/>
      <c r="L31" s="199"/>
      <c r="M31" s="188"/>
    </row>
    <row r="32" spans="1:13" ht="15">
      <c r="A32" s="200"/>
      <c r="B32" s="198"/>
      <c r="C32" s="191"/>
      <c r="D32" s="192"/>
      <c r="E32" s="193"/>
      <c r="F32" s="194"/>
      <c r="G32" s="194"/>
      <c r="H32" s="195"/>
      <c r="I32" s="196"/>
      <c r="J32" s="197"/>
      <c r="L32" s="199"/>
      <c r="M32" s="188"/>
    </row>
    <row r="33" spans="1:13" ht="15">
      <c r="A33" s="200"/>
      <c r="B33" s="198" t="s">
        <v>341</v>
      </c>
      <c r="C33" s="191"/>
      <c r="D33" s="192"/>
      <c r="E33" s="193"/>
      <c r="F33" s="194">
        <v>1</v>
      </c>
      <c r="G33" s="194">
        <v>21</v>
      </c>
      <c r="H33" s="195">
        <f>(E33*F33)</f>
        <v>0</v>
      </c>
      <c r="I33" s="196">
        <f>IF(G33=21,(H33*0.21),"--")</f>
        <v>0</v>
      </c>
      <c r="J33" s="197"/>
      <c r="L33" s="199"/>
      <c r="M33" s="188"/>
    </row>
    <row r="34" spans="1:13" ht="15">
      <c r="A34" s="200" t="s">
        <v>115</v>
      </c>
      <c r="B34" s="198" t="s">
        <v>342</v>
      </c>
      <c r="C34" s="191"/>
      <c r="D34" s="192"/>
      <c r="E34" s="193"/>
      <c r="F34" s="194">
        <v>1</v>
      </c>
      <c r="G34" s="194">
        <v>21</v>
      </c>
      <c r="H34" s="195">
        <f>(E34*F34)</f>
        <v>0</v>
      </c>
      <c r="I34" s="196">
        <f>IF(G34=21,(H34*0.21),"--")</f>
        <v>0</v>
      </c>
      <c r="J34" s="197"/>
      <c r="L34" s="199"/>
      <c r="M34" s="188"/>
    </row>
    <row r="35" spans="1:13" ht="15">
      <c r="A35" s="200"/>
      <c r="B35" s="198"/>
      <c r="C35" s="191"/>
      <c r="D35" s="192"/>
      <c r="E35" s="193"/>
      <c r="F35" s="194"/>
      <c r="G35" s="194"/>
      <c r="H35" s="195"/>
      <c r="I35" s="196"/>
      <c r="J35" s="197"/>
      <c r="L35" s="199"/>
      <c r="M35" s="188"/>
    </row>
    <row r="36" spans="1:13" ht="15">
      <c r="A36" s="200" t="s">
        <v>126</v>
      </c>
      <c r="B36" s="198" t="s">
        <v>343</v>
      </c>
      <c r="C36" s="191"/>
      <c r="D36" s="192"/>
      <c r="E36" s="193"/>
      <c r="F36" s="194">
        <v>1</v>
      </c>
      <c r="G36" s="194">
        <v>21</v>
      </c>
      <c r="H36" s="195">
        <f>(E36*F36)</f>
        <v>0</v>
      </c>
      <c r="I36" s="196">
        <f>IF(G36=21,(H36*0.21),"--")</f>
        <v>0</v>
      </c>
      <c r="J36" s="197"/>
      <c r="L36" s="199"/>
      <c r="M36" s="188"/>
    </row>
    <row r="37" spans="1:13" ht="15">
      <c r="A37" s="200"/>
      <c r="B37" s="198"/>
      <c r="C37" s="191"/>
      <c r="D37" s="192"/>
      <c r="E37" s="193"/>
      <c r="F37" s="194"/>
      <c r="G37" s="194"/>
      <c r="H37" s="195"/>
      <c r="I37" s="196"/>
      <c r="J37" s="197"/>
      <c r="L37" s="199"/>
      <c r="M37" s="188"/>
    </row>
    <row r="38" spans="1:13" ht="15">
      <c r="A38" s="200" t="s">
        <v>130</v>
      </c>
      <c r="B38" s="198" t="s">
        <v>344</v>
      </c>
      <c r="C38" s="191"/>
      <c r="D38" s="192"/>
      <c r="E38" s="193"/>
      <c r="F38" s="194">
        <v>1</v>
      </c>
      <c r="G38" s="194">
        <v>21</v>
      </c>
      <c r="H38" s="195">
        <f>(E38*F38)</f>
        <v>0</v>
      </c>
      <c r="I38" s="196">
        <f>IF(G38=21,(H38*0.21),"--")</f>
        <v>0</v>
      </c>
      <c r="J38" s="197"/>
      <c r="L38" s="199"/>
      <c r="M38" s="188"/>
    </row>
    <row r="39" spans="1:13" ht="15">
      <c r="A39" s="200"/>
      <c r="B39" s="198" t="s">
        <v>345</v>
      </c>
      <c r="C39" s="191"/>
      <c r="D39" s="192"/>
      <c r="E39" s="193"/>
      <c r="F39" s="194"/>
      <c r="G39" s="194"/>
      <c r="H39" s="195"/>
      <c r="I39" s="196"/>
      <c r="J39" s="197"/>
      <c r="L39" s="199"/>
      <c r="M39" s="188"/>
    </row>
    <row r="40" spans="1:13" ht="15">
      <c r="A40" s="200"/>
      <c r="B40" s="198"/>
      <c r="C40" s="191"/>
      <c r="D40" s="192"/>
      <c r="E40" s="193"/>
      <c r="F40" s="194"/>
      <c r="G40" s="194"/>
      <c r="H40" s="195"/>
      <c r="I40" s="196"/>
      <c r="J40" s="197"/>
      <c r="L40" s="199"/>
      <c r="M40" s="188"/>
    </row>
    <row r="41" spans="1:13" ht="15">
      <c r="A41" s="200" t="s">
        <v>134</v>
      </c>
      <c r="B41" s="198" t="s">
        <v>346</v>
      </c>
      <c r="C41" s="191"/>
      <c r="D41" s="192"/>
      <c r="E41" s="193"/>
      <c r="F41" s="194">
        <v>1</v>
      </c>
      <c r="G41" s="194">
        <v>21</v>
      </c>
      <c r="H41" s="195">
        <f>(E41*F41)</f>
        <v>0</v>
      </c>
      <c r="I41" s="196">
        <f>IF(G41=21,(H41*0.21),"--")</f>
        <v>0</v>
      </c>
      <c r="J41" s="197"/>
      <c r="L41" s="199"/>
      <c r="M41" s="188"/>
    </row>
    <row r="42" spans="1:13" ht="15">
      <c r="A42" s="200"/>
      <c r="B42" s="198"/>
      <c r="C42" s="191"/>
      <c r="D42" s="192"/>
      <c r="E42" s="193"/>
      <c r="F42" s="194"/>
      <c r="G42" s="194"/>
      <c r="H42" s="195"/>
      <c r="I42" s="196"/>
      <c r="J42" s="197"/>
      <c r="L42" s="199"/>
      <c r="M42" s="188"/>
    </row>
    <row r="43" spans="1:13" ht="15">
      <c r="A43" s="200" t="s">
        <v>139</v>
      </c>
      <c r="B43" s="198" t="s">
        <v>347</v>
      </c>
      <c r="C43" s="191"/>
      <c r="D43" s="192"/>
      <c r="E43" s="193"/>
      <c r="F43" s="194">
        <v>1</v>
      </c>
      <c r="G43" s="194">
        <v>21</v>
      </c>
      <c r="H43" s="195">
        <f>(E43*F43)</f>
        <v>0</v>
      </c>
      <c r="I43" s="196">
        <f>IF(G43=21,(H43*0.21),"--")</f>
        <v>0</v>
      </c>
      <c r="J43" s="197"/>
      <c r="L43" s="199"/>
      <c r="M43" s="188"/>
    </row>
    <row r="44" spans="1:13" ht="15">
      <c r="A44" s="200"/>
      <c r="B44" s="198" t="s">
        <v>345</v>
      </c>
      <c r="C44" s="191"/>
      <c r="D44" s="192"/>
      <c r="E44" s="193"/>
      <c r="F44" s="194"/>
      <c r="G44" s="194"/>
      <c r="H44" s="195"/>
      <c r="I44" s="196"/>
      <c r="J44" s="197"/>
      <c r="L44" s="199"/>
      <c r="M44" s="188"/>
    </row>
    <row r="45" spans="1:13" ht="15">
      <c r="A45" s="200"/>
      <c r="B45" s="198"/>
      <c r="C45" s="191"/>
      <c r="D45" s="192"/>
      <c r="E45" s="193"/>
      <c r="F45" s="194"/>
      <c r="G45" s="194"/>
      <c r="H45" s="195"/>
      <c r="I45" s="196"/>
      <c r="J45" s="197"/>
      <c r="L45" s="199"/>
      <c r="M45" s="188"/>
    </row>
    <row r="46" spans="1:13" ht="15">
      <c r="A46" s="200" t="s">
        <v>143</v>
      </c>
      <c r="B46" s="198" t="s">
        <v>348</v>
      </c>
      <c r="C46" s="191"/>
      <c r="D46" s="192"/>
      <c r="E46" s="193"/>
      <c r="F46" s="194">
        <v>3</v>
      </c>
      <c r="G46" s="194">
        <v>21</v>
      </c>
      <c r="H46" s="195">
        <f aca="true" t="shared" si="0" ref="H46">(E46*F46)</f>
        <v>0</v>
      </c>
      <c r="I46" s="196">
        <f aca="true" t="shared" si="1" ref="I46">IF(G46=21,(H46*0.21),"--")</f>
        <v>0</v>
      </c>
      <c r="J46" s="197"/>
      <c r="L46" s="199"/>
      <c r="M46" s="188"/>
    </row>
    <row r="47" spans="1:13" ht="15">
      <c r="A47" s="200"/>
      <c r="B47" s="198" t="s">
        <v>349</v>
      </c>
      <c r="C47" s="191"/>
      <c r="D47" s="192"/>
      <c r="E47" s="193"/>
      <c r="F47" s="194"/>
      <c r="G47" s="194"/>
      <c r="H47" s="195"/>
      <c r="I47" s="196"/>
      <c r="J47" s="197"/>
      <c r="L47" s="199"/>
      <c r="M47" s="188"/>
    </row>
    <row r="48" spans="1:13" ht="15">
      <c r="A48" s="200"/>
      <c r="B48" s="198"/>
      <c r="C48" s="191"/>
      <c r="D48" s="192"/>
      <c r="E48" s="193"/>
      <c r="F48" s="194"/>
      <c r="G48" s="194"/>
      <c r="H48" s="195"/>
      <c r="I48" s="196"/>
      <c r="J48" s="197"/>
      <c r="L48" s="199"/>
      <c r="M48" s="188"/>
    </row>
    <row r="49" spans="1:13" ht="15">
      <c r="A49" s="200" t="s">
        <v>147</v>
      </c>
      <c r="B49" s="198" t="s">
        <v>347</v>
      </c>
      <c r="C49" s="191"/>
      <c r="D49" s="192"/>
      <c r="E49" s="193"/>
      <c r="F49" s="194">
        <v>1</v>
      </c>
      <c r="G49" s="194">
        <v>21</v>
      </c>
      <c r="H49" s="195">
        <f aca="true" t="shared" si="2" ref="H49">(E49*F49)</f>
        <v>0</v>
      </c>
      <c r="I49" s="196">
        <f aca="true" t="shared" si="3" ref="I49">IF(G49=21,(H49*0.21),"--")</f>
        <v>0</v>
      </c>
      <c r="J49" s="197"/>
      <c r="L49" s="199"/>
      <c r="M49" s="188"/>
    </row>
    <row r="50" spans="1:13" ht="15">
      <c r="A50" s="200"/>
      <c r="B50" s="198"/>
      <c r="C50" s="191"/>
      <c r="D50" s="192"/>
      <c r="E50" s="193"/>
      <c r="F50" s="194"/>
      <c r="G50" s="194"/>
      <c r="H50" s="195"/>
      <c r="I50" s="196"/>
      <c r="J50" s="197"/>
      <c r="L50" s="199"/>
      <c r="M50" s="188"/>
    </row>
    <row r="51" spans="1:13" ht="15">
      <c r="A51" s="200" t="s">
        <v>150</v>
      </c>
      <c r="B51" s="198" t="s">
        <v>350</v>
      </c>
      <c r="C51" s="191"/>
      <c r="D51" s="192"/>
      <c r="E51" s="193"/>
      <c r="F51" s="194">
        <v>18</v>
      </c>
      <c r="G51" s="194">
        <v>21</v>
      </c>
      <c r="H51" s="195">
        <f aca="true" t="shared" si="4" ref="H51:H65">(E51*F51)</f>
        <v>0</v>
      </c>
      <c r="I51" s="196">
        <f aca="true" t="shared" si="5" ref="I51:I65">IF(G51=21,(H51*0.21),"--")</f>
        <v>0</v>
      </c>
      <c r="J51" s="197"/>
      <c r="L51" s="199"/>
      <c r="M51" s="188"/>
    </row>
    <row r="52" spans="1:13" ht="15">
      <c r="A52" s="200"/>
      <c r="B52" s="198" t="s">
        <v>351</v>
      </c>
      <c r="C52" s="191"/>
      <c r="D52" s="192"/>
      <c r="E52" s="193"/>
      <c r="F52" s="194"/>
      <c r="G52" s="194"/>
      <c r="H52" s="195"/>
      <c r="I52" s="196"/>
      <c r="J52" s="197"/>
      <c r="L52" s="199"/>
      <c r="M52" s="188"/>
    </row>
    <row r="53" spans="1:13" ht="15">
      <c r="A53" s="200"/>
      <c r="B53" s="198" t="s">
        <v>352</v>
      </c>
      <c r="C53" s="191"/>
      <c r="D53" s="192"/>
      <c r="E53" s="193"/>
      <c r="F53" s="194"/>
      <c r="G53" s="194"/>
      <c r="H53" s="195"/>
      <c r="I53" s="196"/>
      <c r="J53" s="197"/>
      <c r="L53" s="199"/>
      <c r="M53" s="188"/>
    </row>
    <row r="54" spans="1:13" ht="15">
      <c r="A54" s="200"/>
      <c r="B54" s="198"/>
      <c r="C54" s="191"/>
      <c r="D54" s="192"/>
      <c r="E54" s="193"/>
      <c r="F54" s="194"/>
      <c r="G54" s="194"/>
      <c r="H54" s="195"/>
      <c r="I54" s="196"/>
      <c r="J54" s="197"/>
      <c r="L54" s="199"/>
      <c r="M54" s="188"/>
    </row>
    <row r="55" spans="1:13" ht="15">
      <c r="A55" s="200" t="s">
        <v>153</v>
      </c>
      <c r="B55" s="198" t="s">
        <v>353</v>
      </c>
      <c r="C55" s="191"/>
      <c r="D55" s="192"/>
      <c r="E55" s="193"/>
      <c r="F55" s="194">
        <v>8</v>
      </c>
      <c r="G55" s="194">
        <v>21</v>
      </c>
      <c r="H55" s="195">
        <f t="shared" si="4"/>
        <v>0</v>
      </c>
      <c r="I55" s="196">
        <f t="shared" si="5"/>
        <v>0</v>
      </c>
      <c r="J55" s="197"/>
      <c r="L55" s="199"/>
      <c r="M55" s="188"/>
    </row>
    <row r="56" spans="1:13" ht="15">
      <c r="A56" s="200"/>
      <c r="B56" s="198" t="s">
        <v>354</v>
      </c>
      <c r="C56" s="191"/>
      <c r="D56" s="192"/>
      <c r="E56" s="193"/>
      <c r="F56" s="194"/>
      <c r="G56" s="194"/>
      <c r="H56" s="195"/>
      <c r="I56" s="196"/>
      <c r="J56" s="197"/>
      <c r="L56" s="199"/>
      <c r="M56" s="188"/>
    </row>
    <row r="57" spans="1:13" ht="15">
      <c r="A57" s="200"/>
      <c r="B57" s="198"/>
      <c r="C57" s="191"/>
      <c r="D57" s="192"/>
      <c r="E57" s="193"/>
      <c r="F57" s="194"/>
      <c r="G57" s="194"/>
      <c r="H57" s="195"/>
      <c r="I57" s="196"/>
      <c r="J57" s="197"/>
      <c r="L57" s="199"/>
      <c r="M57" s="188"/>
    </row>
    <row r="58" spans="1:13" ht="15">
      <c r="A58" s="200" t="s">
        <v>156</v>
      </c>
      <c r="B58" s="198" t="s">
        <v>355</v>
      </c>
      <c r="C58" s="191"/>
      <c r="D58" s="192"/>
      <c r="E58" s="193"/>
      <c r="F58" s="194"/>
      <c r="G58" s="194"/>
      <c r="H58" s="195"/>
      <c r="I58" s="196"/>
      <c r="J58" s="197"/>
      <c r="L58" s="199"/>
      <c r="M58" s="188"/>
    </row>
    <row r="59" spans="1:13" ht="15">
      <c r="A59" s="200" t="s">
        <v>17</v>
      </c>
      <c r="B59" s="198" t="s">
        <v>356</v>
      </c>
      <c r="C59" s="191"/>
      <c r="D59" s="192"/>
      <c r="E59" s="193"/>
      <c r="F59" s="194">
        <v>24</v>
      </c>
      <c r="G59" s="194">
        <v>21</v>
      </c>
      <c r="H59" s="195">
        <f t="shared" si="4"/>
        <v>0</v>
      </c>
      <c r="I59" s="196">
        <f t="shared" si="5"/>
        <v>0</v>
      </c>
      <c r="J59" s="197"/>
      <c r="L59" s="199"/>
      <c r="M59" s="188"/>
    </row>
    <row r="60" spans="1:13" ht="15">
      <c r="A60" s="200"/>
      <c r="B60" s="198" t="s">
        <v>357</v>
      </c>
      <c r="C60" s="191"/>
      <c r="D60" s="192"/>
      <c r="E60" s="193"/>
      <c r="F60" s="194">
        <v>12</v>
      </c>
      <c r="G60" s="194">
        <v>21</v>
      </c>
      <c r="H60" s="195">
        <f t="shared" si="4"/>
        <v>0</v>
      </c>
      <c r="I60" s="196">
        <f t="shared" si="5"/>
        <v>0</v>
      </c>
      <c r="J60" s="197"/>
      <c r="L60" s="199"/>
      <c r="M60" s="188"/>
    </row>
    <row r="61" spans="1:13" ht="15">
      <c r="A61" s="200"/>
      <c r="B61" s="198" t="s">
        <v>358</v>
      </c>
      <c r="C61" s="191"/>
      <c r="D61" s="192"/>
      <c r="E61" s="193"/>
      <c r="F61" s="194">
        <v>20</v>
      </c>
      <c r="G61" s="194">
        <v>21</v>
      </c>
      <c r="H61" s="195">
        <f t="shared" si="4"/>
        <v>0</v>
      </c>
      <c r="I61" s="196">
        <f t="shared" si="5"/>
        <v>0</v>
      </c>
      <c r="J61" s="197"/>
      <c r="L61" s="199"/>
      <c r="M61" s="188"/>
    </row>
    <row r="62" spans="1:13" ht="15">
      <c r="A62" s="200"/>
      <c r="B62" s="198" t="s">
        <v>359</v>
      </c>
      <c r="C62" s="191"/>
      <c r="D62" s="192"/>
      <c r="E62" s="193"/>
      <c r="F62" s="194">
        <v>18</v>
      </c>
      <c r="G62" s="194">
        <v>21</v>
      </c>
      <c r="H62" s="195">
        <f t="shared" si="4"/>
        <v>0</v>
      </c>
      <c r="I62" s="196">
        <f t="shared" si="5"/>
        <v>0</v>
      </c>
      <c r="J62" s="197"/>
      <c r="L62" s="199"/>
      <c r="M62" s="188"/>
    </row>
    <row r="63" spans="1:13" ht="15">
      <c r="A63" s="200"/>
      <c r="B63" s="198" t="s">
        <v>360</v>
      </c>
      <c r="C63" s="191"/>
      <c r="D63" s="192"/>
      <c r="E63" s="193"/>
      <c r="F63" s="194">
        <v>32</v>
      </c>
      <c r="G63" s="194">
        <v>21</v>
      </c>
      <c r="H63" s="195">
        <f t="shared" si="4"/>
        <v>0</v>
      </c>
      <c r="I63" s="196">
        <f t="shared" si="5"/>
        <v>0</v>
      </c>
      <c r="J63" s="197"/>
      <c r="L63" s="199"/>
      <c r="M63" s="188"/>
    </row>
    <row r="64" spans="1:13" ht="15">
      <c r="A64" s="200"/>
      <c r="B64" s="198" t="s">
        <v>361</v>
      </c>
      <c r="C64" s="191"/>
      <c r="D64" s="192"/>
      <c r="E64" s="193"/>
      <c r="F64" s="194">
        <v>20</v>
      </c>
      <c r="G64" s="194">
        <v>21</v>
      </c>
      <c r="H64" s="195">
        <f t="shared" si="4"/>
        <v>0</v>
      </c>
      <c r="I64" s="196">
        <f t="shared" si="5"/>
        <v>0</v>
      </c>
      <c r="J64" s="197"/>
      <c r="L64" s="199"/>
      <c r="M64" s="188"/>
    </row>
    <row r="65" spans="1:13" ht="15">
      <c r="A65" s="200"/>
      <c r="B65" s="198" t="s">
        <v>362</v>
      </c>
      <c r="C65" s="191"/>
      <c r="D65" s="192"/>
      <c r="E65" s="193"/>
      <c r="F65" s="194">
        <v>18</v>
      </c>
      <c r="G65" s="194">
        <v>21</v>
      </c>
      <c r="H65" s="195">
        <f t="shared" si="4"/>
        <v>0</v>
      </c>
      <c r="I65" s="196">
        <f t="shared" si="5"/>
        <v>0</v>
      </c>
      <c r="J65" s="197"/>
      <c r="L65" s="199"/>
      <c r="M65" s="188"/>
    </row>
    <row r="66" spans="1:13" ht="15">
      <c r="A66" s="200"/>
      <c r="B66" s="198"/>
      <c r="C66" s="191"/>
      <c r="D66" s="192"/>
      <c r="E66" s="193"/>
      <c r="F66" s="194"/>
      <c r="G66" s="194"/>
      <c r="H66" s="195"/>
      <c r="I66" s="196"/>
      <c r="J66" s="197"/>
      <c r="L66" s="199"/>
      <c r="M66" s="188"/>
    </row>
    <row r="67" spans="1:13" ht="15">
      <c r="A67" s="200" t="s">
        <v>159</v>
      </c>
      <c r="B67" s="198" t="s">
        <v>369</v>
      </c>
      <c r="C67" s="191"/>
      <c r="D67" s="192"/>
      <c r="E67" s="193"/>
      <c r="F67" s="194">
        <v>3</v>
      </c>
      <c r="G67" s="194">
        <v>21</v>
      </c>
      <c r="H67" s="195">
        <f aca="true" t="shared" si="6" ref="H67">(E67*F67)</f>
        <v>0</v>
      </c>
      <c r="I67" s="196">
        <f aca="true" t="shared" si="7" ref="I67">IF(G67=21,(H67*0.21),"--")</f>
        <v>0</v>
      </c>
      <c r="J67" s="197"/>
      <c r="L67" s="199"/>
      <c r="M67" s="188"/>
    </row>
    <row r="68" spans="1:12" ht="15">
      <c r="A68" s="200"/>
      <c r="B68" s="201"/>
      <c r="C68" s="191"/>
      <c r="D68" s="201"/>
      <c r="E68" s="202"/>
      <c r="F68" s="203"/>
      <c r="G68" s="203"/>
      <c r="H68" s="204"/>
      <c r="I68" s="205"/>
      <c r="L68" s="199"/>
    </row>
    <row r="69" spans="1:12" ht="15">
      <c r="A69" s="206" t="s">
        <v>363</v>
      </c>
      <c r="B69" s="207"/>
      <c r="C69" s="207"/>
      <c r="D69" s="207"/>
      <c r="E69" s="208"/>
      <c r="F69" s="207"/>
      <c r="G69" s="207"/>
      <c r="H69" s="209">
        <f>SUM(H22:H68)</f>
        <v>0</v>
      </c>
      <c r="I69" s="210">
        <f>SUM(I22:I68)</f>
        <v>0</v>
      </c>
      <c r="L69" s="199"/>
    </row>
    <row r="70" spans="1:12" ht="15">
      <c r="A70" s="211"/>
      <c r="B70" s="212" t="s">
        <v>364</v>
      </c>
      <c r="C70" s="213"/>
      <c r="D70" s="213"/>
      <c r="E70" s="214" t="e">
        <f>INT(#REF!*0.035)</f>
        <v>#REF!</v>
      </c>
      <c r="F70" s="215">
        <v>1</v>
      </c>
      <c r="G70" s="215">
        <v>21</v>
      </c>
      <c r="H70" s="216"/>
      <c r="I70" s="217">
        <f>IF(G70=21,(H70*0.21),"--")</f>
        <v>0</v>
      </c>
      <c r="L70" s="199"/>
    </row>
    <row r="71" spans="1:12" ht="15">
      <c r="A71" s="211"/>
      <c r="B71" s="212" t="s">
        <v>365</v>
      </c>
      <c r="C71" s="213"/>
      <c r="D71" s="213"/>
      <c r="E71" s="214" t="e">
        <f>INT(#REF!*0.03)</f>
        <v>#REF!</v>
      </c>
      <c r="F71" s="194">
        <v>1</v>
      </c>
      <c r="G71" s="215">
        <v>21</v>
      </c>
      <c r="H71" s="218"/>
      <c r="I71" s="219">
        <f>IF(G71=21,(H71*0.21),"--")</f>
        <v>0</v>
      </c>
      <c r="L71" s="199"/>
    </row>
    <row r="72" spans="1:12" ht="15">
      <c r="A72" s="220" t="s">
        <v>366</v>
      </c>
      <c r="B72" s="221"/>
      <c r="C72" s="222"/>
      <c r="D72" s="222"/>
      <c r="E72" s="223"/>
      <c r="F72" s="224"/>
      <c r="G72" s="224"/>
      <c r="H72" s="225">
        <f>SUM(H70:H71)</f>
        <v>0</v>
      </c>
      <c r="I72" s="225">
        <f>SUM(I70:I71)</f>
        <v>0</v>
      </c>
      <c r="L72" s="199"/>
    </row>
    <row r="73" spans="1:12" ht="15">
      <c r="A73" s="226"/>
      <c r="B73" s="212" t="s">
        <v>367</v>
      </c>
      <c r="C73" s="213"/>
      <c r="D73" s="213"/>
      <c r="E73" s="213"/>
      <c r="F73" s="213"/>
      <c r="G73" s="213"/>
      <c r="H73" s="227"/>
      <c r="I73" s="228">
        <f>SUM(I69:I71)</f>
        <v>0</v>
      </c>
      <c r="L73" s="199"/>
    </row>
    <row r="74" spans="1:12" ht="15">
      <c r="A74" s="229" t="s">
        <v>368</v>
      </c>
      <c r="B74" s="230"/>
      <c r="C74" s="230"/>
      <c r="D74" s="230"/>
      <c r="E74" s="230"/>
      <c r="F74" s="230"/>
      <c r="G74" s="230"/>
      <c r="H74" s="231">
        <f>SUM(H72+H69+I73)</f>
        <v>0</v>
      </c>
      <c r="I74" s="232"/>
      <c r="L74" s="199"/>
    </row>
    <row r="75" spans="1:12" ht="12">
      <c r="A75" s="233"/>
      <c r="B75" s="172"/>
      <c r="C75" s="172"/>
      <c r="D75" s="172"/>
      <c r="E75" s="172"/>
      <c r="F75" s="172"/>
      <c r="G75" s="172"/>
      <c r="H75" s="234"/>
      <c r="I75" s="172"/>
      <c r="L75" s="199"/>
    </row>
    <row r="76" ht="12">
      <c r="L76" s="199"/>
    </row>
    <row r="77" ht="12">
      <c r="L77" s="199"/>
    </row>
    <row r="78" ht="12">
      <c r="L78" s="199"/>
    </row>
    <row r="79" ht="12">
      <c r="L79" s="199"/>
    </row>
    <row r="80" ht="12">
      <c r="L80" s="199"/>
    </row>
    <row r="81" ht="12">
      <c r="L81" s="199"/>
    </row>
    <row r="82" ht="12">
      <c r="L82" s="199"/>
    </row>
    <row r="83" ht="12">
      <c r="L83" s="199"/>
    </row>
    <row r="84" ht="12">
      <c r="L84" s="199"/>
    </row>
    <row r="85" ht="12">
      <c r="L85" s="199"/>
    </row>
    <row r="86" ht="12">
      <c r="L86" s="199"/>
    </row>
    <row r="87" ht="12">
      <c r="L87" s="199"/>
    </row>
  </sheetData>
  <printOptions horizontalCentered="1"/>
  <pageMargins left="0.4724409448818898" right="0.31496062992125984" top="0.5905511811023623" bottom="0.7874015748031497" header="0.4330708661417323" footer="0.1968503937007874"/>
  <pageSetup fitToHeight="5" fitToWidth="1" horizontalDpi="600" verticalDpi="600" orientation="landscape" paperSize="9" scale="90" r:id="rId2"/>
  <headerFooter alignWithMargins="0">
    <oddFooter>&amp;L&amp;"Arial CE,tučné"&amp;F, 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7"/>
  <sheetViews>
    <sheetView showGridLines="0" workbookViewId="0" topLeftCell="A125">
      <selection activeCell="X139" sqref="X1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s="1" customFormat="1" ht="24.95" customHeight="1">
      <c r="B4" s="17"/>
      <c r="D4" s="18" t="s">
        <v>85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70" t="str">
        <f>'Rekapitulace stavby'!K6</f>
        <v>Základní škola Generála Janouška</v>
      </c>
      <c r="F7" s="271"/>
      <c r="G7" s="271"/>
      <c r="H7" s="271"/>
      <c r="L7" s="17"/>
    </row>
    <row r="8" spans="1:31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40" t="s">
        <v>196</v>
      </c>
      <c r="F9" s="269"/>
      <c r="G9" s="269"/>
      <c r="H9" s="26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 t="str">
        <f>'Rekapitulace stavby'!AN8</f>
        <v>15. 6. 2021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22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63" t="str">
        <f>'Rekapitulace stavby'!E14</f>
        <v xml:space="preserve"> </v>
      </c>
      <c r="F18" s="263"/>
      <c r="G18" s="263"/>
      <c r="H18" s="263"/>
      <c r="I18" s="23" t="s">
        <v>22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21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22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21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65" t="s">
        <v>1</v>
      </c>
      <c r="F27" s="265"/>
      <c r="G27" s="265"/>
      <c r="H27" s="26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28</v>
      </c>
      <c r="E30" s="26"/>
      <c r="F30" s="26"/>
      <c r="G30" s="26"/>
      <c r="H30" s="26"/>
      <c r="I30" s="26"/>
      <c r="J30" s="65">
        <f>ROUND(J128,2)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32</v>
      </c>
      <c r="E33" s="23" t="s">
        <v>33</v>
      </c>
      <c r="F33" s="94">
        <f>ROUND((SUM(BE128:BE166)),2)</f>
        <v>0</v>
      </c>
      <c r="G33" s="26"/>
      <c r="H33" s="26"/>
      <c r="I33" s="95">
        <v>0.21</v>
      </c>
      <c r="J33" s="94">
        <f>ROUND(((SUM(BE128:BE166))*I33),2)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4">
        <f>ROUND((SUM(BF128:BF166)),2)</f>
        <v>0</v>
      </c>
      <c r="G34" s="26"/>
      <c r="H34" s="26"/>
      <c r="I34" s="95">
        <v>0.15</v>
      </c>
      <c r="J34" s="94">
        <f>ROUND(((SUM(BF128:BF166))*I34),2)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35</v>
      </c>
      <c r="F35" s="94">
        <f>ROUND((SUM(BG128:BG166)),2)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36</v>
      </c>
      <c r="F36" s="94">
        <f>ROUND((SUM(BH128:BH166)),2)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37</v>
      </c>
      <c r="F37" s="94">
        <f>ROUND((SUM(BI128:BI166)),2)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38</v>
      </c>
      <c r="E39" s="54"/>
      <c r="F39" s="54"/>
      <c r="G39" s="98" t="s">
        <v>39</v>
      </c>
      <c r="H39" s="99" t="s">
        <v>40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102" t="s">
        <v>44</v>
      </c>
      <c r="G61" s="39" t="s">
        <v>43</v>
      </c>
      <c r="H61" s="29"/>
      <c r="I61" s="29"/>
      <c r="J61" s="103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102" t="s">
        <v>44</v>
      </c>
      <c r="G76" s="39" t="s">
        <v>43</v>
      </c>
      <c r="H76" s="29"/>
      <c r="I76" s="29"/>
      <c r="J76" s="103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Základní škola Generála Janouška</v>
      </c>
      <c r="F85" s="271"/>
      <c r="G85" s="271"/>
      <c r="H85" s="27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40" t="str">
        <f>E9</f>
        <v>03 - Stavební část</v>
      </c>
      <c r="F87" s="269"/>
      <c r="G87" s="269"/>
      <c r="H87" s="26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49" t="str">
        <f>IF(J12="","",J12)</f>
        <v>15. 6. 2021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>
      <c r="B97" s="107"/>
      <c r="D97" s="108" t="s">
        <v>197</v>
      </c>
      <c r="E97" s="109"/>
      <c r="F97" s="109"/>
      <c r="G97" s="109"/>
      <c r="H97" s="109"/>
      <c r="I97" s="109"/>
      <c r="J97" s="110">
        <f>J129</f>
        <v>0</v>
      </c>
      <c r="L97" s="107"/>
    </row>
    <row r="98" spans="2:12" s="10" customFormat="1" ht="19.9" customHeight="1">
      <c r="B98" s="111"/>
      <c r="D98" s="112" t="s">
        <v>198</v>
      </c>
      <c r="E98" s="113"/>
      <c r="F98" s="113"/>
      <c r="G98" s="113"/>
      <c r="H98" s="113"/>
      <c r="I98" s="113"/>
      <c r="J98" s="114">
        <f>J130</f>
        <v>0</v>
      </c>
      <c r="L98" s="111"/>
    </row>
    <row r="99" spans="2:12" s="10" customFormat="1" ht="19.9" customHeight="1">
      <c r="B99" s="111"/>
      <c r="D99" s="112" t="s">
        <v>199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2:12" s="10" customFormat="1" ht="19.9" customHeight="1">
      <c r="B100" s="111"/>
      <c r="D100" s="112" t="s">
        <v>200</v>
      </c>
      <c r="E100" s="113"/>
      <c r="F100" s="113"/>
      <c r="G100" s="113"/>
      <c r="H100" s="113"/>
      <c r="I100" s="113"/>
      <c r="J100" s="114">
        <f>J135</f>
        <v>0</v>
      </c>
      <c r="L100" s="111"/>
    </row>
    <row r="101" spans="2:12" s="10" customFormat="1" ht="19.9" customHeight="1">
      <c r="B101" s="111"/>
      <c r="D101" s="112" t="s">
        <v>201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2:12" s="10" customFormat="1" ht="19.9" customHeight="1">
      <c r="B102" s="111"/>
      <c r="D102" s="112" t="s">
        <v>202</v>
      </c>
      <c r="E102" s="113"/>
      <c r="F102" s="113"/>
      <c r="G102" s="113"/>
      <c r="H102" s="113"/>
      <c r="I102" s="113"/>
      <c r="J102" s="114">
        <f>J144</f>
        <v>0</v>
      </c>
      <c r="L102" s="111"/>
    </row>
    <row r="103" spans="2:12" s="9" customFormat="1" ht="24.95" customHeight="1">
      <c r="B103" s="107"/>
      <c r="D103" s="108" t="s">
        <v>203</v>
      </c>
      <c r="E103" s="109"/>
      <c r="F103" s="109"/>
      <c r="G103" s="109"/>
      <c r="H103" s="109"/>
      <c r="I103" s="109"/>
      <c r="J103" s="110">
        <f>J146</f>
        <v>0</v>
      </c>
      <c r="L103" s="107"/>
    </row>
    <row r="104" spans="2:12" s="10" customFormat="1" ht="19.9" customHeight="1">
      <c r="B104" s="111"/>
      <c r="D104" s="112" t="s">
        <v>204</v>
      </c>
      <c r="E104" s="113"/>
      <c r="F104" s="113"/>
      <c r="G104" s="113"/>
      <c r="H104" s="113"/>
      <c r="I104" s="113"/>
      <c r="J104" s="114">
        <f>J147</f>
        <v>0</v>
      </c>
      <c r="L104" s="111"/>
    </row>
    <row r="105" spans="2:12" s="10" customFormat="1" ht="19.9" customHeight="1">
      <c r="B105" s="111"/>
      <c r="D105" s="112" t="s">
        <v>205</v>
      </c>
      <c r="E105" s="113"/>
      <c r="F105" s="113"/>
      <c r="G105" s="113"/>
      <c r="H105" s="113"/>
      <c r="I105" s="113"/>
      <c r="J105" s="114">
        <f>J150</f>
        <v>0</v>
      </c>
      <c r="L105" s="111"/>
    </row>
    <row r="106" spans="2:12" s="10" customFormat="1" ht="19.9" customHeight="1">
      <c r="B106" s="111"/>
      <c r="D106" s="112" t="s">
        <v>206</v>
      </c>
      <c r="E106" s="113"/>
      <c r="F106" s="113"/>
      <c r="G106" s="113"/>
      <c r="H106" s="113"/>
      <c r="I106" s="113"/>
      <c r="J106" s="114">
        <f>J154</f>
        <v>0</v>
      </c>
      <c r="L106" s="111"/>
    </row>
    <row r="107" spans="2:12" s="10" customFormat="1" ht="19.9" customHeight="1">
      <c r="B107" s="111"/>
      <c r="D107" s="112" t="s">
        <v>207</v>
      </c>
      <c r="E107" s="113"/>
      <c r="F107" s="113"/>
      <c r="G107" s="113"/>
      <c r="H107" s="113"/>
      <c r="I107" s="113"/>
      <c r="J107" s="114">
        <f>J156</f>
        <v>0</v>
      </c>
      <c r="L107" s="111"/>
    </row>
    <row r="108" spans="2:12" s="10" customFormat="1" ht="19.9" customHeight="1">
      <c r="B108" s="111"/>
      <c r="D108" s="112" t="s">
        <v>208</v>
      </c>
      <c r="E108" s="113"/>
      <c r="F108" s="113"/>
      <c r="G108" s="113"/>
      <c r="H108" s="113"/>
      <c r="I108" s="113"/>
      <c r="J108" s="114">
        <f>J162</f>
        <v>0</v>
      </c>
      <c r="L108" s="111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31" s="2" customFormat="1" ht="6.95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4.95" customHeight="1">
      <c r="A115" s="26"/>
      <c r="B115" s="27"/>
      <c r="C115" s="18" t="s">
        <v>95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27"/>
      <c r="C118" s="26"/>
      <c r="D118" s="26"/>
      <c r="E118" s="270" t="str">
        <f>E7</f>
        <v>Základní škola Generála Janouška</v>
      </c>
      <c r="F118" s="271"/>
      <c r="G118" s="271"/>
      <c r="H118" s="27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86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40" t="str">
        <f>E9</f>
        <v>03 - Stavební část</v>
      </c>
      <c r="F120" s="269"/>
      <c r="G120" s="269"/>
      <c r="H120" s="269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16</v>
      </c>
      <c r="D122" s="26"/>
      <c r="E122" s="26"/>
      <c r="F122" s="21" t="str">
        <f>F12</f>
        <v xml:space="preserve"> </v>
      </c>
      <c r="G122" s="26"/>
      <c r="H122" s="26"/>
      <c r="I122" s="23" t="s">
        <v>18</v>
      </c>
      <c r="J122" s="49" t="str">
        <f>IF(J12="","",J12)</f>
        <v>15. 6. 2021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5.2" customHeight="1">
      <c r="A124" s="26"/>
      <c r="B124" s="27"/>
      <c r="C124" s="23" t="s">
        <v>20</v>
      </c>
      <c r="D124" s="26"/>
      <c r="E124" s="26"/>
      <c r="F124" s="21" t="str">
        <f>E15</f>
        <v xml:space="preserve"> </v>
      </c>
      <c r="G124" s="26"/>
      <c r="H124" s="26"/>
      <c r="I124" s="23" t="s">
        <v>24</v>
      </c>
      <c r="J124" s="24" t="str">
        <f>E21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23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26</v>
      </c>
      <c r="J125" s="24" t="str">
        <f>E24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1" customFormat="1" ht="29.25" customHeight="1">
      <c r="A127" s="115"/>
      <c r="B127" s="116"/>
      <c r="C127" s="117" t="s">
        <v>96</v>
      </c>
      <c r="D127" s="118" t="s">
        <v>53</v>
      </c>
      <c r="E127" s="118" t="s">
        <v>49</v>
      </c>
      <c r="F127" s="118" t="s">
        <v>50</v>
      </c>
      <c r="G127" s="118" t="s">
        <v>97</v>
      </c>
      <c r="H127" s="118" t="s">
        <v>98</v>
      </c>
      <c r="I127" s="118" t="s">
        <v>99</v>
      </c>
      <c r="J127" s="119" t="s">
        <v>90</v>
      </c>
      <c r="K127" s="120" t="s">
        <v>100</v>
      </c>
      <c r="L127" s="121"/>
      <c r="M127" s="56" t="s">
        <v>1</v>
      </c>
      <c r="N127" s="57" t="s">
        <v>32</v>
      </c>
      <c r="O127" s="57" t="s">
        <v>101</v>
      </c>
      <c r="P127" s="57" t="s">
        <v>102</v>
      </c>
      <c r="Q127" s="57" t="s">
        <v>103</v>
      </c>
      <c r="R127" s="57" t="s">
        <v>104</v>
      </c>
      <c r="S127" s="57" t="s">
        <v>105</v>
      </c>
      <c r="T127" s="58" t="s">
        <v>106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</row>
    <row r="128" spans="1:63" s="2" customFormat="1" ht="22.9" customHeight="1">
      <c r="A128" s="26"/>
      <c r="B128" s="27"/>
      <c r="C128" s="63" t="s">
        <v>107</v>
      </c>
      <c r="D128" s="26"/>
      <c r="E128" s="26"/>
      <c r="F128" s="26"/>
      <c r="G128" s="26"/>
      <c r="H128" s="26"/>
      <c r="I128" s="26"/>
      <c r="J128" s="122">
        <f>BK128</f>
        <v>0</v>
      </c>
      <c r="K128" s="26"/>
      <c r="L128" s="27"/>
      <c r="M128" s="59"/>
      <c r="N128" s="50"/>
      <c r="O128" s="60"/>
      <c r="P128" s="123">
        <f>P129+P146</f>
        <v>34.134999</v>
      </c>
      <c r="Q128" s="60"/>
      <c r="R128" s="123">
        <f>R129+R146</f>
        <v>2.79043594</v>
      </c>
      <c r="S128" s="60"/>
      <c r="T128" s="124">
        <f>T129+T146</f>
        <v>2.57025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67</v>
      </c>
      <c r="AU128" s="14" t="s">
        <v>92</v>
      </c>
      <c r="BK128" s="125">
        <f>BK129+BK146</f>
        <v>0</v>
      </c>
    </row>
    <row r="129" spans="2:63" s="12" customFormat="1" ht="25.9" customHeight="1">
      <c r="B129" s="126"/>
      <c r="D129" s="127" t="s">
        <v>67</v>
      </c>
      <c r="E129" s="128" t="s">
        <v>108</v>
      </c>
      <c r="F129" s="128" t="s">
        <v>209</v>
      </c>
      <c r="J129" s="129">
        <f>BK129</f>
        <v>0</v>
      </c>
      <c r="L129" s="126"/>
      <c r="M129" s="130"/>
      <c r="N129" s="131"/>
      <c r="O129" s="131"/>
      <c r="P129" s="132">
        <f>P130+P133+P135+P139+P144</f>
        <v>22.802999</v>
      </c>
      <c r="Q129" s="131"/>
      <c r="R129" s="132">
        <f>R130+R133+R135+R139+R144</f>
        <v>2.59027094</v>
      </c>
      <c r="S129" s="131"/>
      <c r="T129" s="133">
        <f>T130+T133+T135+T139+T144</f>
        <v>2.482</v>
      </c>
      <c r="AR129" s="127" t="s">
        <v>76</v>
      </c>
      <c r="AT129" s="134" t="s">
        <v>67</v>
      </c>
      <c r="AU129" s="134" t="s">
        <v>68</v>
      </c>
      <c r="AY129" s="127" t="s">
        <v>109</v>
      </c>
      <c r="BK129" s="135">
        <f>BK130+BK133+BK135+BK139+BK144</f>
        <v>0</v>
      </c>
    </row>
    <row r="130" spans="2:63" s="12" customFormat="1" ht="22.9" customHeight="1">
      <c r="B130" s="126"/>
      <c r="D130" s="127" t="s">
        <v>67</v>
      </c>
      <c r="E130" s="136" t="s">
        <v>76</v>
      </c>
      <c r="F130" s="136" t="s">
        <v>210</v>
      </c>
      <c r="J130" s="137">
        <f>BK130</f>
        <v>0</v>
      </c>
      <c r="L130" s="126"/>
      <c r="M130" s="130"/>
      <c r="N130" s="131"/>
      <c r="O130" s="131"/>
      <c r="P130" s="132">
        <f>SUM(P131:P132)</f>
        <v>3.9596669999999996</v>
      </c>
      <c r="Q130" s="131"/>
      <c r="R130" s="132">
        <f>SUM(R131:R132)</f>
        <v>0</v>
      </c>
      <c r="S130" s="131"/>
      <c r="T130" s="133">
        <f>SUM(T131:T132)</f>
        <v>0</v>
      </c>
      <c r="AR130" s="127" t="s">
        <v>76</v>
      </c>
      <c r="AT130" s="134" t="s">
        <v>67</v>
      </c>
      <c r="AU130" s="134" t="s">
        <v>76</v>
      </c>
      <c r="AY130" s="127" t="s">
        <v>109</v>
      </c>
      <c r="BK130" s="135">
        <f>SUM(BK131:BK132)</f>
        <v>0</v>
      </c>
    </row>
    <row r="131" spans="1:65" s="2" customFormat="1" ht="33" customHeight="1">
      <c r="A131" s="26"/>
      <c r="B131" s="138"/>
      <c r="C131" s="139" t="s">
        <v>76</v>
      </c>
      <c r="D131" s="139" t="s">
        <v>112</v>
      </c>
      <c r="E131" s="140" t="s">
        <v>211</v>
      </c>
      <c r="F131" s="141" t="s">
        <v>212</v>
      </c>
      <c r="G131" s="142" t="s">
        <v>213</v>
      </c>
      <c r="H131" s="143">
        <v>1</v>
      </c>
      <c r="I131" s="144"/>
      <c r="J131" s="144">
        <f>ROUND(I131*H131,2)</f>
        <v>0</v>
      </c>
      <c r="K131" s="145"/>
      <c r="L131" s="27"/>
      <c r="M131" s="146" t="s">
        <v>1</v>
      </c>
      <c r="N131" s="147" t="s">
        <v>33</v>
      </c>
      <c r="O131" s="148">
        <v>2.702</v>
      </c>
      <c r="P131" s="148">
        <f>O131*H131</f>
        <v>2.702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115</v>
      </c>
      <c r="AT131" s="150" t="s">
        <v>112</v>
      </c>
      <c r="AU131" s="150" t="s">
        <v>78</v>
      </c>
      <c r="AY131" s="14" t="s">
        <v>109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4" t="s">
        <v>76</v>
      </c>
      <c r="BK131" s="151">
        <f>ROUND(I131*H131,2)</f>
        <v>0</v>
      </c>
      <c r="BL131" s="14" t="s">
        <v>115</v>
      </c>
      <c r="BM131" s="150" t="s">
        <v>214</v>
      </c>
    </row>
    <row r="132" spans="1:65" s="2" customFormat="1" ht="21.75" customHeight="1">
      <c r="A132" s="26"/>
      <c r="B132" s="138"/>
      <c r="C132" s="139" t="s">
        <v>78</v>
      </c>
      <c r="D132" s="139" t="s">
        <v>112</v>
      </c>
      <c r="E132" s="140" t="s">
        <v>215</v>
      </c>
      <c r="F132" s="141" t="s">
        <v>216</v>
      </c>
      <c r="G132" s="142" t="s">
        <v>213</v>
      </c>
      <c r="H132" s="143">
        <v>0.703</v>
      </c>
      <c r="I132" s="144"/>
      <c r="J132" s="144">
        <f>ROUND(I132*H132,2)</f>
        <v>0</v>
      </c>
      <c r="K132" s="145"/>
      <c r="L132" s="27"/>
      <c r="M132" s="146" t="s">
        <v>1</v>
      </c>
      <c r="N132" s="147" t="s">
        <v>33</v>
      </c>
      <c r="O132" s="148">
        <v>1.789</v>
      </c>
      <c r="P132" s="148">
        <f>O132*H132</f>
        <v>1.2576669999999999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115</v>
      </c>
      <c r="AT132" s="150" t="s">
        <v>112</v>
      </c>
      <c r="AU132" s="150" t="s">
        <v>78</v>
      </c>
      <c r="AY132" s="14" t="s">
        <v>109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4" t="s">
        <v>76</v>
      </c>
      <c r="BK132" s="151">
        <f>ROUND(I132*H132,2)</f>
        <v>0</v>
      </c>
      <c r="BL132" s="14" t="s">
        <v>115</v>
      </c>
      <c r="BM132" s="150" t="s">
        <v>217</v>
      </c>
    </row>
    <row r="133" spans="2:63" s="12" customFormat="1" ht="22.9" customHeight="1">
      <c r="B133" s="126"/>
      <c r="D133" s="127" t="s">
        <v>67</v>
      </c>
      <c r="E133" s="136" t="s">
        <v>115</v>
      </c>
      <c r="F133" s="136" t="s">
        <v>218</v>
      </c>
      <c r="J133" s="137">
        <f>BK133</f>
        <v>0</v>
      </c>
      <c r="L133" s="126"/>
      <c r="M133" s="130"/>
      <c r="N133" s="131"/>
      <c r="O133" s="131"/>
      <c r="P133" s="132">
        <f>P134</f>
        <v>0.32925</v>
      </c>
      <c r="Q133" s="131"/>
      <c r="R133" s="132">
        <f>R134</f>
        <v>0</v>
      </c>
      <c r="S133" s="131"/>
      <c r="T133" s="133">
        <f>T134</f>
        <v>0</v>
      </c>
      <c r="AR133" s="127" t="s">
        <v>76</v>
      </c>
      <c r="AT133" s="134" t="s">
        <v>67</v>
      </c>
      <c r="AU133" s="134" t="s">
        <v>76</v>
      </c>
      <c r="AY133" s="127" t="s">
        <v>109</v>
      </c>
      <c r="BK133" s="135">
        <f>BK134</f>
        <v>0</v>
      </c>
    </row>
    <row r="134" spans="1:65" s="2" customFormat="1" ht="16.5" customHeight="1">
      <c r="A134" s="26"/>
      <c r="B134" s="138"/>
      <c r="C134" s="139" t="s">
        <v>120</v>
      </c>
      <c r="D134" s="139" t="s">
        <v>112</v>
      </c>
      <c r="E134" s="140" t="s">
        <v>219</v>
      </c>
      <c r="F134" s="141" t="s">
        <v>220</v>
      </c>
      <c r="G134" s="142" t="s">
        <v>213</v>
      </c>
      <c r="H134" s="143">
        <v>0.25</v>
      </c>
      <c r="I134" s="144"/>
      <c r="J134" s="144">
        <f>ROUND(I134*H134,2)</f>
        <v>0</v>
      </c>
      <c r="K134" s="145"/>
      <c r="L134" s="27"/>
      <c r="M134" s="146" t="s">
        <v>1</v>
      </c>
      <c r="N134" s="147" t="s">
        <v>33</v>
      </c>
      <c r="O134" s="148">
        <v>1.317</v>
      </c>
      <c r="P134" s="148">
        <f>O134*H134</f>
        <v>0.32925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115</v>
      </c>
      <c r="AT134" s="150" t="s">
        <v>112</v>
      </c>
      <c r="AU134" s="150" t="s">
        <v>78</v>
      </c>
      <c r="AY134" s="14" t="s">
        <v>109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4" t="s">
        <v>76</v>
      </c>
      <c r="BK134" s="151">
        <f>ROUND(I134*H134,2)</f>
        <v>0</v>
      </c>
      <c r="BL134" s="14" t="s">
        <v>115</v>
      </c>
      <c r="BM134" s="150" t="s">
        <v>221</v>
      </c>
    </row>
    <row r="135" spans="2:63" s="12" customFormat="1" ht="22.9" customHeight="1">
      <c r="B135" s="126"/>
      <c r="D135" s="127" t="s">
        <v>67</v>
      </c>
      <c r="E135" s="136" t="s">
        <v>130</v>
      </c>
      <c r="F135" s="136" t="s">
        <v>222</v>
      </c>
      <c r="J135" s="137">
        <f>BK135</f>
        <v>0</v>
      </c>
      <c r="L135" s="126"/>
      <c r="M135" s="130"/>
      <c r="N135" s="131"/>
      <c r="O135" s="131"/>
      <c r="P135" s="132">
        <f>SUM(P136:P138)</f>
        <v>4.779082</v>
      </c>
      <c r="Q135" s="131"/>
      <c r="R135" s="132">
        <f>SUM(R136:R138)</f>
        <v>2.59027094</v>
      </c>
      <c r="S135" s="131"/>
      <c r="T135" s="133">
        <f>SUM(T136:T138)</f>
        <v>0</v>
      </c>
      <c r="AR135" s="127" t="s">
        <v>76</v>
      </c>
      <c r="AT135" s="134" t="s">
        <v>67</v>
      </c>
      <c r="AU135" s="134" t="s">
        <v>76</v>
      </c>
      <c r="AY135" s="127" t="s">
        <v>109</v>
      </c>
      <c r="BK135" s="135">
        <f>SUM(BK136:BK138)</f>
        <v>0</v>
      </c>
    </row>
    <row r="136" spans="1:65" s="2" customFormat="1" ht="21.75" customHeight="1">
      <c r="A136" s="26"/>
      <c r="B136" s="138"/>
      <c r="C136" s="139" t="s">
        <v>115</v>
      </c>
      <c r="D136" s="139" t="s">
        <v>112</v>
      </c>
      <c r="E136" s="140" t="s">
        <v>223</v>
      </c>
      <c r="F136" s="141" t="s">
        <v>224</v>
      </c>
      <c r="G136" s="142" t="s">
        <v>225</v>
      </c>
      <c r="H136" s="143">
        <v>4</v>
      </c>
      <c r="I136" s="144"/>
      <c r="J136" s="144">
        <f>ROUND(I136*H136,2)</f>
        <v>0</v>
      </c>
      <c r="K136" s="145"/>
      <c r="L136" s="27"/>
      <c r="M136" s="146" t="s">
        <v>1</v>
      </c>
      <c r="N136" s="147" t="s">
        <v>33</v>
      </c>
      <c r="O136" s="148">
        <v>0.466</v>
      </c>
      <c r="P136" s="148">
        <f>O136*H136</f>
        <v>1.864</v>
      </c>
      <c r="Q136" s="148">
        <v>0.0284</v>
      </c>
      <c r="R136" s="148">
        <f>Q136*H136</f>
        <v>0.1136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115</v>
      </c>
      <c r="AT136" s="150" t="s">
        <v>112</v>
      </c>
      <c r="AU136" s="150" t="s">
        <v>78</v>
      </c>
      <c r="AY136" s="14" t="s">
        <v>109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4" t="s">
        <v>76</v>
      </c>
      <c r="BK136" s="151">
        <f>ROUND(I136*H136,2)</f>
        <v>0</v>
      </c>
      <c r="BL136" s="14" t="s">
        <v>115</v>
      </c>
      <c r="BM136" s="150" t="s">
        <v>226</v>
      </c>
    </row>
    <row r="137" spans="1:65" s="2" customFormat="1" ht="21.75" customHeight="1">
      <c r="A137" s="26"/>
      <c r="B137" s="138"/>
      <c r="C137" s="139" t="s">
        <v>126</v>
      </c>
      <c r="D137" s="139" t="s">
        <v>112</v>
      </c>
      <c r="E137" s="140" t="s">
        <v>227</v>
      </c>
      <c r="F137" s="141" t="s">
        <v>228</v>
      </c>
      <c r="G137" s="142" t="s">
        <v>213</v>
      </c>
      <c r="H137" s="143">
        <v>1</v>
      </c>
      <c r="I137" s="144"/>
      <c r="J137" s="144">
        <f>ROUND(I137*H137,2)</f>
        <v>0</v>
      </c>
      <c r="K137" s="145"/>
      <c r="L137" s="27"/>
      <c r="M137" s="146" t="s">
        <v>1</v>
      </c>
      <c r="N137" s="147" t="s">
        <v>33</v>
      </c>
      <c r="O137" s="148">
        <v>2.58</v>
      </c>
      <c r="P137" s="148">
        <f>O137*H137</f>
        <v>2.58</v>
      </c>
      <c r="Q137" s="148">
        <v>2.45329</v>
      </c>
      <c r="R137" s="148">
        <f>Q137*H137</f>
        <v>2.45329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115</v>
      </c>
      <c r="AT137" s="150" t="s">
        <v>112</v>
      </c>
      <c r="AU137" s="150" t="s">
        <v>78</v>
      </c>
      <c r="AY137" s="14" t="s">
        <v>109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4" t="s">
        <v>76</v>
      </c>
      <c r="BK137" s="151">
        <f>ROUND(I137*H137,2)</f>
        <v>0</v>
      </c>
      <c r="BL137" s="14" t="s">
        <v>115</v>
      </c>
      <c r="BM137" s="150" t="s">
        <v>229</v>
      </c>
    </row>
    <row r="138" spans="1:65" s="2" customFormat="1" ht="16.5" customHeight="1">
      <c r="A138" s="26"/>
      <c r="B138" s="138"/>
      <c r="C138" s="139" t="s">
        <v>130</v>
      </c>
      <c r="D138" s="139" t="s">
        <v>112</v>
      </c>
      <c r="E138" s="140" t="s">
        <v>230</v>
      </c>
      <c r="F138" s="141" t="s">
        <v>231</v>
      </c>
      <c r="G138" s="142" t="s">
        <v>232</v>
      </c>
      <c r="H138" s="143">
        <v>0.022</v>
      </c>
      <c r="I138" s="144"/>
      <c r="J138" s="144">
        <f>ROUND(I138*H138,2)</f>
        <v>0</v>
      </c>
      <c r="K138" s="145"/>
      <c r="L138" s="27"/>
      <c r="M138" s="146" t="s">
        <v>1</v>
      </c>
      <c r="N138" s="147" t="s">
        <v>33</v>
      </c>
      <c r="O138" s="148">
        <v>15.231</v>
      </c>
      <c r="P138" s="148">
        <f>O138*H138</f>
        <v>0.335082</v>
      </c>
      <c r="Q138" s="148">
        <v>1.06277</v>
      </c>
      <c r="R138" s="148">
        <f>Q138*H138</f>
        <v>0.02338094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115</v>
      </c>
      <c r="AT138" s="150" t="s">
        <v>112</v>
      </c>
      <c r="AU138" s="150" t="s">
        <v>78</v>
      </c>
      <c r="AY138" s="14" t="s">
        <v>109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4" t="s">
        <v>76</v>
      </c>
      <c r="BK138" s="151">
        <f>ROUND(I138*H138,2)</f>
        <v>0</v>
      </c>
      <c r="BL138" s="14" t="s">
        <v>115</v>
      </c>
      <c r="BM138" s="150" t="s">
        <v>233</v>
      </c>
    </row>
    <row r="139" spans="2:63" s="12" customFormat="1" ht="22.9" customHeight="1">
      <c r="B139" s="126"/>
      <c r="D139" s="127" t="s">
        <v>67</v>
      </c>
      <c r="E139" s="136" t="s">
        <v>143</v>
      </c>
      <c r="F139" s="136" t="s">
        <v>234</v>
      </c>
      <c r="J139" s="137">
        <f>BK139</f>
        <v>0</v>
      </c>
      <c r="L139" s="126"/>
      <c r="M139" s="130"/>
      <c r="N139" s="131"/>
      <c r="O139" s="131"/>
      <c r="P139" s="132">
        <f>SUM(P140:P143)</f>
        <v>13.610000000000001</v>
      </c>
      <c r="Q139" s="131"/>
      <c r="R139" s="132">
        <f>SUM(R140:R143)</f>
        <v>0</v>
      </c>
      <c r="S139" s="131"/>
      <c r="T139" s="133">
        <f>SUM(T140:T143)</f>
        <v>2.482</v>
      </c>
      <c r="AR139" s="127" t="s">
        <v>76</v>
      </c>
      <c r="AT139" s="134" t="s">
        <v>67</v>
      </c>
      <c r="AU139" s="134" t="s">
        <v>76</v>
      </c>
      <c r="AY139" s="127" t="s">
        <v>109</v>
      </c>
      <c r="BK139" s="135">
        <f>SUM(BK140:BK143)</f>
        <v>0</v>
      </c>
    </row>
    <row r="140" spans="1:65" s="2" customFormat="1" ht="33" customHeight="1">
      <c r="A140" s="26"/>
      <c r="B140" s="138"/>
      <c r="C140" s="139" t="s">
        <v>134</v>
      </c>
      <c r="D140" s="139" t="s">
        <v>112</v>
      </c>
      <c r="E140" s="140" t="s">
        <v>235</v>
      </c>
      <c r="F140" s="141" t="s">
        <v>236</v>
      </c>
      <c r="G140" s="142" t="s">
        <v>213</v>
      </c>
      <c r="H140" s="143">
        <v>1</v>
      </c>
      <c r="I140" s="144"/>
      <c r="J140" s="144">
        <f>ROUND(I140*H140,2)</f>
        <v>0</v>
      </c>
      <c r="K140" s="145"/>
      <c r="L140" s="27"/>
      <c r="M140" s="146" t="s">
        <v>1</v>
      </c>
      <c r="N140" s="147" t="s">
        <v>33</v>
      </c>
      <c r="O140" s="148">
        <v>10.47</v>
      </c>
      <c r="P140" s="148">
        <f>O140*H140</f>
        <v>10.47</v>
      </c>
      <c r="Q140" s="148">
        <v>0</v>
      </c>
      <c r="R140" s="148">
        <f>Q140*H140</f>
        <v>0</v>
      </c>
      <c r="S140" s="148">
        <v>2.2</v>
      </c>
      <c r="T140" s="149">
        <f>S140*H140</f>
        <v>2.2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115</v>
      </c>
      <c r="AT140" s="150" t="s">
        <v>112</v>
      </c>
      <c r="AU140" s="150" t="s">
        <v>78</v>
      </c>
      <c r="AY140" s="14" t="s">
        <v>109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4" t="s">
        <v>76</v>
      </c>
      <c r="BK140" s="151">
        <f>ROUND(I140*H140,2)</f>
        <v>0</v>
      </c>
      <c r="BL140" s="14" t="s">
        <v>115</v>
      </c>
      <c r="BM140" s="150" t="s">
        <v>237</v>
      </c>
    </row>
    <row r="141" spans="1:65" s="2" customFormat="1" ht="21.75" customHeight="1">
      <c r="A141" s="26"/>
      <c r="B141" s="138"/>
      <c r="C141" s="139" t="s">
        <v>139</v>
      </c>
      <c r="D141" s="139" t="s">
        <v>112</v>
      </c>
      <c r="E141" s="140" t="s">
        <v>238</v>
      </c>
      <c r="F141" s="141" t="s">
        <v>239</v>
      </c>
      <c r="G141" s="142" t="s">
        <v>240</v>
      </c>
      <c r="H141" s="143">
        <v>2</v>
      </c>
      <c r="I141" s="144"/>
      <c r="J141" s="144">
        <f>ROUND(I141*H141,2)</f>
        <v>0</v>
      </c>
      <c r="K141" s="145"/>
      <c r="L141" s="27"/>
      <c r="M141" s="146" t="s">
        <v>1</v>
      </c>
      <c r="N141" s="147" t="s">
        <v>33</v>
      </c>
      <c r="O141" s="148">
        <v>0.5</v>
      </c>
      <c r="P141" s="148">
        <f>O141*H141</f>
        <v>1</v>
      </c>
      <c r="Q141" s="148">
        <v>0</v>
      </c>
      <c r="R141" s="148">
        <f>Q141*H141</f>
        <v>0</v>
      </c>
      <c r="S141" s="148">
        <v>0.005</v>
      </c>
      <c r="T141" s="149">
        <f>S141*H141</f>
        <v>0.01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115</v>
      </c>
      <c r="AT141" s="150" t="s">
        <v>112</v>
      </c>
      <c r="AU141" s="150" t="s">
        <v>78</v>
      </c>
      <c r="AY141" s="14" t="s">
        <v>109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76</v>
      </c>
      <c r="BK141" s="151">
        <f>ROUND(I141*H141,2)</f>
        <v>0</v>
      </c>
      <c r="BL141" s="14" t="s">
        <v>115</v>
      </c>
      <c r="BM141" s="150" t="s">
        <v>241</v>
      </c>
    </row>
    <row r="142" spans="1:65" s="2" customFormat="1" ht="16.5" customHeight="1">
      <c r="A142" s="26"/>
      <c r="B142" s="138"/>
      <c r="C142" s="139" t="s">
        <v>143</v>
      </c>
      <c r="D142" s="139" t="s">
        <v>112</v>
      </c>
      <c r="E142" s="140" t="s">
        <v>242</v>
      </c>
      <c r="F142" s="141" t="s">
        <v>243</v>
      </c>
      <c r="G142" s="142" t="s">
        <v>114</v>
      </c>
      <c r="H142" s="143">
        <v>1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33</v>
      </c>
      <c r="O142" s="148">
        <v>0.22</v>
      </c>
      <c r="P142" s="148">
        <f>O142*H142</f>
        <v>0.22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115</v>
      </c>
      <c r="AT142" s="150" t="s">
        <v>112</v>
      </c>
      <c r="AU142" s="150" t="s">
        <v>78</v>
      </c>
      <c r="AY142" s="14" t="s">
        <v>109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76</v>
      </c>
      <c r="BK142" s="151">
        <f>ROUND(I142*H142,2)</f>
        <v>0</v>
      </c>
      <c r="BL142" s="14" t="s">
        <v>115</v>
      </c>
      <c r="BM142" s="150" t="s">
        <v>244</v>
      </c>
    </row>
    <row r="143" spans="1:65" s="2" customFormat="1" ht="21.75" customHeight="1">
      <c r="A143" s="26"/>
      <c r="B143" s="138"/>
      <c r="C143" s="139" t="s">
        <v>147</v>
      </c>
      <c r="D143" s="139" t="s">
        <v>112</v>
      </c>
      <c r="E143" s="140" t="s">
        <v>245</v>
      </c>
      <c r="F143" s="141" t="s">
        <v>246</v>
      </c>
      <c r="G143" s="142" t="s">
        <v>225</v>
      </c>
      <c r="H143" s="143">
        <v>4</v>
      </c>
      <c r="I143" s="144"/>
      <c r="J143" s="144">
        <f>ROUND(I143*H143,2)</f>
        <v>0</v>
      </c>
      <c r="K143" s="145"/>
      <c r="L143" s="27"/>
      <c r="M143" s="146" t="s">
        <v>1</v>
      </c>
      <c r="N143" s="147" t="s">
        <v>33</v>
      </c>
      <c r="O143" s="148">
        <v>0.48</v>
      </c>
      <c r="P143" s="148">
        <f>O143*H143</f>
        <v>1.92</v>
      </c>
      <c r="Q143" s="148">
        <v>0</v>
      </c>
      <c r="R143" s="148">
        <f>Q143*H143</f>
        <v>0</v>
      </c>
      <c r="S143" s="148">
        <v>0.068</v>
      </c>
      <c r="T143" s="149">
        <f>S143*H143</f>
        <v>0.272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115</v>
      </c>
      <c r="AT143" s="150" t="s">
        <v>112</v>
      </c>
      <c r="AU143" s="150" t="s">
        <v>78</v>
      </c>
      <c r="AY143" s="14" t="s">
        <v>109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4" t="s">
        <v>76</v>
      </c>
      <c r="BK143" s="151">
        <f>ROUND(I143*H143,2)</f>
        <v>0</v>
      </c>
      <c r="BL143" s="14" t="s">
        <v>115</v>
      </c>
      <c r="BM143" s="150" t="s">
        <v>247</v>
      </c>
    </row>
    <row r="144" spans="2:63" s="12" customFormat="1" ht="22.9" customHeight="1">
      <c r="B144" s="126"/>
      <c r="D144" s="127" t="s">
        <v>67</v>
      </c>
      <c r="E144" s="136" t="s">
        <v>248</v>
      </c>
      <c r="F144" s="136" t="s">
        <v>249</v>
      </c>
      <c r="J144" s="137">
        <f>BK144</f>
        <v>0</v>
      </c>
      <c r="L144" s="126"/>
      <c r="M144" s="130"/>
      <c r="N144" s="131"/>
      <c r="O144" s="131"/>
      <c r="P144" s="132">
        <f>P145</f>
        <v>0.125</v>
      </c>
      <c r="Q144" s="131"/>
      <c r="R144" s="132">
        <f>R145</f>
        <v>0</v>
      </c>
      <c r="S144" s="131"/>
      <c r="T144" s="133">
        <f>T145</f>
        <v>0</v>
      </c>
      <c r="AR144" s="127" t="s">
        <v>76</v>
      </c>
      <c r="AT144" s="134" t="s">
        <v>67</v>
      </c>
      <c r="AU144" s="134" t="s">
        <v>76</v>
      </c>
      <c r="AY144" s="127" t="s">
        <v>109</v>
      </c>
      <c r="BK144" s="135">
        <f>BK145</f>
        <v>0</v>
      </c>
    </row>
    <row r="145" spans="1:65" s="2" customFormat="1" ht="21.75" customHeight="1">
      <c r="A145" s="26"/>
      <c r="B145" s="138"/>
      <c r="C145" s="139" t="s">
        <v>150</v>
      </c>
      <c r="D145" s="139" t="s">
        <v>112</v>
      </c>
      <c r="E145" s="140" t="s">
        <v>250</v>
      </c>
      <c r="F145" s="141" t="s">
        <v>251</v>
      </c>
      <c r="G145" s="142" t="s">
        <v>114</v>
      </c>
      <c r="H145" s="143">
        <v>1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33</v>
      </c>
      <c r="O145" s="148">
        <v>0.125</v>
      </c>
      <c r="P145" s="148">
        <f>O145*H145</f>
        <v>0.125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115</v>
      </c>
      <c r="AT145" s="150" t="s">
        <v>112</v>
      </c>
      <c r="AU145" s="150" t="s">
        <v>78</v>
      </c>
      <c r="AY145" s="14" t="s">
        <v>109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4" t="s">
        <v>76</v>
      </c>
      <c r="BK145" s="151">
        <f>ROUND(I145*H145,2)</f>
        <v>0</v>
      </c>
      <c r="BL145" s="14" t="s">
        <v>115</v>
      </c>
      <c r="BM145" s="150" t="s">
        <v>252</v>
      </c>
    </row>
    <row r="146" spans="2:63" s="12" customFormat="1" ht="25.9" customHeight="1">
      <c r="B146" s="126"/>
      <c r="D146" s="127" t="s">
        <v>67</v>
      </c>
      <c r="E146" s="128" t="s">
        <v>253</v>
      </c>
      <c r="F146" s="128" t="s">
        <v>254</v>
      </c>
      <c r="J146" s="129">
        <f>BK146</f>
        <v>0</v>
      </c>
      <c r="L146" s="126"/>
      <c r="M146" s="130"/>
      <c r="N146" s="131"/>
      <c r="O146" s="131"/>
      <c r="P146" s="132">
        <f>P147+P150+P154+P156+P162</f>
        <v>11.332</v>
      </c>
      <c r="Q146" s="131"/>
      <c r="R146" s="132">
        <f>R147+R150+R154+R156+R162</f>
        <v>0.200165</v>
      </c>
      <c r="S146" s="131"/>
      <c r="T146" s="133">
        <f>T147+T150+T154+T156+T162</f>
        <v>0.08825</v>
      </c>
      <c r="AR146" s="127" t="s">
        <v>78</v>
      </c>
      <c r="AT146" s="134" t="s">
        <v>67</v>
      </c>
      <c r="AU146" s="134" t="s">
        <v>68</v>
      </c>
      <c r="AY146" s="127" t="s">
        <v>109</v>
      </c>
      <c r="BK146" s="135">
        <f>BK147+BK150+BK154+BK156+BK162</f>
        <v>0</v>
      </c>
    </row>
    <row r="147" spans="2:63" s="12" customFormat="1" ht="22.9" customHeight="1">
      <c r="B147" s="126"/>
      <c r="D147" s="127" t="s">
        <v>67</v>
      </c>
      <c r="E147" s="136" t="s">
        <v>255</v>
      </c>
      <c r="F147" s="136" t="s">
        <v>256</v>
      </c>
      <c r="J147" s="137">
        <f>BK147</f>
        <v>0</v>
      </c>
      <c r="L147" s="126"/>
      <c r="M147" s="130"/>
      <c r="N147" s="131"/>
      <c r="O147" s="131"/>
      <c r="P147" s="132">
        <f>SUM(P148:P149)</f>
        <v>0.125</v>
      </c>
      <c r="Q147" s="131"/>
      <c r="R147" s="132">
        <f>SUM(R148:R149)</f>
        <v>0.004375</v>
      </c>
      <c r="S147" s="131"/>
      <c r="T147" s="133">
        <f>SUM(T148:T149)</f>
        <v>0</v>
      </c>
      <c r="AR147" s="127" t="s">
        <v>78</v>
      </c>
      <c r="AT147" s="134" t="s">
        <v>67</v>
      </c>
      <c r="AU147" s="134" t="s">
        <v>76</v>
      </c>
      <c r="AY147" s="127" t="s">
        <v>109</v>
      </c>
      <c r="BK147" s="135">
        <f>SUM(BK148:BK149)</f>
        <v>0</v>
      </c>
    </row>
    <row r="148" spans="1:65" s="2" customFormat="1" ht="21.75" customHeight="1">
      <c r="A148" s="26"/>
      <c r="B148" s="138"/>
      <c r="C148" s="139" t="s">
        <v>153</v>
      </c>
      <c r="D148" s="139" t="s">
        <v>112</v>
      </c>
      <c r="E148" s="140" t="s">
        <v>257</v>
      </c>
      <c r="F148" s="141" t="s">
        <v>258</v>
      </c>
      <c r="G148" s="142" t="s">
        <v>225</v>
      </c>
      <c r="H148" s="143">
        <v>2.5</v>
      </c>
      <c r="I148" s="144"/>
      <c r="J148" s="144">
        <f>ROUND(I148*H148,2)</f>
        <v>0</v>
      </c>
      <c r="K148" s="145"/>
      <c r="L148" s="27"/>
      <c r="M148" s="146" t="s">
        <v>1</v>
      </c>
      <c r="N148" s="147" t="s">
        <v>33</v>
      </c>
      <c r="O148" s="148">
        <v>0.05</v>
      </c>
      <c r="P148" s="148">
        <f>O148*H148</f>
        <v>0.125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164</v>
      </c>
      <c r="AT148" s="150" t="s">
        <v>112</v>
      </c>
      <c r="AU148" s="150" t="s">
        <v>78</v>
      </c>
      <c r="AY148" s="14" t="s">
        <v>109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4" t="s">
        <v>76</v>
      </c>
      <c r="BK148" s="151">
        <f>ROUND(I148*H148,2)</f>
        <v>0</v>
      </c>
      <c r="BL148" s="14" t="s">
        <v>164</v>
      </c>
      <c r="BM148" s="150" t="s">
        <v>259</v>
      </c>
    </row>
    <row r="149" spans="1:65" s="2" customFormat="1" ht="16.5" customHeight="1">
      <c r="A149" s="26"/>
      <c r="B149" s="138"/>
      <c r="C149" s="156" t="s">
        <v>156</v>
      </c>
      <c r="D149" s="156" t="s">
        <v>260</v>
      </c>
      <c r="E149" s="157" t="s">
        <v>261</v>
      </c>
      <c r="F149" s="158" t="s">
        <v>262</v>
      </c>
      <c r="G149" s="159" t="s">
        <v>263</v>
      </c>
      <c r="H149" s="160">
        <v>4.375</v>
      </c>
      <c r="I149" s="161"/>
      <c r="J149" s="161">
        <f>ROUND(I149*H149,2)</f>
        <v>0</v>
      </c>
      <c r="K149" s="162"/>
      <c r="L149" s="163"/>
      <c r="M149" s="164" t="s">
        <v>1</v>
      </c>
      <c r="N149" s="165" t="s">
        <v>33</v>
      </c>
      <c r="O149" s="148">
        <v>0</v>
      </c>
      <c r="P149" s="148">
        <f>O149*H149</f>
        <v>0</v>
      </c>
      <c r="Q149" s="148">
        <v>0.001</v>
      </c>
      <c r="R149" s="148">
        <f>Q149*H149</f>
        <v>0.004375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264</v>
      </c>
      <c r="AT149" s="150" t="s">
        <v>260</v>
      </c>
      <c r="AU149" s="150" t="s">
        <v>78</v>
      </c>
      <c r="AY149" s="14" t="s">
        <v>109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4" t="s">
        <v>76</v>
      </c>
      <c r="BK149" s="151">
        <f>ROUND(I149*H149,2)</f>
        <v>0</v>
      </c>
      <c r="BL149" s="14" t="s">
        <v>164</v>
      </c>
      <c r="BM149" s="150" t="s">
        <v>265</v>
      </c>
    </row>
    <row r="150" spans="2:63" s="12" customFormat="1" ht="22.9" customHeight="1">
      <c r="B150" s="126"/>
      <c r="D150" s="127" t="s">
        <v>67</v>
      </c>
      <c r="E150" s="136" t="s">
        <v>266</v>
      </c>
      <c r="F150" s="136" t="s">
        <v>267</v>
      </c>
      <c r="J150" s="137">
        <f>BK150</f>
        <v>0</v>
      </c>
      <c r="L150" s="126"/>
      <c r="M150" s="130"/>
      <c r="N150" s="131"/>
      <c r="O150" s="131"/>
      <c r="P150" s="132">
        <f>SUM(P151:P153)</f>
        <v>3.5629999999999997</v>
      </c>
      <c r="Q150" s="131"/>
      <c r="R150" s="132">
        <f>SUM(R151:R153)</f>
        <v>0.007019999999999999</v>
      </c>
      <c r="S150" s="131"/>
      <c r="T150" s="133">
        <f>SUM(T151:T153)</f>
        <v>0</v>
      </c>
      <c r="AR150" s="127" t="s">
        <v>78</v>
      </c>
      <c r="AT150" s="134" t="s">
        <v>67</v>
      </c>
      <c r="AU150" s="134" t="s">
        <v>76</v>
      </c>
      <c r="AY150" s="127" t="s">
        <v>109</v>
      </c>
      <c r="BK150" s="135">
        <f>SUM(BK151:BK153)</f>
        <v>0</v>
      </c>
    </row>
    <row r="151" spans="1:65" s="2" customFormat="1" ht="21.75" customHeight="1">
      <c r="A151" s="26"/>
      <c r="B151" s="138"/>
      <c r="C151" s="139" t="s">
        <v>159</v>
      </c>
      <c r="D151" s="139" t="s">
        <v>112</v>
      </c>
      <c r="E151" s="140" t="s">
        <v>268</v>
      </c>
      <c r="F151" s="141" t="s">
        <v>269</v>
      </c>
      <c r="G151" s="142" t="s">
        <v>240</v>
      </c>
      <c r="H151" s="143">
        <v>5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33</v>
      </c>
      <c r="O151" s="148">
        <v>0.363</v>
      </c>
      <c r="P151" s="148">
        <f>O151*H151</f>
        <v>1.815</v>
      </c>
      <c r="Q151" s="148">
        <v>0.00129</v>
      </c>
      <c r="R151" s="148">
        <f>Q151*H151</f>
        <v>0.006449999999999999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164</v>
      </c>
      <c r="AT151" s="150" t="s">
        <v>112</v>
      </c>
      <c r="AU151" s="150" t="s">
        <v>78</v>
      </c>
      <c r="AY151" s="14" t="s">
        <v>109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76</v>
      </c>
      <c r="BK151" s="151">
        <f>ROUND(I151*H151,2)</f>
        <v>0</v>
      </c>
      <c r="BL151" s="14" t="s">
        <v>164</v>
      </c>
      <c r="BM151" s="150" t="s">
        <v>270</v>
      </c>
    </row>
    <row r="152" spans="1:65" s="2" customFormat="1" ht="16.5" customHeight="1">
      <c r="A152" s="26"/>
      <c r="B152" s="138"/>
      <c r="C152" s="139" t="s">
        <v>8</v>
      </c>
      <c r="D152" s="139" t="s">
        <v>112</v>
      </c>
      <c r="E152" s="140" t="s">
        <v>271</v>
      </c>
      <c r="F152" s="141" t="s">
        <v>272</v>
      </c>
      <c r="G152" s="142" t="s">
        <v>273</v>
      </c>
      <c r="H152" s="143">
        <v>1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33</v>
      </c>
      <c r="O152" s="148">
        <v>0.225</v>
      </c>
      <c r="P152" s="148">
        <f>O152*H152</f>
        <v>0.225</v>
      </c>
      <c r="Q152" s="148">
        <v>0.00057</v>
      </c>
      <c r="R152" s="148">
        <f>Q152*H152</f>
        <v>0.00057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164</v>
      </c>
      <c r="AT152" s="150" t="s">
        <v>112</v>
      </c>
      <c r="AU152" s="150" t="s">
        <v>78</v>
      </c>
      <c r="AY152" s="14" t="s">
        <v>109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76</v>
      </c>
      <c r="BK152" s="151">
        <f>ROUND(I152*H152,2)</f>
        <v>0</v>
      </c>
      <c r="BL152" s="14" t="s">
        <v>164</v>
      </c>
      <c r="BM152" s="150" t="s">
        <v>274</v>
      </c>
    </row>
    <row r="153" spans="1:65" s="2" customFormat="1" ht="16.5" customHeight="1">
      <c r="A153" s="26"/>
      <c r="B153" s="138"/>
      <c r="C153" s="139" t="s">
        <v>164</v>
      </c>
      <c r="D153" s="139" t="s">
        <v>112</v>
      </c>
      <c r="E153" s="140" t="s">
        <v>275</v>
      </c>
      <c r="F153" s="141" t="s">
        <v>276</v>
      </c>
      <c r="G153" s="142" t="s">
        <v>114</v>
      </c>
      <c r="H153" s="143">
        <v>1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33</v>
      </c>
      <c r="O153" s="148">
        <v>1.523</v>
      </c>
      <c r="P153" s="148">
        <f>O153*H153</f>
        <v>1.523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164</v>
      </c>
      <c r="AT153" s="150" t="s">
        <v>112</v>
      </c>
      <c r="AU153" s="150" t="s">
        <v>78</v>
      </c>
      <c r="AY153" s="14" t="s">
        <v>109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4" t="s">
        <v>76</v>
      </c>
      <c r="BK153" s="151">
        <f>ROUND(I153*H153,2)</f>
        <v>0</v>
      </c>
      <c r="BL153" s="14" t="s">
        <v>164</v>
      </c>
      <c r="BM153" s="150" t="s">
        <v>277</v>
      </c>
    </row>
    <row r="154" spans="2:63" s="12" customFormat="1" ht="22.9" customHeight="1">
      <c r="B154" s="126"/>
      <c r="D154" s="127" t="s">
        <v>67</v>
      </c>
      <c r="E154" s="136" t="s">
        <v>278</v>
      </c>
      <c r="F154" s="136" t="s">
        <v>279</v>
      </c>
      <c r="J154" s="137">
        <f>BK154</f>
        <v>0</v>
      </c>
      <c r="L154" s="126"/>
      <c r="M154" s="130"/>
      <c r="N154" s="131"/>
      <c r="O154" s="131"/>
      <c r="P154" s="132">
        <f>P155</f>
        <v>0.2</v>
      </c>
      <c r="Q154" s="131"/>
      <c r="R154" s="132">
        <f>R155</f>
        <v>0.00208</v>
      </c>
      <c r="S154" s="131"/>
      <c r="T154" s="133">
        <f>T155</f>
        <v>0</v>
      </c>
      <c r="AR154" s="127" t="s">
        <v>78</v>
      </c>
      <c r="AT154" s="134" t="s">
        <v>67</v>
      </c>
      <c r="AU154" s="134" t="s">
        <v>76</v>
      </c>
      <c r="AY154" s="127" t="s">
        <v>109</v>
      </c>
      <c r="BK154" s="135">
        <f>BK155</f>
        <v>0</v>
      </c>
    </row>
    <row r="155" spans="1:65" s="2" customFormat="1" ht="21.75" customHeight="1">
      <c r="A155" s="26"/>
      <c r="B155" s="138"/>
      <c r="C155" s="139" t="s">
        <v>167</v>
      </c>
      <c r="D155" s="139" t="s">
        <v>112</v>
      </c>
      <c r="E155" s="140" t="s">
        <v>280</v>
      </c>
      <c r="F155" s="141" t="s">
        <v>281</v>
      </c>
      <c r="G155" s="142" t="s">
        <v>282</v>
      </c>
      <c r="H155" s="143">
        <v>1</v>
      </c>
      <c r="I155" s="144"/>
      <c r="J155" s="144">
        <f>ROUND(I155*H155,2)</f>
        <v>0</v>
      </c>
      <c r="K155" s="145"/>
      <c r="L155" s="27"/>
      <c r="M155" s="146" t="s">
        <v>1</v>
      </c>
      <c r="N155" s="147" t="s">
        <v>33</v>
      </c>
      <c r="O155" s="148">
        <v>0.2</v>
      </c>
      <c r="P155" s="148">
        <f>O155*H155</f>
        <v>0.2</v>
      </c>
      <c r="Q155" s="148">
        <v>0.00208</v>
      </c>
      <c r="R155" s="148">
        <f>Q155*H155</f>
        <v>0.00208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164</v>
      </c>
      <c r="AT155" s="150" t="s">
        <v>112</v>
      </c>
      <c r="AU155" s="150" t="s">
        <v>78</v>
      </c>
      <c r="AY155" s="14" t="s">
        <v>109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4" t="s">
        <v>76</v>
      </c>
      <c r="BK155" s="151">
        <f>ROUND(I155*H155,2)</f>
        <v>0</v>
      </c>
      <c r="BL155" s="14" t="s">
        <v>164</v>
      </c>
      <c r="BM155" s="150" t="s">
        <v>283</v>
      </c>
    </row>
    <row r="156" spans="2:63" s="12" customFormat="1" ht="22.9" customHeight="1">
      <c r="B156" s="126"/>
      <c r="D156" s="127" t="s">
        <v>67</v>
      </c>
      <c r="E156" s="136" t="s">
        <v>284</v>
      </c>
      <c r="F156" s="136" t="s">
        <v>285</v>
      </c>
      <c r="J156" s="137">
        <f>BK156</f>
        <v>0</v>
      </c>
      <c r="L156" s="126"/>
      <c r="M156" s="130"/>
      <c r="N156" s="131"/>
      <c r="O156" s="131"/>
      <c r="P156" s="132">
        <f>SUM(P157:P161)</f>
        <v>3.2</v>
      </c>
      <c r="Q156" s="131"/>
      <c r="R156" s="132">
        <f>SUM(R157:R161)</f>
        <v>0.10005000000000001</v>
      </c>
      <c r="S156" s="131"/>
      <c r="T156" s="133">
        <f>SUM(T157:T161)</f>
        <v>0.08825</v>
      </c>
      <c r="AR156" s="127" t="s">
        <v>78</v>
      </c>
      <c r="AT156" s="134" t="s">
        <v>67</v>
      </c>
      <c r="AU156" s="134" t="s">
        <v>76</v>
      </c>
      <c r="AY156" s="127" t="s">
        <v>109</v>
      </c>
      <c r="BK156" s="135">
        <f>SUM(BK157:BK161)</f>
        <v>0</v>
      </c>
    </row>
    <row r="157" spans="1:65" s="2" customFormat="1" ht="16.5" customHeight="1">
      <c r="A157" s="26"/>
      <c r="B157" s="138"/>
      <c r="C157" s="139" t="s">
        <v>170</v>
      </c>
      <c r="D157" s="139" t="s">
        <v>112</v>
      </c>
      <c r="E157" s="140" t="s">
        <v>286</v>
      </c>
      <c r="F157" s="141" t="s">
        <v>287</v>
      </c>
      <c r="G157" s="142" t="s">
        <v>225</v>
      </c>
      <c r="H157" s="143">
        <v>2.5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33</v>
      </c>
      <c r="O157" s="148">
        <v>0.044</v>
      </c>
      <c r="P157" s="148">
        <f>O157*H157</f>
        <v>0.10999999999999999</v>
      </c>
      <c r="Q157" s="148">
        <v>0.0003</v>
      </c>
      <c r="R157" s="148">
        <f>Q157*H157</f>
        <v>0.0007499999999999999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164</v>
      </c>
      <c r="AT157" s="150" t="s">
        <v>112</v>
      </c>
      <c r="AU157" s="150" t="s">
        <v>78</v>
      </c>
      <c r="AY157" s="14" t="s">
        <v>109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76</v>
      </c>
      <c r="BK157" s="151">
        <f>ROUND(I157*H157,2)</f>
        <v>0</v>
      </c>
      <c r="BL157" s="14" t="s">
        <v>164</v>
      </c>
      <c r="BM157" s="150" t="s">
        <v>288</v>
      </c>
    </row>
    <row r="158" spans="1:65" s="2" customFormat="1" ht="16.5" customHeight="1">
      <c r="A158" s="26"/>
      <c r="B158" s="138"/>
      <c r="C158" s="139" t="s">
        <v>173</v>
      </c>
      <c r="D158" s="139" t="s">
        <v>112</v>
      </c>
      <c r="E158" s="140" t="s">
        <v>289</v>
      </c>
      <c r="F158" s="141" t="s">
        <v>290</v>
      </c>
      <c r="G158" s="142" t="s">
        <v>225</v>
      </c>
      <c r="H158" s="143">
        <v>2.5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33</v>
      </c>
      <c r="O158" s="148">
        <v>0.239</v>
      </c>
      <c r="P158" s="148">
        <f>O158*H158</f>
        <v>0.5974999999999999</v>
      </c>
      <c r="Q158" s="148">
        <v>0</v>
      </c>
      <c r="R158" s="148">
        <f>Q158*H158</f>
        <v>0</v>
      </c>
      <c r="S158" s="148">
        <v>0.0353</v>
      </c>
      <c r="T158" s="149">
        <f>S158*H158</f>
        <v>0.08825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164</v>
      </c>
      <c r="AT158" s="150" t="s">
        <v>112</v>
      </c>
      <c r="AU158" s="150" t="s">
        <v>78</v>
      </c>
      <c r="AY158" s="14" t="s">
        <v>109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4" t="s">
        <v>76</v>
      </c>
      <c r="BK158" s="151">
        <f>ROUND(I158*H158,2)</f>
        <v>0</v>
      </c>
      <c r="BL158" s="14" t="s">
        <v>164</v>
      </c>
      <c r="BM158" s="150" t="s">
        <v>291</v>
      </c>
    </row>
    <row r="159" spans="1:65" s="2" customFormat="1" ht="33" customHeight="1">
      <c r="A159" s="26"/>
      <c r="B159" s="138"/>
      <c r="C159" s="139" t="s">
        <v>176</v>
      </c>
      <c r="D159" s="139" t="s">
        <v>112</v>
      </c>
      <c r="E159" s="140" t="s">
        <v>292</v>
      </c>
      <c r="F159" s="141" t="s">
        <v>293</v>
      </c>
      <c r="G159" s="142" t="s">
        <v>225</v>
      </c>
      <c r="H159" s="143">
        <v>2.5</v>
      </c>
      <c r="I159" s="144"/>
      <c r="J159" s="144">
        <f>ROUND(I159*H159,2)</f>
        <v>0</v>
      </c>
      <c r="K159" s="145"/>
      <c r="L159" s="27"/>
      <c r="M159" s="146" t="s">
        <v>1</v>
      </c>
      <c r="N159" s="147" t="s">
        <v>33</v>
      </c>
      <c r="O159" s="148">
        <v>0.719</v>
      </c>
      <c r="P159" s="148">
        <f>O159*H159</f>
        <v>1.7974999999999999</v>
      </c>
      <c r="Q159" s="148">
        <v>0.00822</v>
      </c>
      <c r="R159" s="148">
        <f>Q159*H159</f>
        <v>0.02055</v>
      </c>
      <c r="S159" s="148">
        <v>0</v>
      </c>
      <c r="T159" s="149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164</v>
      </c>
      <c r="AT159" s="150" t="s">
        <v>112</v>
      </c>
      <c r="AU159" s="150" t="s">
        <v>78</v>
      </c>
      <c r="AY159" s="14" t="s">
        <v>109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4" t="s">
        <v>76</v>
      </c>
      <c r="BK159" s="151">
        <f>ROUND(I159*H159,2)</f>
        <v>0</v>
      </c>
      <c r="BL159" s="14" t="s">
        <v>164</v>
      </c>
      <c r="BM159" s="150" t="s">
        <v>294</v>
      </c>
    </row>
    <row r="160" spans="1:65" s="2" customFormat="1" ht="16.5" customHeight="1">
      <c r="A160" s="26"/>
      <c r="B160" s="138"/>
      <c r="C160" s="156" t="s">
        <v>7</v>
      </c>
      <c r="D160" s="156" t="s">
        <v>260</v>
      </c>
      <c r="E160" s="157" t="s">
        <v>295</v>
      </c>
      <c r="F160" s="158" t="s">
        <v>296</v>
      </c>
      <c r="G160" s="159" t="s">
        <v>225</v>
      </c>
      <c r="H160" s="160">
        <v>3</v>
      </c>
      <c r="I160" s="161"/>
      <c r="J160" s="161">
        <f>ROUND(I160*H160,2)</f>
        <v>0</v>
      </c>
      <c r="K160" s="162"/>
      <c r="L160" s="163"/>
      <c r="M160" s="164" t="s">
        <v>1</v>
      </c>
      <c r="N160" s="165" t="s">
        <v>33</v>
      </c>
      <c r="O160" s="148">
        <v>0</v>
      </c>
      <c r="P160" s="148">
        <f>O160*H160</f>
        <v>0</v>
      </c>
      <c r="Q160" s="148">
        <v>0.025</v>
      </c>
      <c r="R160" s="148">
        <f>Q160*H160</f>
        <v>0.07500000000000001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264</v>
      </c>
      <c r="AT160" s="150" t="s">
        <v>260</v>
      </c>
      <c r="AU160" s="150" t="s">
        <v>78</v>
      </c>
      <c r="AY160" s="14" t="s">
        <v>109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76</v>
      </c>
      <c r="BK160" s="151">
        <f>ROUND(I160*H160,2)</f>
        <v>0</v>
      </c>
      <c r="BL160" s="14" t="s">
        <v>164</v>
      </c>
      <c r="BM160" s="150" t="s">
        <v>297</v>
      </c>
    </row>
    <row r="161" spans="1:65" s="2" customFormat="1" ht="21.75" customHeight="1">
      <c r="A161" s="26"/>
      <c r="B161" s="138"/>
      <c r="C161" s="139" t="s">
        <v>183</v>
      </c>
      <c r="D161" s="139" t="s">
        <v>112</v>
      </c>
      <c r="E161" s="140" t="s">
        <v>298</v>
      </c>
      <c r="F161" s="141" t="s">
        <v>299</v>
      </c>
      <c r="G161" s="142" t="s">
        <v>225</v>
      </c>
      <c r="H161" s="143">
        <v>2.5</v>
      </c>
      <c r="I161" s="144"/>
      <c r="J161" s="144">
        <f>ROUND(I161*H161,2)</f>
        <v>0</v>
      </c>
      <c r="K161" s="145"/>
      <c r="L161" s="27"/>
      <c r="M161" s="146" t="s">
        <v>1</v>
      </c>
      <c r="N161" s="147" t="s">
        <v>33</v>
      </c>
      <c r="O161" s="148">
        <v>0.278</v>
      </c>
      <c r="P161" s="148">
        <f>O161*H161</f>
        <v>0.6950000000000001</v>
      </c>
      <c r="Q161" s="148">
        <v>0.0015</v>
      </c>
      <c r="R161" s="148">
        <f>Q161*H161</f>
        <v>0.00375</v>
      </c>
      <c r="S161" s="148">
        <v>0</v>
      </c>
      <c r="T161" s="149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164</v>
      </c>
      <c r="AT161" s="150" t="s">
        <v>112</v>
      </c>
      <c r="AU161" s="150" t="s">
        <v>78</v>
      </c>
      <c r="AY161" s="14" t="s">
        <v>109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4" t="s">
        <v>76</v>
      </c>
      <c r="BK161" s="151">
        <f>ROUND(I161*H161,2)</f>
        <v>0</v>
      </c>
      <c r="BL161" s="14" t="s">
        <v>164</v>
      </c>
      <c r="BM161" s="150" t="s">
        <v>300</v>
      </c>
    </row>
    <row r="162" spans="2:63" s="12" customFormat="1" ht="22.9" customHeight="1">
      <c r="B162" s="126"/>
      <c r="D162" s="127" t="s">
        <v>67</v>
      </c>
      <c r="E162" s="136" t="s">
        <v>301</v>
      </c>
      <c r="F162" s="136" t="s">
        <v>302</v>
      </c>
      <c r="J162" s="137">
        <f>BK162</f>
        <v>0</v>
      </c>
      <c r="L162" s="126"/>
      <c r="M162" s="130"/>
      <c r="N162" s="131"/>
      <c r="O162" s="131"/>
      <c r="P162" s="132">
        <f>SUM(P163:P166)</f>
        <v>4.244</v>
      </c>
      <c r="Q162" s="131"/>
      <c r="R162" s="132">
        <f>SUM(R163:R166)</f>
        <v>0.08664</v>
      </c>
      <c r="S162" s="131"/>
      <c r="T162" s="133">
        <f>SUM(T163:T166)</f>
        <v>0</v>
      </c>
      <c r="AR162" s="127" t="s">
        <v>78</v>
      </c>
      <c r="AT162" s="134" t="s">
        <v>67</v>
      </c>
      <c r="AU162" s="134" t="s">
        <v>76</v>
      </c>
      <c r="AY162" s="127" t="s">
        <v>109</v>
      </c>
      <c r="BK162" s="135">
        <f>SUM(BK163:BK166)</f>
        <v>0</v>
      </c>
    </row>
    <row r="163" spans="1:65" s="2" customFormat="1" ht="16.5" customHeight="1">
      <c r="A163" s="26"/>
      <c r="B163" s="138"/>
      <c r="C163" s="139" t="s">
        <v>186</v>
      </c>
      <c r="D163" s="139" t="s">
        <v>112</v>
      </c>
      <c r="E163" s="140" t="s">
        <v>303</v>
      </c>
      <c r="F163" s="141" t="s">
        <v>304</v>
      </c>
      <c r="G163" s="142" t="s">
        <v>225</v>
      </c>
      <c r="H163" s="143">
        <v>4</v>
      </c>
      <c r="I163" s="144"/>
      <c r="J163" s="144">
        <f>ROUND(I163*H163,2)</f>
        <v>0</v>
      </c>
      <c r="K163" s="145"/>
      <c r="L163" s="27"/>
      <c r="M163" s="146" t="s">
        <v>1</v>
      </c>
      <c r="N163" s="147" t="s">
        <v>33</v>
      </c>
      <c r="O163" s="148">
        <v>0.044</v>
      </c>
      <c r="P163" s="148">
        <f>O163*H163</f>
        <v>0.176</v>
      </c>
      <c r="Q163" s="148">
        <v>0.0003</v>
      </c>
      <c r="R163" s="148">
        <f>Q163*H163</f>
        <v>0.0012</v>
      </c>
      <c r="S163" s="148">
        <v>0</v>
      </c>
      <c r="T163" s="149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164</v>
      </c>
      <c r="AT163" s="150" t="s">
        <v>112</v>
      </c>
      <c r="AU163" s="150" t="s">
        <v>78</v>
      </c>
      <c r="AY163" s="14" t="s">
        <v>109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4" t="s">
        <v>76</v>
      </c>
      <c r="BK163" s="151">
        <f>ROUND(I163*H163,2)</f>
        <v>0</v>
      </c>
      <c r="BL163" s="14" t="s">
        <v>164</v>
      </c>
      <c r="BM163" s="150" t="s">
        <v>305</v>
      </c>
    </row>
    <row r="164" spans="1:65" s="2" customFormat="1" ht="21.75" customHeight="1">
      <c r="A164" s="26"/>
      <c r="B164" s="138"/>
      <c r="C164" s="139" t="s">
        <v>189</v>
      </c>
      <c r="D164" s="139" t="s">
        <v>112</v>
      </c>
      <c r="E164" s="140" t="s">
        <v>306</v>
      </c>
      <c r="F164" s="141" t="s">
        <v>307</v>
      </c>
      <c r="G164" s="142" t="s">
        <v>225</v>
      </c>
      <c r="H164" s="143">
        <v>4</v>
      </c>
      <c r="I164" s="144"/>
      <c r="J164" s="144">
        <f>ROUND(I164*H164,2)</f>
        <v>0</v>
      </c>
      <c r="K164" s="145"/>
      <c r="L164" s="27"/>
      <c r="M164" s="146" t="s">
        <v>1</v>
      </c>
      <c r="N164" s="147" t="s">
        <v>33</v>
      </c>
      <c r="O164" s="148">
        <v>0.375</v>
      </c>
      <c r="P164" s="148">
        <f>O164*H164</f>
        <v>1.5</v>
      </c>
      <c r="Q164" s="148">
        <v>0.0015</v>
      </c>
      <c r="R164" s="148">
        <f>Q164*H164</f>
        <v>0.006</v>
      </c>
      <c r="S164" s="148">
        <v>0</v>
      </c>
      <c r="T164" s="149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164</v>
      </c>
      <c r="AT164" s="150" t="s">
        <v>112</v>
      </c>
      <c r="AU164" s="150" t="s">
        <v>78</v>
      </c>
      <c r="AY164" s="14" t="s">
        <v>109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4" t="s">
        <v>76</v>
      </c>
      <c r="BK164" s="151">
        <f>ROUND(I164*H164,2)</f>
        <v>0</v>
      </c>
      <c r="BL164" s="14" t="s">
        <v>164</v>
      </c>
      <c r="BM164" s="150" t="s">
        <v>308</v>
      </c>
    </row>
    <row r="165" spans="1:65" s="2" customFormat="1" ht="21.75" customHeight="1">
      <c r="A165" s="26"/>
      <c r="B165" s="138"/>
      <c r="C165" s="139" t="s">
        <v>309</v>
      </c>
      <c r="D165" s="139" t="s">
        <v>112</v>
      </c>
      <c r="E165" s="140" t="s">
        <v>310</v>
      </c>
      <c r="F165" s="141" t="s">
        <v>311</v>
      </c>
      <c r="G165" s="142" t="s">
        <v>225</v>
      </c>
      <c r="H165" s="143">
        <v>4</v>
      </c>
      <c r="I165" s="144"/>
      <c r="J165" s="144">
        <f>ROUND(I165*H165,2)</f>
        <v>0</v>
      </c>
      <c r="K165" s="145"/>
      <c r="L165" s="27"/>
      <c r="M165" s="146" t="s">
        <v>1</v>
      </c>
      <c r="N165" s="147" t="s">
        <v>33</v>
      </c>
      <c r="O165" s="148">
        <v>0.642</v>
      </c>
      <c r="P165" s="148">
        <f>O165*H165</f>
        <v>2.568</v>
      </c>
      <c r="Q165" s="148">
        <v>0.006</v>
      </c>
      <c r="R165" s="148">
        <f>Q165*H165</f>
        <v>0.024</v>
      </c>
      <c r="S165" s="148">
        <v>0</v>
      </c>
      <c r="T165" s="149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164</v>
      </c>
      <c r="AT165" s="150" t="s">
        <v>112</v>
      </c>
      <c r="AU165" s="150" t="s">
        <v>78</v>
      </c>
      <c r="AY165" s="14" t="s">
        <v>109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4" t="s">
        <v>76</v>
      </c>
      <c r="BK165" s="151">
        <f>ROUND(I165*H165,2)</f>
        <v>0</v>
      </c>
      <c r="BL165" s="14" t="s">
        <v>164</v>
      </c>
      <c r="BM165" s="150" t="s">
        <v>312</v>
      </c>
    </row>
    <row r="166" spans="1:65" s="2" customFormat="1" ht="16.5" customHeight="1">
      <c r="A166" s="26"/>
      <c r="B166" s="138"/>
      <c r="C166" s="156" t="s">
        <v>313</v>
      </c>
      <c r="D166" s="156" t="s">
        <v>260</v>
      </c>
      <c r="E166" s="157" t="s">
        <v>314</v>
      </c>
      <c r="F166" s="158" t="s">
        <v>315</v>
      </c>
      <c r="G166" s="159" t="s">
        <v>225</v>
      </c>
      <c r="H166" s="160">
        <v>4.4</v>
      </c>
      <c r="I166" s="161"/>
      <c r="J166" s="161">
        <f>ROUND(I166*H166,2)</f>
        <v>0</v>
      </c>
      <c r="K166" s="162"/>
      <c r="L166" s="163"/>
      <c r="M166" s="166" t="s">
        <v>1</v>
      </c>
      <c r="N166" s="167" t="s">
        <v>33</v>
      </c>
      <c r="O166" s="154">
        <v>0</v>
      </c>
      <c r="P166" s="154">
        <f>O166*H166</f>
        <v>0</v>
      </c>
      <c r="Q166" s="154">
        <v>0.0126</v>
      </c>
      <c r="R166" s="154">
        <f>Q166*H166</f>
        <v>0.05544</v>
      </c>
      <c r="S166" s="154">
        <v>0</v>
      </c>
      <c r="T166" s="155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264</v>
      </c>
      <c r="AT166" s="150" t="s">
        <v>260</v>
      </c>
      <c r="AU166" s="150" t="s">
        <v>78</v>
      </c>
      <c r="AY166" s="14" t="s">
        <v>109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4" t="s">
        <v>76</v>
      </c>
      <c r="BK166" s="151">
        <f>ROUND(I166*H166,2)</f>
        <v>0</v>
      </c>
      <c r="BL166" s="14" t="s">
        <v>164</v>
      </c>
      <c r="BM166" s="150" t="s">
        <v>316</v>
      </c>
    </row>
    <row r="167" spans="1:31" s="2" customFormat="1" ht="6.95" customHeight="1">
      <c r="A167" s="26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27:K16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Černá</dc:creator>
  <cp:keywords/>
  <dc:description/>
  <cp:lastModifiedBy>Administrator</cp:lastModifiedBy>
  <dcterms:created xsi:type="dcterms:W3CDTF">2021-06-18T10:45:37Z</dcterms:created>
  <dcterms:modified xsi:type="dcterms:W3CDTF">2021-08-03T09:52:37Z</dcterms:modified>
  <cp:category/>
  <cp:version/>
  <cp:contentType/>
  <cp:contentStatus/>
</cp:coreProperties>
</file>