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marek/Desktop/KVS stavební, s.r.o/STAVBY/Praha 14/Izolační zeleň/Rozpočet finále/"/>
    </mc:Choice>
  </mc:AlternateContent>
  <xr:revisionPtr revIDLastSave="0" documentId="13_ncr:1_{B4C14978-9729-8548-9D84-9CFE686571C9}" xr6:coauthVersionLast="47" xr6:coauthVersionMax="47" xr10:uidLastSave="{00000000-0000-0000-0000-000000000000}"/>
  <bookViews>
    <workbookView xWindow="0" yWindow="500" windowWidth="25600" windowHeight="13980" activeTab="4" xr2:uid="{00000000-000D-0000-FFFF-FFFF00000000}"/>
  </bookViews>
  <sheets>
    <sheet name="Rekapitulace stavby" sheetId="1" r:id="rId1"/>
    <sheet name="SO 101 - Stezka pro cykli..." sheetId="2" r:id="rId2"/>
    <sheet name="SO 102 - Napojení stezky ..." sheetId="3" r:id="rId3"/>
    <sheet name="SO 103 - Napojení stezky ..." sheetId="4" r:id="rId4"/>
    <sheet name="SO 500 - Vedlejší rozpočt..." sheetId="5" r:id="rId5"/>
  </sheets>
  <definedNames>
    <definedName name="_xlnm._FilterDatabase" localSheetId="1" hidden="1">'SO 101 - Stezka pro cykli...'!$C$120:$K$284</definedName>
    <definedName name="_xlnm._FilterDatabase" localSheetId="2" hidden="1">'SO 102 - Napojení stezky ...'!$C$117:$K$130</definedName>
    <definedName name="_xlnm._FilterDatabase" localSheetId="3" hidden="1">'SO 103 - Napojení stezky ...'!$C$117:$K$130</definedName>
    <definedName name="_xlnm._FilterDatabase" localSheetId="4" hidden="1">'SO 500 - Vedlejší rozpočt...'!$C$120:$K$138</definedName>
    <definedName name="_xlnm.Print_Titles" localSheetId="0">'Rekapitulace stavby'!$92:$92</definedName>
    <definedName name="_xlnm.Print_Titles" localSheetId="1">'SO 101 - Stezka pro cykli...'!$120:$120</definedName>
    <definedName name="_xlnm.Print_Titles" localSheetId="2">'SO 102 - Napojení stezky ...'!$117:$117</definedName>
    <definedName name="_xlnm.Print_Titles" localSheetId="3">'SO 103 - Napojení stezky ...'!$117:$117</definedName>
    <definedName name="_xlnm.Print_Titles" localSheetId="4">'SO 500 - Vedlejší rozpočt...'!$120:$120</definedName>
    <definedName name="_xlnm.Print_Area" localSheetId="0">'Rekapitulace stavby'!$D$4:$AO$76,'Rekapitulace stavby'!$C$82:$AQ$99</definedName>
    <definedName name="_xlnm.Print_Area" localSheetId="1">'SO 101 - Stezka pro cykli...'!$C$4:$J$76,'SO 101 - Stezka pro cykli...'!$C$82:$J$102,'SO 101 - Stezka pro cykli...'!$C$108:$K$284</definedName>
    <definedName name="_xlnm.Print_Area" localSheetId="2">'SO 102 - Napojení stezky ...'!$C$4:$J$76,'SO 102 - Napojení stezky ...'!$C$82:$J$99,'SO 102 - Napojení stezky ...'!$C$105:$K$130</definedName>
    <definedName name="_xlnm.Print_Area" localSheetId="3">'SO 103 - Napojení stezky ...'!$C$4:$J$76,'SO 103 - Napojení stezky ...'!$C$82:$J$99,'SO 103 - Napojení stezky ...'!$C$105:$K$130</definedName>
    <definedName name="_xlnm.Print_Area" localSheetId="4">'SO 500 - Vedlejší rozpočt...'!$C$4:$J$76,'SO 500 - Vedlejší rozpočt...'!$C$82:$J$102,'SO 500 - Vedlejší rozpočt...'!$C$108:$K$138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4" i="5" l="1"/>
  <c r="BI134" i="5"/>
  <c r="BH134" i="5"/>
  <c r="BG134" i="5"/>
  <c r="BF134" i="5"/>
  <c r="T134" i="5"/>
  <c r="R134" i="5"/>
  <c r="P134" i="5"/>
  <c r="J134" i="5"/>
  <c r="BE134" i="5" s="1"/>
  <c r="H280" i="2"/>
  <c r="H277" i="2"/>
  <c r="H274" i="2"/>
  <c r="H268" i="2"/>
  <c r="H236" i="2"/>
  <c r="H225" i="2"/>
  <c r="H211" i="2" l="1"/>
  <c r="H212" i="2" s="1"/>
  <c r="H191" i="2"/>
  <c r="J37" i="5" l="1"/>
  <c r="J36" i="5"/>
  <c r="AY98" i="1" s="1"/>
  <c r="J35" i="5"/>
  <c r="AX98" i="1"/>
  <c r="BI138" i="5"/>
  <c r="BH138" i="5"/>
  <c r="BG138" i="5"/>
  <c r="BF138" i="5"/>
  <c r="T138" i="5"/>
  <c r="T137" i="5" s="1"/>
  <c r="R138" i="5"/>
  <c r="R137" i="5" s="1"/>
  <c r="P138" i="5"/>
  <c r="P137" i="5" s="1"/>
  <c r="BI136" i="5"/>
  <c r="BH136" i="5"/>
  <c r="BG136" i="5"/>
  <c r="BF136" i="5"/>
  <c r="T136" i="5"/>
  <c r="T135" i="5" s="1"/>
  <c r="R136" i="5"/>
  <c r="R135" i="5" s="1"/>
  <c r="P136" i="5"/>
  <c r="P135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 s="1"/>
  <c r="J17" i="5"/>
  <c r="J12" i="5"/>
  <c r="J115" i="5" s="1"/>
  <c r="E7" i="5"/>
  <c r="E111" i="5" s="1"/>
  <c r="J37" i="4"/>
  <c r="J36" i="4"/>
  <c r="AY97" i="1" s="1"/>
  <c r="J35" i="4"/>
  <c r="AX97" i="1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/>
  <c r="J17" i="4"/>
  <c r="J12" i="4"/>
  <c r="J89" i="4"/>
  <c r="E7" i="4"/>
  <c r="E108" i="4" s="1"/>
  <c r="J37" i="3"/>
  <c r="J36" i="3"/>
  <c r="AY96" i="1"/>
  <c r="J35" i="3"/>
  <c r="AX96" i="1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 s="1"/>
  <c r="E7" i="3"/>
  <c r="E108" i="3" s="1"/>
  <c r="J37" i="2"/>
  <c r="J36" i="2"/>
  <c r="AY95" i="1" s="1"/>
  <c r="J35" i="2"/>
  <c r="AX95" i="1" s="1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7" i="2"/>
  <c r="BH247" i="2"/>
  <c r="BG247" i="2"/>
  <c r="BF247" i="2"/>
  <c r="T247" i="2"/>
  <c r="R247" i="2"/>
  <c r="P247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284" i="2"/>
  <c r="BK283" i="2"/>
  <c r="J281" i="2"/>
  <c r="BK278" i="2"/>
  <c r="J275" i="2"/>
  <c r="J270" i="2"/>
  <c r="J265" i="2"/>
  <c r="J263" i="2"/>
  <c r="J255" i="2"/>
  <c r="BK247" i="2"/>
  <c r="BK237" i="2"/>
  <c r="BK234" i="2"/>
  <c r="J233" i="2"/>
  <c r="BK232" i="2"/>
  <c r="BK229" i="2"/>
  <c r="BK226" i="2"/>
  <c r="J219" i="2"/>
  <c r="BK216" i="2"/>
  <c r="BK213" i="2"/>
  <c r="BK207" i="2"/>
  <c r="BK205" i="2"/>
  <c r="J203" i="2"/>
  <c r="BK201" i="2"/>
  <c r="J198" i="2"/>
  <c r="BK195" i="2"/>
  <c r="J194" i="2"/>
  <c r="J193" i="2"/>
  <c r="J192" i="2"/>
  <c r="J189" i="2"/>
  <c r="BK182" i="2"/>
  <c r="BK177" i="2"/>
  <c r="BK174" i="2"/>
  <c r="BK171" i="2"/>
  <c r="BK168" i="2"/>
  <c r="BK165" i="2"/>
  <c r="BK162" i="2"/>
  <c r="J161" i="2"/>
  <c r="BK160" i="2"/>
  <c r="J159" i="2"/>
  <c r="J153" i="2"/>
  <c r="BK147" i="2"/>
  <c r="BK143" i="2"/>
  <c r="BK124" i="2"/>
  <c r="J284" i="2"/>
  <c r="J283" i="2"/>
  <c r="BK281" i="2"/>
  <c r="J278" i="2"/>
  <c r="BK275" i="2"/>
  <c r="BK270" i="2"/>
  <c r="BK265" i="2"/>
  <c r="BK263" i="2"/>
  <c r="BK255" i="2"/>
  <c r="J247" i="2"/>
  <c r="J237" i="2"/>
  <c r="J234" i="2"/>
  <c r="BK233" i="2"/>
  <c r="J232" i="2"/>
  <c r="J229" i="2"/>
  <c r="J226" i="2"/>
  <c r="BK219" i="2"/>
  <c r="J216" i="2"/>
  <c r="J213" i="2"/>
  <c r="J207" i="2"/>
  <c r="J205" i="2"/>
  <c r="BK203" i="2"/>
  <c r="J201" i="2"/>
  <c r="BK198" i="2"/>
  <c r="J195" i="2"/>
  <c r="BK194" i="2"/>
  <c r="BK193" i="2"/>
  <c r="BK192" i="2"/>
  <c r="BK189" i="2"/>
  <c r="J182" i="2"/>
  <c r="J177" i="2"/>
  <c r="J174" i="2"/>
  <c r="J171" i="2"/>
  <c r="J168" i="2"/>
  <c r="J165" i="2"/>
  <c r="J162" i="2"/>
  <c r="BK161" i="2"/>
  <c r="J160" i="2"/>
  <c r="BK159" i="2"/>
  <c r="BK153" i="2"/>
  <c r="J147" i="2"/>
  <c r="J143" i="2"/>
  <c r="J124" i="2"/>
  <c r="AS94" i="1"/>
  <c r="J128" i="3"/>
  <c r="J125" i="3"/>
  <c r="BK121" i="3"/>
  <c r="BK128" i="3"/>
  <c r="BK125" i="3"/>
  <c r="J121" i="3"/>
  <c r="BK128" i="4"/>
  <c r="J125" i="4"/>
  <c r="BK121" i="4"/>
  <c r="J128" i="4"/>
  <c r="BK125" i="4"/>
  <c r="J121" i="4"/>
  <c r="J138" i="5"/>
  <c r="BK136" i="5"/>
  <c r="BK133" i="5"/>
  <c r="J132" i="5"/>
  <c r="J131" i="5"/>
  <c r="BK130" i="5"/>
  <c r="BK129" i="5"/>
  <c r="J128" i="5"/>
  <c r="J126" i="5"/>
  <c r="J125" i="5"/>
  <c r="J124" i="5"/>
  <c r="BK138" i="5"/>
  <c r="J136" i="5"/>
  <c r="J133" i="5"/>
  <c r="BK132" i="5"/>
  <c r="BK131" i="5"/>
  <c r="J130" i="5"/>
  <c r="J129" i="5"/>
  <c r="BK128" i="5"/>
  <c r="BK126" i="5"/>
  <c r="BK125" i="5"/>
  <c r="BK124" i="5"/>
  <c r="BK127" i="5" l="1"/>
  <c r="J127" i="5" s="1"/>
  <c r="J99" i="5" s="1"/>
  <c r="P123" i="2"/>
  <c r="R123" i="2"/>
  <c r="BK246" i="2"/>
  <c r="J246" i="2" s="1"/>
  <c r="J99" i="2" s="1"/>
  <c r="R246" i="2"/>
  <c r="BK269" i="2"/>
  <c r="J269" i="2" s="1"/>
  <c r="J100" i="2" s="1"/>
  <c r="T269" i="2"/>
  <c r="BK282" i="2"/>
  <c r="J282" i="2" s="1"/>
  <c r="J101" i="2" s="1"/>
  <c r="R282" i="2"/>
  <c r="BK120" i="3"/>
  <c r="J120" i="3" s="1"/>
  <c r="J98" i="3" s="1"/>
  <c r="T120" i="3"/>
  <c r="T119" i="3"/>
  <c r="T118" i="3" s="1"/>
  <c r="BK120" i="4"/>
  <c r="J120" i="4"/>
  <c r="J98" i="4" s="1"/>
  <c r="T120" i="4"/>
  <c r="T119" i="4" s="1"/>
  <c r="T118" i="4" s="1"/>
  <c r="BK123" i="5"/>
  <c r="J123" i="5" s="1"/>
  <c r="J98" i="5" s="1"/>
  <c r="P123" i="5"/>
  <c r="T123" i="5"/>
  <c r="P127" i="5"/>
  <c r="T127" i="5"/>
  <c r="BK123" i="2"/>
  <c r="J123" i="2" s="1"/>
  <c r="J98" i="2" s="1"/>
  <c r="T123" i="2"/>
  <c r="P246" i="2"/>
  <c r="T246" i="2"/>
  <c r="P269" i="2"/>
  <c r="R269" i="2"/>
  <c r="P282" i="2"/>
  <c r="T282" i="2"/>
  <c r="P120" i="3"/>
  <c r="P119" i="3"/>
  <c r="P118" i="3"/>
  <c r="AU96" i="1" s="1"/>
  <c r="R120" i="3"/>
  <c r="R119" i="3"/>
  <c r="R118" i="3"/>
  <c r="P120" i="4"/>
  <c r="P119" i="4" s="1"/>
  <c r="P118" i="4" s="1"/>
  <c r="AU97" i="1" s="1"/>
  <c r="R120" i="4"/>
  <c r="R119" i="4" s="1"/>
  <c r="R118" i="4" s="1"/>
  <c r="R123" i="5"/>
  <c r="R127" i="5"/>
  <c r="BK137" i="5"/>
  <c r="J137" i="5" s="1"/>
  <c r="J101" i="5" s="1"/>
  <c r="BK135" i="5"/>
  <c r="J135" i="5" s="1"/>
  <c r="J100" i="5" s="1"/>
  <c r="E85" i="5"/>
  <c r="BE124" i="5"/>
  <c r="BE125" i="5"/>
  <c r="BE126" i="5"/>
  <c r="BE130" i="5"/>
  <c r="BE131" i="5"/>
  <c r="J89" i="5"/>
  <c r="F92" i="5"/>
  <c r="BE128" i="5"/>
  <c r="BE129" i="5"/>
  <c r="BE132" i="5"/>
  <c r="BE133" i="5"/>
  <c r="BE136" i="5"/>
  <c r="BE138" i="5"/>
  <c r="E85" i="4"/>
  <c r="F92" i="4"/>
  <c r="J112" i="4"/>
  <c r="BE121" i="4"/>
  <c r="BE128" i="4"/>
  <c r="BE125" i="4"/>
  <c r="E85" i="3"/>
  <c r="J89" i="3"/>
  <c r="BE125" i="3"/>
  <c r="BE128" i="3"/>
  <c r="F92" i="3"/>
  <c r="BE121" i="3"/>
  <c r="E85" i="2"/>
  <c r="J89" i="2"/>
  <c r="BE124" i="2"/>
  <c r="BE147" i="2"/>
  <c r="BE153" i="2"/>
  <c r="BE160" i="2"/>
  <c r="BE161" i="2"/>
  <c r="BE165" i="2"/>
  <c r="BE171" i="2"/>
  <c r="BE174" i="2"/>
  <c r="BE182" i="2"/>
  <c r="BE192" i="2"/>
  <c r="BE193" i="2"/>
  <c r="BE195" i="2"/>
  <c r="BE201" i="2"/>
  <c r="BE203" i="2"/>
  <c r="BE205" i="2"/>
  <c r="BE216" i="2"/>
  <c r="BE229" i="2"/>
  <c r="BE232" i="2"/>
  <c r="BE233" i="2"/>
  <c r="BE237" i="2"/>
  <c r="BE263" i="2"/>
  <c r="BE278" i="2"/>
  <c r="F92" i="2"/>
  <c r="BE143" i="2"/>
  <c r="BE159" i="2"/>
  <c r="BE162" i="2"/>
  <c r="BE168" i="2"/>
  <c r="BE177" i="2"/>
  <c r="BE189" i="2"/>
  <c r="BE194" i="2"/>
  <c r="BE198" i="2"/>
  <c r="BE207" i="2"/>
  <c r="BE213" i="2"/>
  <c r="BE219" i="2"/>
  <c r="BE226" i="2"/>
  <c r="BE234" i="2"/>
  <c r="BE247" i="2"/>
  <c r="BE255" i="2"/>
  <c r="BE265" i="2"/>
  <c r="BE270" i="2"/>
  <c r="BE275" i="2"/>
  <c r="BE281" i="2"/>
  <c r="BE283" i="2"/>
  <c r="BE284" i="2"/>
  <c r="F37" i="2"/>
  <c r="BD95" i="1" s="1"/>
  <c r="J34" i="2"/>
  <c r="AW95" i="1" s="1"/>
  <c r="F36" i="2"/>
  <c r="BC95" i="1" s="1"/>
  <c r="F37" i="3"/>
  <c r="BD96" i="1" s="1"/>
  <c r="J34" i="3"/>
  <c r="AW96" i="1" s="1"/>
  <c r="F37" i="4"/>
  <c r="BD97" i="1" s="1"/>
  <c r="F35" i="4"/>
  <c r="BB97" i="1" s="1"/>
  <c r="F36" i="4"/>
  <c r="BC97" i="1" s="1"/>
  <c r="F36" i="5"/>
  <c r="BC98" i="1" s="1"/>
  <c r="F35" i="5"/>
  <c r="BB98" i="1" s="1"/>
  <c r="F34" i="2"/>
  <c r="BA95" i="1" s="1"/>
  <c r="F35" i="2"/>
  <c r="BB95" i="1" s="1"/>
  <c r="F34" i="3"/>
  <c r="BA96" i="1" s="1"/>
  <c r="F36" i="3"/>
  <c r="BC96" i="1"/>
  <c r="F35" i="3"/>
  <c r="BB96" i="1" s="1"/>
  <c r="F34" i="4"/>
  <c r="BA97" i="1"/>
  <c r="J34" i="4"/>
  <c r="AW97" i="1" s="1"/>
  <c r="J34" i="5"/>
  <c r="AW98" i="1" s="1"/>
  <c r="F34" i="5"/>
  <c r="BA98" i="1" s="1"/>
  <c r="F37" i="5"/>
  <c r="BD98" i="1" s="1"/>
  <c r="R122" i="5" l="1"/>
  <c r="R121" i="5" s="1"/>
  <c r="T122" i="5"/>
  <c r="T121" i="5" s="1"/>
  <c r="R122" i="2"/>
  <c r="R121" i="2" s="1"/>
  <c r="T122" i="2"/>
  <c r="T121" i="2" s="1"/>
  <c r="P122" i="5"/>
  <c r="P122" i="2"/>
  <c r="P121" i="2" s="1"/>
  <c r="AU95" i="1" s="1"/>
  <c r="BK122" i="2"/>
  <c r="J122" i="2" s="1"/>
  <c r="J97" i="2" s="1"/>
  <c r="BK119" i="3"/>
  <c r="J119" i="3" s="1"/>
  <c r="J97" i="3" s="1"/>
  <c r="BK119" i="4"/>
  <c r="J119" i="4" s="1"/>
  <c r="J97" i="4" s="1"/>
  <c r="BK122" i="5"/>
  <c r="J33" i="2"/>
  <c r="AV95" i="1" s="1"/>
  <c r="AT95" i="1" s="1"/>
  <c r="J33" i="3"/>
  <c r="AV96" i="1"/>
  <c r="AT96" i="1" s="1"/>
  <c r="J33" i="4"/>
  <c r="AV97" i="1"/>
  <c r="AT97" i="1"/>
  <c r="BC94" i="1"/>
  <c r="W32" i="1" s="1"/>
  <c r="BD94" i="1"/>
  <c r="W33" i="1" s="1"/>
  <c r="BA94" i="1"/>
  <c r="W30" i="1" s="1"/>
  <c r="BB94" i="1"/>
  <c r="W31" i="1" s="1"/>
  <c r="F33" i="2"/>
  <c r="AZ95" i="1" s="1"/>
  <c r="F33" i="3"/>
  <c r="AZ96" i="1"/>
  <c r="F33" i="4"/>
  <c r="AZ97" i="1" s="1"/>
  <c r="J33" i="5"/>
  <c r="AV98" i="1" s="1"/>
  <c r="AT98" i="1" s="1"/>
  <c r="F33" i="5"/>
  <c r="AZ98" i="1" s="1"/>
  <c r="J122" i="5" l="1"/>
  <c r="J97" i="5" s="1"/>
  <c r="BK121" i="5"/>
  <c r="J121" i="5" s="1"/>
  <c r="J30" i="5" s="1"/>
  <c r="AG98" i="1" s="1"/>
  <c r="AN98" i="1" s="1"/>
  <c r="P121" i="5"/>
  <c r="AU98" i="1" s="1"/>
  <c r="AU94" i="1" s="1"/>
  <c r="BK121" i="2"/>
  <c r="J121" i="2" s="1"/>
  <c r="J96" i="2" s="1"/>
  <c r="BK118" i="3"/>
  <c r="J118" i="3" s="1"/>
  <c r="J96" i="3" s="1"/>
  <c r="BK118" i="4"/>
  <c r="J118" i="4"/>
  <c r="J96" i="4"/>
  <c r="AZ94" i="1"/>
  <c r="AV94" i="1" s="1"/>
  <c r="AK29" i="1" s="1"/>
  <c r="AW94" i="1"/>
  <c r="AK30" i="1" s="1"/>
  <c r="AX94" i="1"/>
  <c r="AY94" i="1"/>
  <c r="J96" i="5" l="1"/>
  <c r="J39" i="5"/>
  <c r="J30" i="2"/>
  <c r="AG95" i="1" s="1"/>
  <c r="J30" i="3"/>
  <c r="AG96" i="1"/>
  <c r="J30" i="4"/>
  <c r="AG97" i="1" s="1"/>
  <c r="AT94" i="1"/>
  <c r="W29" i="1"/>
  <c r="J39" i="3" l="1"/>
  <c r="J39" i="2"/>
  <c r="J39" i="4"/>
  <c r="AN95" i="1"/>
  <c r="AN96" i="1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<sst xmlns="http://schemas.openxmlformats.org/spreadsheetml/2006/main" count="2798" uniqueCount="456">
  <si>
    <t>Export Komplet</t>
  </si>
  <si>
    <t/>
  </si>
  <si>
    <t>2.0</t>
  </si>
  <si>
    <t>False</t>
  </si>
  <si>
    <t>{ccb4b73f-a725-412b-a0e5-2d5563715b67}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</si>
  <si>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</si>
  <si>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</si>
  <si>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</si>
  <si>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</si>
  <si>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</si>
  <si>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</si>
  <si>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</si>
  <si>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</si>
  <si>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70/2021</t>
  </si>
  <si>
    <t>Stavba:</t>
  </si>
  <si>
    <t>Příprava území - Izolační zeleň Českobrodská</t>
  </si>
  <si>
    <t>KSO:</t>
  </si>
  <si>
    <t>822 59</t>
  </si>
  <si>
    <t>CC-CZ:</t>
  </si>
  <si>
    <t>2412</t>
  </si>
  <si>
    <t>Místo:</t>
  </si>
  <si>
    <t>Kyje (731226), Hloubětín (731234</t>
  </si>
  <si>
    <t>Datum:</t>
  </si>
  <si>
    <t>15. 8. 2021</t>
  </si>
  <si>
    <t>CZ-CPV:</t>
  </si>
  <si>
    <t>45000000-7</t>
  </si>
  <si>
    <t>CZ-CPA:</t>
  </si>
  <si>
    <t>42.99.1</t>
  </si>
  <si>
    <t>Zadavatel:</t>
  </si>
  <si>
    <t>IČ:</t>
  </si>
  <si>
    <t>Praha 14</t>
  </si>
  <si>
    <t>DIČ:</t>
  </si>
  <si>
    <t>Zhotovitel:</t>
  </si>
  <si>
    <t xml:space="preserve"> </t>
  </si>
  <si>
    <t>Projektant:</t>
  </si>
  <si>
    <t>Projekce dopravní Filip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</si>
  <si>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</si>
  <si>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</si>
  <si>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</si>
  <si>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</si>
  <si>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</si>
  <si>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</si>
  <si>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</si>
  <si>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</si>
  <si>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</si>
  <si>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</si>
  <si>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</si>
  <si>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</si>
  <si>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</si>
  <si>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</si>
  <si>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</si>
  <si>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</si>
  <si>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</si>
  <si>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</si>
  <si>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</si>
  <si>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</si>
  <si>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</si>
  <si>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</si>
  <si>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</si>
  <si>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</si>
  <si>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</si>
  <si>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</si>
  <si>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</si>
  <si>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</si>
  <si>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</si>
  <si>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</si>
  <si>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</si>
  <si>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</si>
  <si>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</si>
  <si>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</si>
  <si>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</si>
  <si>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</si>
  <si>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</si>
  <si>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</si>
  <si>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</si>
  <si>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</si>
  <si>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</si>
  <si>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</si>
  <si>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</si>
  <si>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</si>
  <si>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</si>
  <si>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</si>
  <si>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</si>
  <si>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</si>
  <si>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</si>
  <si>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</si>
  <si>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Stezka pro cyklisty a chodce, chodníky</t>
  </si>
  <si>
    <t>STA</t>
  </si>
  <si>
    <t>1</t>
  </si>
  <si>
    <t>{d5b77d33-f965-478c-9f65-4460e4776a88}</t>
  </si>
  <si>
    <t>2</t>
  </si>
  <si>
    <t>SO 102</t>
  </si>
  <si>
    <t>Napojení stezky Českobrodská</t>
  </si>
  <si>
    <t>{fe54bf62-bb25-445d-ac01-c70a9d066bd9}</t>
  </si>
  <si>
    <t>SO 103</t>
  </si>
  <si>
    <t>Napojení stezky Průmyslová</t>
  </si>
  <si>
    <t>{6ea76435-22ea-40f1-8fb8-e6d6fd8bf0a2}</t>
  </si>
  <si>
    <t>SO 500</t>
  </si>
  <si>
    <t>Vedlejší rozpočtové náklady</t>
  </si>
  <si>
    <t>{bc837db3-cf3d-441e-aeb6-289464ac857a}</t>
  </si>
  <si>
    <t>KRYCÍ LIST SOUPISU PRACÍ</t>
  </si>
  <si>
    <t>Objekt:</t>
  </si>
  <si>
    <t>SO 101 - Stezka pro cyklisty a chodce, chodníky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</si>
  <si>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</si>
  <si>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</si>
  <si>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</si>
  <si>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</si>
  <si>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</si>
  <si>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</si>
  <si>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</si>
  <si>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</si>
  <si>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</si>
  <si>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</si>
  <si>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</si>
  <si>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</si>
  <si>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</si>
  <si>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</si>
  <si>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</si>
  <si>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</si>
  <si>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</si>
  <si>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</si>
  <si>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</si>
  <si>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</si>
  <si>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</si>
  <si>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</si>
  <si>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</si>
  <si>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</si>
  <si>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</si>
  <si>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</si>
  <si>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</si>
  <si>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</si>
  <si>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</si>
  <si>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</si>
  <si>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</si>
  <si>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2021 02</t>
  </si>
  <si>
    <t>4</t>
  </si>
  <si>
    <t>-474324739</t>
  </si>
  <si>
    <t>VV</t>
  </si>
  <si>
    <t>Úsek A</t>
  </si>
  <si>
    <t>"KM 0,0 – Trnka obecná, zapojená plocha křovin"20</t>
  </si>
  <si>
    <t>"KM0,02 – Pámelník červenoplodý, zapojená plocha křovin"25</t>
  </si>
  <si>
    <t>Úsek B</t>
  </si>
  <si>
    <t>"KM0,231 – Slivoň švestka – solitérní keř / mnohokmen"15</t>
  </si>
  <si>
    <t>"KM0,82 – Trnka obecná – solitérní keř / mnohokmen"19</t>
  </si>
  <si>
    <t>Úsek C</t>
  </si>
  <si>
    <t>"KM0,13-0,17 – Slivoň švestka, Trnka obecná, zapojená plocha křovin"240</t>
  </si>
  <si>
    <t>Úsek F</t>
  </si>
  <si>
    <t>"KM0,00-0,02 - Slivoň švestka, Trnka obecná, zapojená plocha křovin"29</t>
  </si>
  <si>
    <t>"KM0,02-0,03 - Slivoň švestka, Trnka obecná, zapojená plocha křovin"66</t>
  </si>
  <si>
    <t>Úsek J</t>
  </si>
  <si>
    <t>"KM0,07 – Růže šípková, Rybíz, zapojená plocha křovin"27</t>
  </si>
  <si>
    <t>"KM0,09 – Slivoň švestka, zapojená plocha křovin"37</t>
  </si>
  <si>
    <t>Úsek K</t>
  </si>
  <si>
    <t>"KM0,06 – Zimolez, Kalina, zapojená plocha křovin"22</t>
  </si>
  <si>
    <t>"KM0,08 – Slivoň švestka, zapojená plocha křovin"32</t>
  </si>
  <si>
    <t>Součet</t>
  </si>
  <si>
    <t>112151012</t>
  </si>
  <si>
    <t>Volné kácení stromů s rozřezáním a odvětvením D kmene přes 200 do 300 mm</t>
  </si>
  <si>
    <t>kus</t>
  </si>
  <si>
    <t>-619263350</t>
  </si>
  <si>
    <t>"KM0,06 – Jeřáb ptačí, obvod kmene 30 cm"1</t>
  </si>
  <si>
    <t>3</t>
  </si>
  <si>
    <t>112151015</t>
  </si>
  <si>
    <t>Volné kácení stromů s rozřezáním a odvětvením D kmene přes 500 do 600 mm</t>
  </si>
  <si>
    <t>-1944173314</t>
  </si>
  <si>
    <t>"KM0,251 – Jabloň – kácení jedné ze 3 kosterních větví (zákrsek), obvod 60cm"1</t>
  </si>
  <si>
    <t>"KM0,03 – Hrušeň, obvod kmene  60 cm"1</t>
  </si>
  <si>
    <t>112151018</t>
  </si>
  <si>
    <t>Volné kácení stromů s rozřezáním a odvětvením D kmene přes 800 do 900 mm</t>
  </si>
  <si>
    <t>1905235653</t>
  </si>
  <si>
    <t>"KM0,31 - 2x Slívoň švestka, obvod kmenů  90 cm"2</t>
  </si>
  <si>
    <t>"KM0,08 – Slivoň švestka, obvod kmene  90 cm"1</t>
  </si>
  <si>
    <t>5</t>
  </si>
  <si>
    <t>112201112</t>
  </si>
  <si>
    <t>Odstranění pařezů D přes 0,2 do 0,3 m v rovině a svahu do 1:5 s odklizením do 20 m a zasypáním jámy</t>
  </si>
  <si>
    <t>1578057748</t>
  </si>
  <si>
    <t>6</t>
  </si>
  <si>
    <t>112201115</t>
  </si>
  <si>
    <t>Odstranění pařezů D přes 0,5 do 0,6 m v rovině a svahu do 1:5 s odklizením do 20 m a zasypáním jámy</t>
  </si>
  <si>
    <t>1674637778</t>
  </si>
  <si>
    <t>7</t>
  </si>
  <si>
    <t>112201118</t>
  </si>
  <si>
    <t>Odstranění pařezů D přes 0,8 do 0,9 m v rovině a svahu do 1:5 s odklizením do 20 m a zasypáním jámy</t>
  </si>
  <si>
    <t>-1372387018</t>
  </si>
  <si>
    <t>8</t>
  </si>
  <si>
    <t>121151103</t>
  </si>
  <si>
    <t>Sejmutí ornice plochy do 100 m2 tl vrstvy do 200 mm strojně</t>
  </si>
  <si>
    <t>1684594833</t>
  </si>
  <si>
    <t>"pozemek 2672/4 dle PD a TZ" 40</t>
  </si>
  <si>
    <t>9</t>
  </si>
  <si>
    <t>121151113</t>
  </si>
  <si>
    <t>Sejmutí ornice plochy do 500 m2 tl vrstvy do 200 mm strojně</t>
  </si>
  <si>
    <t>1675568854</t>
  </si>
  <si>
    <t>"pozemek 2674/3 dle PD a TZ" 448</t>
  </si>
  <si>
    <t>10</t>
  </si>
  <si>
    <t>121151115</t>
  </si>
  <si>
    <t>Sejmutí ornice plochy do 500 m2 tl vrstvy přes 250 do 300 mm strojně</t>
  </si>
  <si>
    <t>-742395553</t>
  </si>
  <si>
    <t>"pozemek 2672/5 dle PD a TZ" 112</t>
  </si>
  <si>
    <t>11</t>
  </si>
  <si>
    <t>121151125</t>
  </si>
  <si>
    <t>Sejmutí ornice plochy přes 500 m2 tl vrstvy přes 250 do 300 mm strojně</t>
  </si>
  <si>
    <t>1879419023</t>
  </si>
  <si>
    <t>"pozemek 2673 dle PD a TZ" 3154</t>
  </si>
  <si>
    <t>12</t>
  </si>
  <si>
    <t>121151127</t>
  </si>
  <si>
    <t>Sejmutí ornice plochy přes 500 m2 tl vrstvy přes 400 do 500 mm strojně</t>
  </si>
  <si>
    <t>952583148</t>
  </si>
  <si>
    <t>"pozemek 2673 dle PD a TZ" 2682</t>
  </si>
  <si>
    <t>13</t>
  </si>
  <si>
    <t>132212112</t>
  </si>
  <si>
    <t>Hloubení rýh š do 800 mm v nesoudržných horninách třídy těžitelnosti I skupiny 3 ručně</t>
  </si>
  <si>
    <t>m3</t>
  </si>
  <si>
    <t>-755280953</t>
  </si>
  <si>
    <t>Rozšíření drenážního žebra</t>
  </si>
  <si>
    <t>"Úsek A – Napojení Broumarská"1,5*1*0,9*2</t>
  </si>
  <si>
    <t>"Úsek B – Drážní stezka"1,5*1*0,9*22</t>
  </si>
  <si>
    <t>14</t>
  </si>
  <si>
    <t>132251104</t>
  </si>
  <si>
    <t>Hloubení rýh nezapažených š do 800 mm v hornině třídy těžitelnosti I skupiny 3 objem přes 100 m3 strojně</t>
  </si>
  <si>
    <t>-52067390</t>
  </si>
  <si>
    <t>Vsakovací žebro</t>
  </si>
  <si>
    <t>"Úsek A – Napojení Broumarská"124*0,5*0,9</t>
  </si>
  <si>
    <t>"Úsek B – Drážní stezka"852*0,5*0,9</t>
  </si>
  <si>
    <t>Pro gabiony</t>
  </si>
  <si>
    <t>"hloubení rýh pro základ gabionů úsek část 2" (76,54+163,62)*0,5*0,4</t>
  </si>
  <si>
    <t>132251254</t>
  </si>
  <si>
    <t>Hloubení rýh nezapažených š do 2000 mm v hornině třídy těžitelnosti I skupiny 3 objem do 500 m3 strojně</t>
  </si>
  <si>
    <t>-1886278225</t>
  </si>
  <si>
    <t>"hloubení rýh pro základ gabionů úsek část 2" (48,5+20)*1*1,2</t>
  </si>
  <si>
    <t>16</t>
  </si>
  <si>
    <t>162201411</t>
  </si>
  <si>
    <t>Vodorovné přemístění kmenů stromů listnatých do 1 km D kmene přes 100 do 300 mm</t>
  </si>
  <si>
    <t>837885015</t>
  </si>
  <si>
    <t>17</t>
  </si>
  <si>
    <t>162201413</t>
  </si>
  <si>
    <t>Vodorovné přemístění kmenů stromů listnatých do 1 km D kmene přes 500 do 700 mm</t>
  </si>
  <si>
    <t>-68517557</t>
  </si>
  <si>
    <t>18</t>
  </si>
  <si>
    <t>162201414</t>
  </si>
  <si>
    <t>Vodorovné přemístění kmenů stromů listnatých do 1 km D kmene přes 700 do 900 mm</t>
  </si>
  <si>
    <t>-38225542</t>
  </si>
  <si>
    <t>19</t>
  </si>
  <si>
    <t>162301501</t>
  </si>
  <si>
    <t>Vodorovné přemístění křovin do 5 km D kmene do 100 mm</t>
  </si>
  <si>
    <t>-932519711</t>
  </si>
  <si>
    <t>532</t>
  </si>
  <si>
    <t>20</t>
  </si>
  <si>
    <t>162301981</t>
  </si>
  <si>
    <t>Příplatek k vodorovnému přemístění křovin D kmene do 100 mm ZKD 1 km</t>
  </si>
  <si>
    <t>247672732</t>
  </si>
  <si>
    <t>532*15</t>
  </si>
  <si>
    <t>162301951</t>
  </si>
  <si>
    <t>Příplatek k vodorovnému přemístění kmenů stromů listnatých D kmene přes 100 do 300 mm ZKD 1 km</t>
  </si>
  <si>
    <t>-939150194</t>
  </si>
  <si>
    <t>15*1</t>
  </si>
  <si>
    <t>22</t>
  </si>
  <si>
    <t>162301953</t>
  </si>
  <si>
    <t>Příplatek k vodorovnému přemístění kmenů stromů listnatých D kmene přes 500 do 700 mm ZKD 1 km</t>
  </si>
  <si>
    <t>-1158190004</t>
  </si>
  <si>
    <t>15,000*2</t>
  </si>
  <si>
    <t>23</t>
  </si>
  <si>
    <t>162301954</t>
  </si>
  <si>
    <t>Příplatek k vodorovnému přemístění kmenů stromů listnatých D kmene přes 700 do 900 mm ZKD 1 km</t>
  </si>
  <si>
    <t>-1258472810</t>
  </si>
  <si>
    <t>15*3</t>
  </si>
  <si>
    <t>24</t>
  </si>
  <si>
    <t>162351103</t>
  </si>
  <si>
    <t>Vodorovné přemístění přes 50 do 500 m výkopku/sypaniny z horniny třídy těžitelnosti I skupiny 1 až 3</t>
  </si>
  <si>
    <t>1143049296</t>
  </si>
  <si>
    <t>"odvoz orniíce na mezideponii pro další použití dle TZ"2287,2+89,6+8+33,6</t>
  </si>
  <si>
    <t>"odvoz zeminy na meziskládku - vsakovací žebro" 32,4+439,2</t>
  </si>
  <si>
    <t>"odvoz zeminy na zásyp vsakovacích žeber"235,8</t>
  </si>
  <si>
    <t>25</t>
  </si>
  <si>
    <t>162751117</t>
  </si>
  <si>
    <t>Vodorovné přemístění přes 9 000 do 10000 m výkopku/sypaniny z horniny třídy těžitelnosti I skupiny 1 až 3</t>
  </si>
  <si>
    <t>1916583518</t>
  </si>
  <si>
    <t>"odvoz přebytečné zeminy na skládku"235,8+142,557</t>
  </si>
  <si>
    <t>26</t>
  </si>
  <si>
    <t>162751119</t>
  </si>
  <si>
    <t>Příplatek k vodorovnému přemístění výkopku/sypaniny z horniny třídy těžitelnosti I skupiny 1 až 3 ZKD 1000 m přes 10000 m</t>
  </si>
  <si>
    <t>1083887459</t>
  </si>
  <si>
    <t>378,357*20</t>
  </si>
  <si>
    <t>27</t>
  </si>
  <si>
    <t>167151111</t>
  </si>
  <si>
    <t>Nakládání výkopku z hornin třídy těžitelnosti I skupiny 1 až 3 přes 100 m3</t>
  </si>
  <si>
    <t>2040381132</t>
  </si>
  <si>
    <t>"pro zpětný zásyp žeber"471,6</t>
  </si>
  <si>
    <t>"odpočet štěrk"-235,8</t>
  </si>
  <si>
    <t>"pro odvoz na skládku"235,8</t>
  </si>
  <si>
    <t>"pro odvoz na skládku - výkop gabiony"167,432-24,875</t>
  </si>
  <si>
    <t>28</t>
  </si>
  <si>
    <t>171201231</t>
  </si>
  <si>
    <t>Poplatek za uložení zeminy a kamení na recyklační skládce (skládkovné) kód odpadu 17 05 04</t>
  </si>
  <si>
    <t>t</t>
  </si>
  <si>
    <t>371041047</t>
  </si>
  <si>
    <t>378,357*1,6</t>
  </si>
  <si>
    <t>29</t>
  </si>
  <si>
    <t>171251201</t>
  </si>
  <si>
    <t>Uložení sypaniny na skládky nebo meziskládky</t>
  </si>
  <si>
    <t>1344528226</t>
  </si>
  <si>
    <t>2890+48,032+119,4</t>
  </si>
  <si>
    <t>30</t>
  </si>
  <si>
    <t>174111101</t>
  </si>
  <si>
    <t>Zásyp jam, šachet rýh nebo kolem objektů sypaninou se zhutněním ručně</t>
  </si>
  <si>
    <t>443347636</t>
  </si>
  <si>
    <t>31</t>
  </si>
  <si>
    <t>174151101</t>
  </si>
  <si>
    <t>Zásyp jam, šachet rýh nebo kolem objektů sypaninou se zhutněním</t>
  </si>
  <si>
    <t>1309691145</t>
  </si>
  <si>
    <t>32</t>
  </si>
  <si>
    <t>175111201</t>
  </si>
  <si>
    <t>Obsypání objektu sypaninou bez prohození, uloženou do 3 m ručně (materiál z výkopů)</t>
  </si>
  <si>
    <t>1475987454</t>
  </si>
  <si>
    <t>"obsyp gabionů úsek část 2" (48,5+20)*0,25*0,5*2</t>
  </si>
  <si>
    <t>33</t>
  </si>
  <si>
    <t>181951111</t>
  </si>
  <si>
    <t>Úprava pláně v hornině třídy těžitelnosti I skupiny 1 až 3 bez zhutnění strojně</t>
  </si>
  <si>
    <t>-1932160569</t>
  </si>
  <si>
    <t>"po odstranění křovin"532</t>
  </si>
  <si>
    <t>"Úsek A – Napojení Broumarská"1,5*1*2</t>
  </si>
  <si>
    <t>"Úsek B – Drážní stezka"1,5*1*22</t>
  </si>
  <si>
    <t>"Úsek A – Napojení Broumarská"124*0,5</t>
  </si>
  <si>
    <t>"Úsek B – Drážní stezka"852*0,5</t>
  </si>
  <si>
    <t>Zakládání</t>
  </si>
  <si>
    <t>34</t>
  </si>
  <si>
    <t>211531111</t>
  </si>
  <si>
    <t>Výplň odvodňovacích žeber nebo trativodů kamenivem hrubým drceným frakce 32 až 63 mm</t>
  </si>
  <si>
    <t>-173469573</t>
  </si>
  <si>
    <t>"Úsek A – Napojení Broumarská"124*0,5*0,45</t>
  </si>
  <si>
    <t>"Úsek B – Drážní stezka"852*0,5*0,45</t>
  </si>
  <si>
    <t>"Úsek A – Napojení Broumarská"1,5*1*0,45*2</t>
  </si>
  <si>
    <t>"Úsek B – Drážní stezka"1,5*1*0,45*22</t>
  </si>
  <si>
    <t>35</t>
  </si>
  <si>
    <t>211971121</t>
  </si>
  <si>
    <t>Zřízení opláštění žeber nebo trativodů geotextilií v rýze nebo zářezu sklonu přes 1:2 š do 2,5 m</t>
  </si>
  <si>
    <t>961824948</t>
  </si>
  <si>
    <t>"Úsek A – Napojení Broumarská"(0,5+0,45)*2*124</t>
  </si>
  <si>
    <t>"Úsek B – Drážní stezka"(0,5+0,45)*2*852</t>
  </si>
  <si>
    <t>"Úsek A – Napojení Broumarská" (0,45+1)*2*1,5*2</t>
  </si>
  <si>
    <t>"Úsek B – Drážní stezka"(0,45+1)*2*1,5*22</t>
  </si>
  <si>
    <t>36</t>
  </si>
  <si>
    <t>M</t>
  </si>
  <si>
    <t>69311081</t>
  </si>
  <si>
    <t>geotextilie netkaná separační, ochranná, filtrační, drenážní PES 300g/m2</t>
  </si>
  <si>
    <t>783664418</t>
  </si>
  <si>
    <t>1958,8*1,1845 'Přepočtené koeficientem množství</t>
  </si>
  <si>
    <t>37</t>
  </si>
  <si>
    <t>213311113</t>
  </si>
  <si>
    <t>Polštáře zhutněné pod základy z kameniva drceného frakce 16 až 32 mm</t>
  </si>
  <si>
    <t>-1200416881</t>
  </si>
  <si>
    <t>"pro základ gabionů úsek část 2" (48,5+20)*1*0,5</t>
  </si>
  <si>
    <t>"pro základ gabionů úsek část 2" (76,54+163,62)*0,5*0,15</t>
  </si>
  <si>
    <t>Svislé a kompletní konstrukce</t>
  </si>
  <si>
    <t>38</t>
  </si>
  <si>
    <t>348215111</t>
  </si>
  <si>
    <t>Plot z gabionů šířky do 0,5 m výšky do 1,5 m</t>
  </si>
  <si>
    <t>2064666095</t>
  </si>
  <si>
    <t>"gabion úsek část 2" (48,5+20)*1*0,3</t>
  </si>
  <si>
    <t>"gabion úsek část 2" (48,5+20)*1*0,5</t>
  </si>
  <si>
    <t>"gabion úsek část 2" (76,54+163,62)*0,5*0,5</t>
  </si>
  <si>
    <t>39</t>
  </si>
  <si>
    <t>348215113</t>
  </si>
  <si>
    <t>Plot z gabionů - propojení druhé řady gabionů</t>
  </si>
  <si>
    <t>m</t>
  </si>
  <si>
    <t>-232984742</t>
  </si>
  <si>
    <t>"gabion úsek část 2" 48,5+20</t>
  </si>
  <si>
    <t>40</t>
  </si>
  <si>
    <t>348215312</t>
  </si>
  <si>
    <t xml:space="preserve">Vyplnění košů z ocelových sítí pro plot řezanými kmeny </t>
  </si>
  <si>
    <t>-12260040</t>
  </si>
  <si>
    <t>"gabion úsek část 2" (48,5+20)*1*0,3*0,25</t>
  </si>
  <si>
    <t>41</t>
  </si>
  <si>
    <t>05217119</t>
  </si>
  <si>
    <t xml:space="preserve">tyče dřevěné impregnované D 300mm </t>
  </si>
  <si>
    <t>479387723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</si>
  <si>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</si>
  <si>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</si>
  <si>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</si>
  <si>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</si>
  <si>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</si>
  <si>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1253676242</t>
  </si>
  <si>
    <t>43</t>
  </si>
  <si>
    <t>998225191</t>
  </si>
  <si>
    <t>Příplatek k přesunu hmot pro pozemní komunikace s krytem z kamene, živičným, betonovým do 1000 m</t>
  </si>
  <si>
    <t>-1965451697</t>
  </si>
  <si>
    <t>SO 102 - Napojení stezky Českobrodská</t>
  </si>
  <si>
    <t>1683515314</t>
  </si>
  <si>
    <t>Úsek G</t>
  </si>
  <si>
    <t>"KM0,01-0,02 – zapojená plocha křovin"65</t>
  </si>
  <si>
    <t>-1076482041</t>
  </si>
  <si>
    <t>65</t>
  </si>
  <si>
    <t>891230855</t>
  </si>
  <si>
    <t>65*15</t>
  </si>
  <si>
    <t>SO 103 - Napojení stezky Průmyslová</t>
  </si>
  <si>
    <t>73652726</t>
  </si>
  <si>
    <t>Úsek H</t>
  </si>
  <si>
    <t>"KM0,30 – zapojená plocha křovin"50</t>
  </si>
  <si>
    <t>1144490194</t>
  </si>
  <si>
    <t>50</t>
  </si>
  <si>
    <t>826388246</t>
  </si>
  <si>
    <t>50*15</t>
  </si>
  <si>
    <t>SO 500 -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</si>
  <si>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</si>
  <si>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</si>
  <si>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</si>
  <si>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</si>
  <si>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</si>
  <si>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</si>
  <si>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</si>
  <si>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</si>
  <si>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011103000</t>
  </si>
  <si>
    <t>Geologický průzkum bez rozlišení</t>
  </si>
  <si>
    <t>kpl</t>
  </si>
  <si>
    <t>1024</t>
  </si>
  <si>
    <t>-292903394</t>
  </si>
  <si>
    <t>012103000</t>
  </si>
  <si>
    <t>Geodetické práce před výstavbou</t>
  </si>
  <si>
    <t>-1870208824</t>
  </si>
  <si>
    <t>012203000</t>
  </si>
  <si>
    <t>Geodetické práce při provádění stavby</t>
  </si>
  <si>
    <t>1010158178</t>
  </si>
  <si>
    <t>VRN3</t>
  </si>
  <si>
    <t>Zařízení staveniště</t>
  </si>
  <si>
    <t>031103000</t>
  </si>
  <si>
    <t>Projektové práce pro zařízení staveniště</t>
  </si>
  <si>
    <t>-1360522909</t>
  </si>
  <si>
    <t>032103000</t>
  </si>
  <si>
    <t>Náklady na stavební buňky</t>
  </si>
  <si>
    <t>-143577391</t>
  </si>
  <si>
    <t>032603000</t>
  </si>
  <si>
    <t>Mycí centrum</t>
  </si>
  <si>
    <t>-338349584</t>
  </si>
  <si>
    <t>033103000</t>
  </si>
  <si>
    <t>Připojení energií</t>
  </si>
  <si>
    <t>-1571021983</t>
  </si>
  <si>
    <t>034103000</t>
  </si>
  <si>
    <t>Oplocení staveniště - jen buňky a parkoviště mechanizace</t>
  </si>
  <si>
    <t>-1463618221</t>
  </si>
  <si>
    <t>039103000</t>
  </si>
  <si>
    <t>Rozebrání, bourání a odvoz zařízení staveniště</t>
  </si>
  <si>
    <t>811600180</t>
  </si>
  <si>
    <t>VRN4</t>
  </si>
  <si>
    <t>Inženýrská činnost</t>
  </si>
  <si>
    <t>043154000</t>
  </si>
  <si>
    <t>Zkoušky hutnicí</t>
  </si>
  <si>
    <t>-1479055650</t>
  </si>
  <si>
    <t>VRN7</t>
  </si>
  <si>
    <t>Provozní vlivy</t>
  </si>
  <si>
    <t>072103001</t>
  </si>
  <si>
    <t>Projednání DIO a zajištění DIR komunikace II.a III. třídy</t>
  </si>
  <si>
    <t>1344230774</t>
  </si>
  <si>
    <t>"odvoz zeminy rýhy gabiony"48,032+82,2</t>
  </si>
  <si>
    <t>"pro zpětný obsyp gabionů" 17,125</t>
  </si>
  <si>
    <t>039103001</t>
  </si>
  <si>
    <t xml:space="preserve">Příjezdová komunikace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</si>
</sst>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0" fillId="0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82" workbookViewId="0">
      <selection activeCell="AN92" sqref="AN92:AP92"/>
    </sheetView>
  </sheetViews>
  <sheetFormatPr baseColWidth="10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01" t="s">
        <v>13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20"/>
      <c r="BS5" s="17" t="s">
        <v>6</v>
      </c>
    </row>
    <row r="6" spans="1:74" s="1" customFormat="1" ht="37" customHeight="1">
      <c r="B6" s="20"/>
      <c r="D6" s="25" t="s">
        <v>14</v>
      </c>
      <c r="K6" s="202" t="s">
        <v>15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17</v>
      </c>
      <c r="AK7" s="26" t="s">
        <v>18</v>
      </c>
      <c r="AN7" s="24" t="s">
        <v>19</v>
      </c>
      <c r="AR7" s="20"/>
      <c r="BS7" s="17" t="s">
        <v>6</v>
      </c>
    </row>
    <row r="8" spans="1:74" s="1" customFormat="1" ht="12" customHeight="1">
      <c r="B8" s="20"/>
      <c r="D8" s="26" t="s">
        <v>20</v>
      </c>
      <c r="K8" s="24" t="s">
        <v>21</v>
      </c>
      <c r="AK8" s="26" t="s">
        <v>22</v>
      </c>
      <c r="AN8" s="24" t="s">
        <v>23</v>
      </c>
      <c r="AR8" s="20"/>
      <c r="BS8" s="17" t="s">
        <v>6</v>
      </c>
    </row>
    <row r="9" spans="1:74" s="1" customFormat="1" ht="29.25" customHeight="1">
      <c r="B9" s="20"/>
      <c r="D9" s="23" t="s">
        <v>24</v>
      </c>
      <c r="K9" s="27" t="s">
        <v>25</v>
      </c>
      <c r="AK9" s="23" t="s">
        <v>26</v>
      </c>
      <c r="AN9" s="27" t="s">
        <v>27</v>
      </c>
      <c r="AR9" s="20"/>
      <c r="BS9" s="17" t="s">
        <v>6</v>
      </c>
    </row>
    <row r="10" spans="1:74" s="1" customFormat="1" ht="12" customHeight="1">
      <c r="B10" s="20"/>
      <c r="D10" s="26" t="s">
        <v>28</v>
      </c>
      <c r="AK10" s="26" t="s">
        <v>29</v>
      </c>
      <c r="AN10" s="24" t="s">
        <v>1</v>
      </c>
      <c r="AR10" s="20"/>
      <c r="BS10" s="17" t="s">
        <v>6</v>
      </c>
    </row>
    <row r="11" spans="1:74" s="1" customFormat="1" ht="18.5" customHeight="1">
      <c r="B11" s="20"/>
      <c r="E11" s="24" t="s">
        <v>30</v>
      </c>
      <c r="AK11" s="26" t="s">
        <v>31</v>
      </c>
      <c r="AN11" s="24" t="s">
        <v>1</v>
      </c>
      <c r="AR11" s="20"/>
      <c r="BS11" s="17" t="s">
        <v>6</v>
      </c>
    </row>
    <row r="12" spans="1:74" s="1" customFormat="1" ht="7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32</v>
      </c>
      <c r="AK13" s="26" t="s">
        <v>29</v>
      </c>
      <c r="AN13" s="24" t="s">
        <v>1</v>
      </c>
      <c r="AR13" s="20"/>
      <c r="BS13" s="17" t="s">
        <v>6</v>
      </c>
    </row>
    <row r="14" spans="1:74" ht="13">
      <c r="B14" s="20"/>
      <c r="E14" s="24" t="s">
        <v>33</v>
      </c>
      <c r="AK14" s="26" t="s">
        <v>31</v>
      </c>
      <c r="AN14" s="24" t="s">
        <v>1</v>
      </c>
      <c r="AR14" s="20"/>
      <c r="BS14" s="17" t="s">
        <v>6</v>
      </c>
    </row>
    <row r="15" spans="1:74" s="1" customFormat="1" ht="7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34</v>
      </c>
      <c r="AK16" s="26" t="s">
        <v>29</v>
      </c>
      <c r="AN16" s="24" t="s">
        <v>1</v>
      </c>
      <c r="AR16" s="20"/>
      <c r="BS16" s="17" t="s">
        <v>3</v>
      </c>
    </row>
    <row r="17" spans="1:71" s="1" customFormat="1" ht="18.5" customHeight="1">
      <c r="B17" s="20"/>
      <c r="E17" s="24" t="s">
        <v>35</v>
      </c>
      <c r="AK17" s="26" t="s">
        <v>31</v>
      </c>
      <c r="AN17" s="24" t="s">
        <v>1</v>
      </c>
      <c r="AR17" s="20"/>
      <c r="BS17" s="17" t="s">
        <v>36</v>
      </c>
    </row>
    <row r="18" spans="1:71" s="1" customFormat="1" ht="7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37</v>
      </c>
      <c r="AK19" s="26" t="s">
        <v>29</v>
      </c>
      <c r="AN19" s="24" t="s">
        <v>1</v>
      </c>
      <c r="AR19" s="20"/>
      <c r="BS19" s="17" t="s">
        <v>6</v>
      </c>
    </row>
    <row r="20" spans="1:71" s="1" customFormat="1" ht="18.5" customHeight="1">
      <c r="B20" s="20"/>
      <c r="E20" s="24"/>
      <c r="AK20" s="26" t="s">
        <v>31</v>
      </c>
      <c r="AN20" s="24" t="s">
        <v>1</v>
      </c>
      <c r="AR20" s="20"/>
      <c r="BS20" s="17" t="s">
        <v>36</v>
      </c>
    </row>
    <row r="21" spans="1:71" s="1" customFormat="1" ht="7" customHeight="1">
      <c r="B21" s="20"/>
      <c r="AR21" s="20"/>
    </row>
    <row r="22" spans="1:71" s="1" customFormat="1" ht="12" customHeight="1">
      <c r="B22" s="20"/>
      <c r="D22" s="26" t="s">
        <v>38</v>
      </c>
      <c r="AR22" s="20"/>
    </row>
    <row r="23" spans="1:71" s="1" customFormat="1" ht="47.25" customHeight="1">
      <c r="B23" s="20"/>
      <c r="E23" s="203" t="s">
        <v>39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0"/>
    </row>
    <row r="24" spans="1:71" s="1" customFormat="1" ht="7" customHeight="1">
      <c r="B24" s="20"/>
      <c r="AR24" s="20"/>
    </row>
    <row r="25" spans="1:71" s="1" customFormat="1" ht="7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</row>
    <row r="26" spans="1:71" s="2" customFormat="1" ht="26" customHeight="1">
      <c r="A26" s="30"/>
      <c r="B26" s="31"/>
      <c r="C26" s="30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4">
        <f>ROUND(AG94,2)</f>
        <v>0</v>
      </c>
      <c r="AL26" s="205"/>
      <c r="AM26" s="205"/>
      <c r="AN26" s="205"/>
      <c r="AO26" s="205"/>
      <c r="AP26" s="30"/>
      <c r="AQ26" s="30"/>
      <c r="AR26" s="31"/>
      <c r="BE26" s="30"/>
    </row>
    <row r="27" spans="1:71" s="2" customFormat="1" ht="7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3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06" t="s">
        <v>41</v>
      </c>
      <c r="M28" s="206"/>
      <c r="N28" s="206"/>
      <c r="O28" s="206"/>
      <c r="P28" s="206"/>
      <c r="Q28" s="30"/>
      <c r="R28" s="30"/>
      <c r="S28" s="30"/>
      <c r="T28" s="30"/>
      <c r="U28" s="30"/>
      <c r="V28" s="30"/>
      <c r="W28" s="206" t="s">
        <v>42</v>
      </c>
      <c r="X28" s="206"/>
      <c r="Y28" s="206"/>
      <c r="Z28" s="206"/>
      <c r="AA28" s="206"/>
      <c r="AB28" s="206"/>
      <c r="AC28" s="206"/>
      <c r="AD28" s="206"/>
      <c r="AE28" s="206"/>
      <c r="AF28" s="30"/>
      <c r="AG28" s="30"/>
      <c r="AH28" s="30"/>
      <c r="AI28" s="30"/>
      <c r="AJ28" s="30"/>
      <c r="AK28" s="206" t="s">
        <v>43</v>
      </c>
      <c r="AL28" s="206"/>
      <c r="AM28" s="206"/>
      <c r="AN28" s="206"/>
      <c r="AO28" s="206"/>
      <c r="AP28" s="30"/>
      <c r="AQ28" s="30"/>
      <c r="AR28" s="31"/>
      <c r="BE28" s="30"/>
    </row>
    <row r="29" spans="1:71" s="3" customFormat="1" ht="14.5" customHeight="1">
      <c r="B29" s="35"/>
      <c r="D29" s="26" t="s">
        <v>44</v>
      </c>
      <c r="F29" s="26" t="s">
        <v>45</v>
      </c>
      <c r="L29" s="194">
        <v>0.21</v>
      </c>
      <c r="M29" s="195"/>
      <c r="N29" s="195"/>
      <c r="O29" s="195"/>
      <c r="P29" s="195"/>
      <c r="W29" s="196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6">
        <f>ROUND(AV94, 2)</f>
        <v>0</v>
      </c>
      <c r="AL29" s="195"/>
      <c r="AM29" s="195"/>
      <c r="AN29" s="195"/>
      <c r="AO29" s="195"/>
      <c r="AR29" s="35"/>
    </row>
    <row r="30" spans="1:71" s="3" customFormat="1" ht="14.5" customHeight="1">
      <c r="B30" s="35"/>
      <c r="F30" s="26" t="s">
        <v>46</v>
      </c>
      <c r="L30" s="194">
        <v>0.15</v>
      </c>
      <c r="M30" s="195"/>
      <c r="N30" s="195"/>
      <c r="O30" s="195"/>
      <c r="P30" s="195"/>
      <c r="W30" s="196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6">
        <f>ROUND(AW94, 2)</f>
        <v>0</v>
      </c>
      <c r="AL30" s="195"/>
      <c r="AM30" s="195"/>
      <c r="AN30" s="195"/>
      <c r="AO30" s="195"/>
      <c r="AR30" s="35"/>
    </row>
    <row r="31" spans="1:71" s="3" customFormat="1" ht="14.5" hidden="1" customHeight="1">
      <c r="B31" s="35"/>
      <c r="F31" s="26" t="s">
        <v>47</v>
      </c>
      <c r="L31" s="194">
        <v>0.21</v>
      </c>
      <c r="M31" s="195"/>
      <c r="N31" s="195"/>
      <c r="O31" s="195"/>
      <c r="P31" s="195"/>
      <c r="W31" s="196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6">
        <v>0</v>
      </c>
      <c r="AL31" s="195"/>
      <c r="AM31" s="195"/>
      <c r="AN31" s="195"/>
      <c r="AO31" s="195"/>
      <c r="AR31" s="35"/>
    </row>
    <row r="32" spans="1:71" s="3" customFormat="1" ht="14.5" hidden="1" customHeight="1">
      <c r="B32" s="35"/>
      <c r="F32" s="26" t="s">
        <v>48</v>
      </c>
      <c r="L32" s="194">
        <v>0.15</v>
      </c>
      <c r="M32" s="195"/>
      <c r="N32" s="195"/>
      <c r="O32" s="195"/>
      <c r="P32" s="195"/>
      <c r="W32" s="196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6">
        <v>0</v>
      </c>
      <c r="AL32" s="195"/>
      <c r="AM32" s="195"/>
      <c r="AN32" s="195"/>
      <c r="AO32" s="195"/>
      <c r="AR32" s="35"/>
    </row>
    <row r="33" spans="1:57" s="3" customFormat="1" ht="14.5" hidden="1" customHeight="1">
      <c r="B33" s="35"/>
      <c r="F33" s="26" t="s">
        <v>49</v>
      </c>
      <c r="L33" s="194">
        <v>0</v>
      </c>
      <c r="M33" s="195"/>
      <c r="N33" s="195"/>
      <c r="O33" s="195"/>
      <c r="P33" s="195"/>
      <c r="W33" s="196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6">
        <v>0</v>
      </c>
      <c r="AL33" s="195"/>
      <c r="AM33" s="195"/>
      <c r="AN33" s="195"/>
      <c r="AO33" s="195"/>
      <c r="AR33" s="35"/>
    </row>
    <row r="34" spans="1:57" s="2" customFormat="1" ht="7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6" customHeight="1">
      <c r="A35" s="30"/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00" t="s">
        <v>52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31"/>
      <c r="BE35" s="30"/>
    </row>
    <row r="36" spans="1:57" s="2" customFormat="1" ht="7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5" customHeight="1">
      <c r="B38" s="20"/>
      <c r="AR38" s="20"/>
    </row>
    <row r="39" spans="1:57" s="1" customFormat="1" ht="14.5" customHeight="1">
      <c r="B39" s="20"/>
      <c r="AR39" s="20"/>
    </row>
    <row r="40" spans="1:57" s="1" customFormat="1" ht="14.5" customHeight="1">
      <c r="B40" s="20"/>
      <c r="AR40" s="20"/>
    </row>
    <row r="41" spans="1:57" s="1" customFormat="1" ht="14.5" customHeight="1">
      <c r="B41" s="20"/>
      <c r="AR41" s="20"/>
    </row>
    <row r="42" spans="1:57" s="1" customFormat="1" ht="14.5" customHeight="1">
      <c r="B42" s="20"/>
      <c r="AR42" s="20"/>
    </row>
    <row r="43" spans="1:57" s="1" customFormat="1" ht="14.5" customHeight="1">
      <c r="B43" s="20"/>
      <c r="AR43" s="20"/>
    </row>
    <row r="44" spans="1:57" s="1" customFormat="1" ht="14.5" customHeight="1">
      <c r="B44" s="20"/>
      <c r="AR44" s="20"/>
    </row>
    <row r="45" spans="1:57" s="1" customFormat="1" ht="14.5" customHeight="1">
      <c r="B45" s="20"/>
      <c r="AR45" s="20"/>
    </row>
    <row r="46" spans="1:57" s="1" customFormat="1" ht="14.5" customHeight="1">
      <c r="B46" s="20"/>
      <c r="AR46" s="20"/>
    </row>
    <row r="47" spans="1:57" s="1" customFormat="1" ht="14.5" customHeight="1">
      <c r="B47" s="20"/>
      <c r="AR47" s="20"/>
    </row>
    <row r="48" spans="1:57" s="1" customFormat="1" ht="14.5" customHeight="1">
      <c r="B48" s="20"/>
      <c r="AR48" s="20"/>
    </row>
    <row r="49" spans="1:57" s="2" customFormat="1" ht="14.5" customHeight="1">
      <c r="B49" s="40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">
      <c r="A60" s="30"/>
      <c r="B60" s="31"/>
      <c r="C60" s="30"/>
      <c r="D60" s="43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55</v>
      </c>
      <c r="AI60" s="33"/>
      <c r="AJ60" s="33"/>
      <c r="AK60" s="33"/>
      <c r="AL60" s="33"/>
      <c r="AM60" s="43" t="s">
        <v>56</v>
      </c>
      <c r="AN60" s="33"/>
      <c r="AO60" s="33"/>
      <c r="AP60" s="30"/>
      <c r="AQ60" s="30"/>
      <c r="AR60" s="31"/>
      <c r="BE60" s="30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">
      <c r="A64" s="30"/>
      <c r="B64" s="31"/>
      <c r="C64" s="30"/>
      <c r="D64" s="41" t="s">
        <v>57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58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">
      <c r="A75" s="30"/>
      <c r="B75" s="31"/>
      <c r="C75" s="30"/>
      <c r="D75" s="43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55</v>
      </c>
      <c r="AI75" s="33"/>
      <c r="AJ75" s="33"/>
      <c r="AK75" s="33"/>
      <c r="AL75" s="33"/>
      <c r="AM75" s="43" t="s">
        <v>56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7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7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5" customHeight="1">
      <c r="A82" s="30"/>
      <c r="B82" s="31"/>
      <c r="C82" s="21" t="s">
        <v>59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7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6" t="s">
        <v>12</v>
      </c>
      <c r="L84" s="4" t="str">
        <f>K5</f>
        <v>70/2021</v>
      </c>
      <c r="AR84" s="49"/>
    </row>
    <row r="85" spans="1:91" s="5" customFormat="1" ht="37" customHeight="1">
      <c r="B85" s="50"/>
      <c r="C85" s="51" t="s">
        <v>14</v>
      </c>
      <c r="L85" s="217" t="str">
        <f>K6</f>
        <v>Příprava území - Izolační zeleň Českobrodská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R85" s="50"/>
    </row>
    <row r="86" spans="1:91" s="2" customFormat="1" ht="7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6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Kyje (731226), Hloubětín (731234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6" t="s">
        <v>22</v>
      </c>
      <c r="AJ87" s="30"/>
      <c r="AK87" s="30"/>
      <c r="AL87" s="30"/>
      <c r="AM87" s="219" t="str">
        <f>IF(AN8= "","",AN8)</f>
        <v>15. 8. 2021</v>
      </c>
      <c r="AN87" s="219"/>
      <c r="AO87" s="30"/>
      <c r="AP87" s="30"/>
      <c r="AQ87" s="30"/>
      <c r="AR87" s="31"/>
      <c r="BE87" s="30"/>
    </row>
    <row r="88" spans="1:91" s="2" customFormat="1" ht="7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5" customHeight="1">
      <c r="A89" s="30"/>
      <c r="B89" s="31"/>
      <c r="C89" s="26" t="s">
        <v>28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Praha 14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6" t="s">
        <v>34</v>
      </c>
      <c r="AJ89" s="30"/>
      <c r="AK89" s="30"/>
      <c r="AL89" s="30"/>
      <c r="AM89" s="220" t="str">
        <f>IF(E17="","",E17)</f>
        <v>Projekce dopravní Filip s.r.o.</v>
      </c>
      <c r="AN89" s="221"/>
      <c r="AO89" s="221"/>
      <c r="AP89" s="221"/>
      <c r="AQ89" s="30"/>
      <c r="AR89" s="31"/>
      <c r="AS89" s="222" t="s">
        <v>60</v>
      </c>
      <c r="AT89" s="22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5" customHeight="1">
      <c r="A90" s="30"/>
      <c r="B90" s="31"/>
      <c r="C90" s="26" t="s">
        <v>32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6" t="s">
        <v>37</v>
      </c>
      <c r="AJ90" s="30"/>
      <c r="AK90" s="30"/>
      <c r="AL90" s="30"/>
      <c r="AM90" s="220" t="str">
        <f>IF(E20="","",E20)</f>
        <v/>
      </c>
      <c r="AN90" s="221"/>
      <c r="AO90" s="221"/>
      <c r="AP90" s="221"/>
      <c r="AQ90" s="30"/>
      <c r="AR90" s="31"/>
      <c r="AS90" s="224"/>
      <c r="AT90" s="22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75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24"/>
      <c r="AT91" s="22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2" t="s">
        <v>61</v>
      </c>
      <c r="D92" s="213"/>
      <c r="E92" s="213"/>
      <c r="F92" s="213"/>
      <c r="G92" s="213"/>
      <c r="H92" s="58"/>
      <c r="I92" s="214" t="s">
        <v>62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6" t="s">
        <v>63</v>
      </c>
      <c r="AH92" s="213"/>
      <c r="AI92" s="213"/>
      <c r="AJ92" s="213"/>
      <c r="AK92" s="213"/>
      <c r="AL92" s="213"/>
      <c r="AM92" s="213"/>
      <c r="AN92" s="214" t="s">
        <v>64</v>
      </c>
      <c r="AO92" s="213"/>
      <c r="AP92" s="215"/>
      <c r="AQ92" s="59" t="s">
        <v>65</v>
      </c>
      <c r="AR92" s="31"/>
      <c r="AS92" s="60" t="s">
        <v>66</v>
      </c>
      <c r="AT92" s="61" t="s">
        <v>67</v>
      </c>
      <c r="AU92" s="61" t="s">
        <v>68</v>
      </c>
      <c r="AV92" s="61" t="s">
        <v>69</v>
      </c>
      <c r="AW92" s="61" t="s">
        <v>70</v>
      </c>
      <c r="AX92" s="61" t="s">
        <v>71</v>
      </c>
      <c r="AY92" s="61" t="s">
        <v>72</v>
      </c>
      <c r="AZ92" s="61" t="s">
        <v>73</v>
      </c>
      <c r="BA92" s="61" t="s">
        <v>74</v>
      </c>
      <c r="BB92" s="61" t="s">
        <v>75</v>
      </c>
      <c r="BC92" s="61" t="s">
        <v>76</v>
      </c>
      <c r="BD92" s="62" t="s">
        <v>77</v>
      </c>
      <c r="BE92" s="30"/>
    </row>
    <row r="93" spans="1:91" s="2" customFormat="1" ht="10.7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5" customHeight="1">
      <c r="B94" s="66"/>
      <c r="C94" s="67" t="s">
        <v>78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0">
        <f>ROUND(SUM(AG95:AG98),2)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0" t="s">
        <v>1</v>
      </c>
      <c r="AR94" s="66"/>
      <c r="AS94" s="71">
        <f>ROUND(SUM(AS95:AS98),2)</f>
        <v>0</v>
      </c>
      <c r="AT94" s="72">
        <f>ROUND(SUM(AV94:AW94),2)</f>
        <v>0</v>
      </c>
      <c r="AU94" s="73" t="e">
        <f>ROUND(SUM(AU95:AU98),5)</f>
        <v>#REF!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ROUND(SUM(AZ95:AZ98),2)</f>
        <v>0</v>
      </c>
      <c r="BA94" s="72">
        <f>ROUND(SUM(BA95:BA98),2)</f>
        <v>0</v>
      </c>
      <c r="BB94" s="72">
        <f>ROUND(SUM(BB95:BB98),2)</f>
        <v>0</v>
      </c>
      <c r="BC94" s="72">
        <f>ROUND(SUM(BC95:BC98),2)</f>
        <v>0</v>
      </c>
      <c r="BD94" s="74">
        <f>ROUND(SUM(BD95:BD98),2)</f>
        <v>0</v>
      </c>
      <c r="BS94" s="75" t="s">
        <v>79</v>
      </c>
      <c r="BT94" s="75" t="s">
        <v>80</v>
      </c>
      <c r="BU94" s="76" t="s">
        <v>81</v>
      </c>
      <c r="BV94" s="75" t="s">
        <v>82</v>
      </c>
      <c r="BW94" s="75" t="s">
        <v>4</v>
      </c>
      <c r="BX94" s="75" t="s">
        <v>83</v>
      </c>
      <c r="CL94" s="75" t="s">
        <v>17</v>
      </c>
    </row>
    <row r="95" spans="1:91" s="7" customFormat="1" ht="16.5" customHeight="1">
      <c r="A95" s="77" t="s">
        <v>84</v>
      </c>
      <c r="B95" s="78"/>
      <c r="C95" s="79"/>
      <c r="D95" s="209" t="s">
        <v>85</v>
      </c>
      <c r="E95" s="209"/>
      <c r="F95" s="209"/>
      <c r="G95" s="209"/>
      <c r="H95" s="209"/>
      <c r="I95" s="80"/>
      <c r="J95" s="209" t="s">
        <v>86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'SO 101 - Stezka pro cykli...'!J30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1" t="s">
        <v>87</v>
      </c>
      <c r="AR95" s="78"/>
      <c r="AS95" s="82">
        <v>0</v>
      </c>
      <c r="AT95" s="83">
        <f>ROUND(SUM(AV95:AW95),2)</f>
        <v>0</v>
      </c>
      <c r="AU95" s="84">
        <f>'SO 101 - Stezka pro cykli...'!P121</f>
        <v>3193.5491680000005</v>
      </c>
      <c r="AV95" s="83">
        <f>'SO 101 - Stezka pro cykli...'!J33</f>
        <v>0</v>
      </c>
      <c r="AW95" s="83">
        <f>'SO 101 - Stezka pro cykli...'!J34</f>
        <v>0</v>
      </c>
      <c r="AX95" s="83">
        <f>'SO 101 - Stezka pro cykli...'!J35</f>
        <v>0</v>
      </c>
      <c r="AY95" s="83">
        <f>'SO 101 - Stezka pro cykli...'!J36</f>
        <v>0</v>
      </c>
      <c r="AZ95" s="83">
        <f>'SO 101 - Stezka pro cykli...'!F33</f>
        <v>0</v>
      </c>
      <c r="BA95" s="83">
        <f>'SO 101 - Stezka pro cykli...'!F34</f>
        <v>0</v>
      </c>
      <c r="BB95" s="83">
        <f>'SO 101 - Stezka pro cykli...'!F35</f>
        <v>0</v>
      </c>
      <c r="BC95" s="83">
        <f>'SO 101 - Stezka pro cykli...'!F36</f>
        <v>0</v>
      </c>
      <c r="BD95" s="85">
        <f>'SO 101 - Stezka pro cykli...'!F37</f>
        <v>0</v>
      </c>
      <c r="BT95" s="86" t="s">
        <v>88</v>
      </c>
      <c r="BV95" s="86" t="s">
        <v>82</v>
      </c>
      <c r="BW95" s="86" t="s">
        <v>89</v>
      </c>
      <c r="BX95" s="86" t="s">
        <v>4</v>
      </c>
      <c r="CL95" s="86" t="s">
        <v>17</v>
      </c>
      <c r="CM95" s="86" t="s">
        <v>90</v>
      </c>
    </row>
    <row r="96" spans="1:91" s="7" customFormat="1" ht="16.5" customHeight="1">
      <c r="A96" s="77" t="s">
        <v>84</v>
      </c>
      <c r="B96" s="78"/>
      <c r="C96" s="79"/>
      <c r="D96" s="209" t="s">
        <v>91</v>
      </c>
      <c r="E96" s="209"/>
      <c r="F96" s="209"/>
      <c r="G96" s="209"/>
      <c r="H96" s="209"/>
      <c r="I96" s="80"/>
      <c r="J96" s="209" t="s">
        <v>92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7">
        <f>'SO 102 - Napojení stezky ...'!J30</f>
        <v>0</v>
      </c>
      <c r="AH96" s="208"/>
      <c r="AI96" s="208"/>
      <c r="AJ96" s="208"/>
      <c r="AK96" s="208"/>
      <c r="AL96" s="208"/>
      <c r="AM96" s="208"/>
      <c r="AN96" s="207">
        <f>SUM(AG96,AT96)</f>
        <v>0</v>
      </c>
      <c r="AO96" s="208"/>
      <c r="AP96" s="208"/>
      <c r="AQ96" s="81" t="s">
        <v>87</v>
      </c>
      <c r="AR96" s="78"/>
      <c r="AS96" s="82">
        <v>0</v>
      </c>
      <c r="AT96" s="83">
        <f>ROUND(SUM(AV96:AW96),2)</f>
        <v>0</v>
      </c>
      <c r="AU96" s="84">
        <f>'SO 102 - Napojení stezky ...'!P118</f>
        <v>33.734999999999999</v>
      </c>
      <c r="AV96" s="83">
        <f>'SO 102 - Napojení stezky ...'!J33</f>
        <v>0</v>
      </c>
      <c r="AW96" s="83">
        <f>'SO 102 - Napojení stezky ...'!J34</f>
        <v>0</v>
      </c>
      <c r="AX96" s="83">
        <f>'SO 102 - Napojení stezky ...'!J35</f>
        <v>0</v>
      </c>
      <c r="AY96" s="83">
        <f>'SO 102 - Napojení stezky ...'!J36</f>
        <v>0</v>
      </c>
      <c r="AZ96" s="83">
        <f>'SO 102 - Napojení stezky ...'!F33</f>
        <v>0</v>
      </c>
      <c r="BA96" s="83">
        <f>'SO 102 - Napojení stezky ...'!F34</f>
        <v>0</v>
      </c>
      <c r="BB96" s="83">
        <f>'SO 102 - Napojení stezky ...'!F35</f>
        <v>0</v>
      </c>
      <c r="BC96" s="83">
        <f>'SO 102 - Napojení stezky ...'!F36</f>
        <v>0</v>
      </c>
      <c r="BD96" s="85">
        <f>'SO 102 - Napojení stezky ...'!F37</f>
        <v>0</v>
      </c>
      <c r="BT96" s="86" t="s">
        <v>88</v>
      </c>
      <c r="BV96" s="86" t="s">
        <v>82</v>
      </c>
      <c r="BW96" s="86" t="s">
        <v>93</v>
      </c>
      <c r="BX96" s="86" t="s">
        <v>4</v>
      </c>
      <c r="CL96" s="86" t="s">
        <v>17</v>
      </c>
      <c r="CM96" s="86" t="s">
        <v>90</v>
      </c>
    </row>
    <row r="97" spans="1:91" s="7" customFormat="1" ht="16.5" customHeight="1">
      <c r="A97" s="77" t="s">
        <v>84</v>
      </c>
      <c r="B97" s="78"/>
      <c r="C97" s="79"/>
      <c r="D97" s="209" t="s">
        <v>94</v>
      </c>
      <c r="E97" s="209"/>
      <c r="F97" s="209"/>
      <c r="G97" s="209"/>
      <c r="H97" s="209"/>
      <c r="I97" s="80"/>
      <c r="J97" s="209" t="s">
        <v>95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7">
        <f>'SO 103 - Napojení stezky ...'!J30</f>
        <v>0</v>
      </c>
      <c r="AH97" s="208"/>
      <c r="AI97" s="208"/>
      <c r="AJ97" s="208"/>
      <c r="AK97" s="208"/>
      <c r="AL97" s="208"/>
      <c r="AM97" s="208"/>
      <c r="AN97" s="207">
        <f>SUM(AG97,AT97)</f>
        <v>0</v>
      </c>
      <c r="AO97" s="208"/>
      <c r="AP97" s="208"/>
      <c r="AQ97" s="81" t="s">
        <v>87</v>
      </c>
      <c r="AR97" s="78"/>
      <c r="AS97" s="82">
        <v>0</v>
      </c>
      <c r="AT97" s="83">
        <f>ROUND(SUM(AV97:AW97),2)</f>
        <v>0</v>
      </c>
      <c r="AU97" s="84">
        <f>'SO 103 - Napojení stezky ...'!P118</f>
        <v>25.95</v>
      </c>
      <c r="AV97" s="83">
        <f>'SO 103 - Napojení stezky ...'!J33</f>
        <v>0</v>
      </c>
      <c r="AW97" s="83">
        <f>'SO 103 - Napojení stezky ...'!J34</f>
        <v>0</v>
      </c>
      <c r="AX97" s="83">
        <f>'SO 103 - Napojení stezky ...'!J35</f>
        <v>0</v>
      </c>
      <c r="AY97" s="83">
        <f>'SO 103 - Napojení stezky ...'!J36</f>
        <v>0</v>
      </c>
      <c r="AZ97" s="83">
        <f>'SO 103 - Napojení stezky ...'!F33</f>
        <v>0</v>
      </c>
      <c r="BA97" s="83">
        <f>'SO 103 - Napojení stezky ...'!F34</f>
        <v>0</v>
      </c>
      <c r="BB97" s="83">
        <f>'SO 103 - Napojení stezky ...'!F35</f>
        <v>0</v>
      </c>
      <c r="BC97" s="83">
        <f>'SO 103 - Napojení stezky ...'!F36</f>
        <v>0</v>
      </c>
      <c r="BD97" s="85">
        <f>'SO 103 - Napojení stezky ...'!F37</f>
        <v>0</v>
      </c>
      <c r="BT97" s="86" t="s">
        <v>88</v>
      </c>
      <c r="BV97" s="86" t="s">
        <v>82</v>
      </c>
      <c r="BW97" s="86" t="s">
        <v>96</v>
      </c>
      <c r="BX97" s="86" t="s">
        <v>4</v>
      </c>
      <c r="CL97" s="86" t="s">
        <v>17</v>
      </c>
      <c r="CM97" s="86" t="s">
        <v>90</v>
      </c>
    </row>
    <row r="98" spans="1:91" s="7" customFormat="1" ht="16.5" customHeight="1">
      <c r="A98" s="77" t="s">
        <v>84</v>
      </c>
      <c r="B98" s="78"/>
      <c r="C98" s="79"/>
      <c r="D98" s="209" t="s">
        <v>97</v>
      </c>
      <c r="E98" s="209"/>
      <c r="F98" s="209"/>
      <c r="G98" s="209"/>
      <c r="H98" s="209"/>
      <c r="I98" s="80"/>
      <c r="J98" s="209" t="s">
        <v>98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7">
        <f>'SO 500 - Vedlejší rozpočt...'!J30</f>
        <v>0</v>
      </c>
      <c r="AH98" s="208"/>
      <c r="AI98" s="208"/>
      <c r="AJ98" s="208"/>
      <c r="AK98" s="208"/>
      <c r="AL98" s="208"/>
      <c r="AM98" s="208"/>
      <c r="AN98" s="207">
        <f>SUM(AG98,AT98)</f>
        <v>0</v>
      </c>
      <c r="AO98" s="208"/>
      <c r="AP98" s="208"/>
      <c r="AQ98" s="81" t="s">
        <v>87</v>
      </c>
      <c r="AR98" s="78"/>
      <c r="AS98" s="87">
        <v>0</v>
      </c>
      <c r="AT98" s="88">
        <f>ROUND(SUM(AV98:AW98),2)</f>
        <v>0</v>
      </c>
      <c r="AU98" s="89" t="e">
        <f>'SO 500 - Vedlejší rozpočt...'!P121</f>
        <v>#REF!</v>
      </c>
      <c r="AV98" s="88">
        <f>'SO 500 - Vedlejší rozpočt...'!J33</f>
        <v>0</v>
      </c>
      <c r="AW98" s="88">
        <f>'SO 500 - Vedlejší rozpočt...'!J34</f>
        <v>0</v>
      </c>
      <c r="AX98" s="88">
        <f>'SO 500 - Vedlejší rozpočt...'!J35</f>
        <v>0</v>
      </c>
      <c r="AY98" s="88">
        <f>'SO 500 - Vedlejší rozpočt...'!J36</f>
        <v>0</v>
      </c>
      <c r="AZ98" s="88">
        <f>'SO 500 - Vedlejší rozpočt...'!F33</f>
        <v>0</v>
      </c>
      <c r="BA98" s="88">
        <f>'SO 500 - Vedlejší rozpočt...'!F34</f>
        <v>0</v>
      </c>
      <c r="BB98" s="88">
        <f>'SO 500 - Vedlejší rozpočt...'!F35</f>
        <v>0</v>
      </c>
      <c r="BC98" s="88">
        <f>'SO 500 - Vedlejší rozpočt...'!F36</f>
        <v>0</v>
      </c>
      <c r="BD98" s="90">
        <f>'SO 500 - Vedlejší rozpočt...'!F37</f>
        <v>0</v>
      </c>
      <c r="BT98" s="86" t="s">
        <v>88</v>
      </c>
      <c r="BV98" s="86" t="s">
        <v>82</v>
      </c>
      <c r="BW98" s="86" t="s">
        <v>99</v>
      </c>
      <c r="BX98" s="86" t="s">
        <v>4</v>
      </c>
      <c r="CL98" s="86" t="s">
        <v>17</v>
      </c>
      <c r="CM98" s="86" t="s">
        <v>90</v>
      </c>
    </row>
    <row r="99" spans="1:91" s="2" customFormat="1" ht="30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1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91" s="2" customFormat="1" ht="7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31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 101 - Stezka pro cykli...'!C2" display="/" xr:uid="{00000000-0004-0000-0000-000000000000}"/>
    <hyperlink ref="A96" location="'SO 102 - Napojení stezky ...'!C2" display="/" xr:uid="{00000000-0004-0000-0000-000001000000}"/>
    <hyperlink ref="A97" location="'SO 103 - Napojení stezky ...'!C2" display="/" xr:uid="{00000000-0004-0000-0000-000002000000}"/>
    <hyperlink ref="A98" location="'SO 500 - Vedlejší rozpočt...'!C2" display="/" xr:uid="{00000000-0004-0000-0000-000003000000}"/>
  </hyperlinks>
  <pageMargins left="0.39374999999999999" right="0.39374999999999999" top="0.39374999999999999" bottom="0.39374999999999999" header="0" footer="0"/>
  <pageSetup paperSize="9" scale="82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85"/>
  <sheetViews>
    <sheetView showGridLines="0" workbookViewId="0">
      <selection activeCell="E24" sqref="E24"/>
    </sheetView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1"/>
    </row>
    <row r="2" spans="1:46" s="1" customFormat="1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89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5" customHeight="1">
      <c r="B4" s="20"/>
      <c r="D4" s="21" t="s">
        <v>100</v>
      </c>
      <c r="L4" s="20"/>
      <c r="M4" s="92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7" t="str">
        <f>'Rekapitulace stavby'!K6</f>
        <v>Příprava území - Izolační zeleň Českobrodská</v>
      </c>
      <c r="F7" s="228"/>
      <c r="G7" s="228"/>
      <c r="H7" s="228"/>
      <c r="L7" s="20"/>
    </row>
    <row r="8" spans="1:46" s="2" customFormat="1" ht="12" customHeight="1">
      <c r="A8" s="30"/>
      <c r="B8" s="31"/>
      <c r="C8" s="30"/>
      <c r="D8" s="26" t="s">
        <v>101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7" t="s">
        <v>102</v>
      </c>
      <c r="F9" s="226"/>
      <c r="G9" s="226"/>
      <c r="H9" s="22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6" t="s">
        <v>16</v>
      </c>
      <c r="E11" s="30"/>
      <c r="F11" s="24" t="s">
        <v>17</v>
      </c>
      <c r="G11" s="30"/>
      <c r="H11" s="30"/>
      <c r="I11" s="26" t="s">
        <v>18</v>
      </c>
      <c r="J11" s="24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20</v>
      </c>
      <c r="E12" s="30"/>
      <c r="F12" s="24" t="s">
        <v>21</v>
      </c>
      <c r="G12" s="30"/>
      <c r="H12" s="30"/>
      <c r="I12" s="26" t="s">
        <v>22</v>
      </c>
      <c r="J12" s="53" t="str">
        <f>'Rekapitulace stavby'!AN8</f>
        <v>15. 8. 2021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7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6" t="s">
        <v>28</v>
      </c>
      <c r="E14" s="30"/>
      <c r="F14" s="30"/>
      <c r="G14" s="30"/>
      <c r="H14" s="30"/>
      <c r="I14" s="26" t="s">
        <v>29</v>
      </c>
      <c r="J14" s="24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4" t="s">
        <v>30</v>
      </c>
      <c r="F15" s="30"/>
      <c r="G15" s="30"/>
      <c r="H15" s="30"/>
      <c r="I15" s="26" t="s">
        <v>31</v>
      </c>
      <c r="J15" s="24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7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6" t="s">
        <v>32</v>
      </c>
      <c r="E17" s="30"/>
      <c r="F17" s="30"/>
      <c r="G17" s="30"/>
      <c r="H17" s="30"/>
      <c r="I17" s="26" t="s">
        <v>29</v>
      </c>
      <c r="J17" s="24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1" t="str">
        <f>'Rekapitulace stavby'!E14</f>
        <v xml:space="preserve"> </v>
      </c>
      <c r="F18" s="201"/>
      <c r="G18" s="201"/>
      <c r="H18" s="201"/>
      <c r="I18" s="26" t="s">
        <v>31</v>
      </c>
      <c r="J18" s="24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7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6" t="s">
        <v>34</v>
      </c>
      <c r="E20" s="30"/>
      <c r="F20" s="30"/>
      <c r="G20" s="30"/>
      <c r="H20" s="30"/>
      <c r="I20" s="26" t="s">
        <v>29</v>
      </c>
      <c r="J20" s="24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4" t="s">
        <v>35</v>
      </c>
      <c r="F21" s="30"/>
      <c r="G21" s="30"/>
      <c r="H21" s="30"/>
      <c r="I21" s="26" t="s">
        <v>31</v>
      </c>
      <c r="J21" s="24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7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6" t="s">
        <v>37</v>
      </c>
      <c r="E23" s="30"/>
      <c r="F23" s="30"/>
      <c r="G23" s="30"/>
      <c r="H23" s="30"/>
      <c r="I23" s="26" t="s">
        <v>29</v>
      </c>
      <c r="J23" s="24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4"/>
      <c r="F24" s="30"/>
      <c r="G24" s="30"/>
      <c r="H24" s="30"/>
      <c r="I24" s="26" t="s">
        <v>31</v>
      </c>
      <c r="J24" s="24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7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6" t="s">
        <v>38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7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5" customHeight="1">
      <c r="A30" s="30"/>
      <c r="B30" s="31"/>
      <c r="C30" s="30"/>
      <c r="D30" s="96" t="s">
        <v>40</v>
      </c>
      <c r="E30" s="30"/>
      <c r="F30" s="30"/>
      <c r="G30" s="30"/>
      <c r="H30" s="30"/>
      <c r="I30" s="30"/>
      <c r="J30" s="69">
        <f>ROUND(J121,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7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34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5" customHeight="1">
      <c r="A33" s="30"/>
      <c r="B33" s="31"/>
      <c r="C33" s="30"/>
      <c r="D33" s="97" t="s">
        <v>44</v>
      </c>
      <c r="E33" s="26" t="s">
        <v>45</v>
      </c>
      <c r="F33" s="98">
        <f>ROUND((SUM(BE121:BE284)),  2)</f>
        <v>0</v>
      </c>
      <c r="G33" s="30"/>
      <c r="H33" s="30"/>
      <c r="I33" s="99">
        <v>0.21</v>
      </c>
      <c r="J33" s="98">
        <f>ROUND(((SUM(BE121:BE284))*I33),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5" customHeight="1">
      <c r="A34" s="30"/>
      <c r="B34" s="31"/>
      <c r="C34" s="30"/>
      <c r="D34" s="30"/>
      <c r="E34" s="26" t="s">
        <v>46</v>
      </c>
      <c r="F34" s="98">
        <f>ROUND((SUM(BF121:BF284)),  2)</f>
        <v>0</v>
      </c>
      <c r="G34" s="30"/>
      <c r="H34" s="30"/>
      <c r="I34" s="99">
        <v>0.15</v>
      </c>
      <c r="J34" s="98">
        <f>ROUND(((SUM(BF121:BF284))*I34),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5" hidden="1" customHeight="1">
      <c r="A35" s="30"/>
      <c r="B35" s="31"/>
      <c r="C35" s="30"/>
      <c r="D35" s="30"/>
      <c r="E35" s="26" t="s">
        <v>47</v>
      </c>
      <c r="F35" s="98">
        <f>ROUND((SUM(BG121:BG284)),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5" hidden="1" customHeight="1">
      <c r="A36" s="30"/>
      <c r="B36" s="31"/>
      <c r="C36" s="30"/>
      <c r="D36" s="30"/>
      <c r="E36" s="26" t="s">
        <v>48</v>
      </c>
      <c r="F36" s="98">
        <f>ROUND((SUM(BH121:BH284)),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5" hidden="1" customHeight="1">
      <c r="A37" s="30"/>
      <c r="B37" s="31"/>
      <c r="C37" s="30"/>
      <c r="D37" s="30"/>
      <c r="E37" s="26" t="s">
        <v>49</v>
      </c>
      <c r="F37" s="98">
        <f>ROUND((SUM(BI121:BI284)),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7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5" customHeight="1">
      <c r="A39" s="30"/>
      <c r="B39" s="31"/>
      <c r="C39" s="100"/>
      <c r="D39" s="101" t="s">
        <v>50</v>
      </c>
      <c r="E39" s="58"/>
      <c r="F39" s="58"/>
      <c r="G39" s="102" t="s">
        <v>51</v>
      </c>
      <c r="H39" s="103" t="s">
        <v>52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0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4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0"/>
      <c r="B61" s="31"/>
      <c r="C61" s="30"/>
      <c r="D61" s="43" t="s">
        <v>55</v>
      </c>
      <c r="E61" s="33"/>
      <c r="F61" s="106" t="s">
        <v>56</v>
      </c>
      <c r="G61" s="43" t="s">
        <v>55</v>
      </c>
      <c r="H61" s="33"/>
      <c r="I61" s="33"/>
      <c r="J61" s="107" t="s">
        <v>56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0"/>
      <c r="B65" s="31"/>
      <c r="C65" s="30"/>
      <c r="D65" s="41" t="s">
        <v>57</v>
      </c>
      <c r="E65" s="44"/>
      <c r="F65" s="44"/>
      <c r="G65" s="41" t="s">
        <v>58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0"/>
      <c r="B76" s="31"/>
      <c r="C76" s="30"/>
      <c r="D76" s="43" t="s">
        <v>55</v>
      </c>
      <c r="E76" s="33"/>
      <c r="F76" s="106" t="s">
        <v>56</v>
      </c>
      <c r="G76" s="43" t="s">
        <v>55</v>
      </c>
      <c r="H76" s="33"/>
      <c r="I76" s="33"/>
      <c r="J76" s="107" t="s">
        <v>56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7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5" customHeight="1">
      <c r="A82" s="30"/>
      <c r="B82" s="31"/>
      <c r="C82" s="21" t="s">
        <v>103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7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7" t="str">
        <f>E7</f>
        <v>Příprava území - Izolační zeleň Českobrodská</v>
      </c>
      <c r="F85" s="228"/>
      <c r="G85" s="228"/>
      <c r="H85" s="22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7" t="str">
        <f>E9</f>
        <v>SO 101 - Stezka pro cyklisty a chodce, chodníky</v>
      </c>
      <c r="F87" s="226"/>
      <c r="G87" s="226"/>
      <c r="H87" s="22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7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20</v>
      </c>
      <c r="D89" s="30"/>
      <c r="E89" s="30"/>
      <c r="F89" s="24" t="str">
        <f>F12</f>
        <v>Kyje (731226), Hloubětín (731234</v>
      </c>
      <c r="G89" s="30"/>
      <c r="H89" s="30"/>
      <c r="I89" s="26" t="s">
        <v>22</v>
      </c>
      <c r="J89" s="53" t="str">
        <f>IF(J12="","",J12)</f>
        <v>15. 8. 2021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7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5" customHeight="1">
      <c r="A91" s="30"/>
      <c r="B91" s="31"/>
      <c r="C91" s="26" t="s">
        <v>28</v>
      </c>
      <c r="D91" s="30"/>
      <c r="E91" s="30"/>
      <c r="F91" s="24" t="str">
        <f>E15</f>
        <v>Praha 14</v>
      </c>
      <c r="G91" s="30"/>
      <c r="H91" s="30"/>
      <c r="I91" s="26" t="s">
        <v>34</v>
      </c>
      <c r="J91" s="28" t="str">
        <f>E21</f>
        <v>Projekce dopravní Filip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5" customHeight="1">
      <c r="A92" s="30"/>
      <c r="B92" s="31"/>
      <c r="C92" s="26" t="s">
        <v>32</v>
      </c>
      <c r="D92" s="30"/>
      <c r="E92" s="30"/>
      <c r="F92" s="24" t="str">
        <f>IF(E18="","",E18)</f>
        <v xml:space="preserve"> </v>
      </c>
      <c r="G92" s="30"/>
      <c r="H92" s="30"/>
      <c r="I92" s="26" t="s">
        <v>37</v>
      </c>
      <c r="J92" s="28">
        <f>E24</f>
        <v>0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2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2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75" customHeight="1">
      <c r="A96" s="30"/>
      <c r="B96" s="31"/>
      <c r="C96" s="110" t="s">
        <v>106</v>
      </c>
      <c r="D96" s="30"/>
      <c r="E96" s="30"/>
      <c r="F96" s="30"/>
      <c r="G96" s="30"/>
      <c r="H96" s="30"/>
      <c r="I96" s="30"/>
      <c r="J96" s="69">
        <f>J121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107</v>
      </c>
    </row>
    <row r="97" spans="1:31" s="9" customFormat="1" ht="25" customHeight="1">
      <c r="B97" s="111"/>
      <c r="D97" s="112" t="s">
        <v>108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20" customHeight="1">
      <c r="B98" s="115"/>
      <c r="D98" s="116" t="s">
        <v>109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20" customHeight="1">
      <c r="B99" s="115"/>
      <c r="D99" s="116" t="s">
        <v>110</v>
      </c>
      <c r="E99" s="117"/>
      <c r="F99" s="117"/>
      <c r="G99" s="117"/>
      <c r="H99" s="117"/>
      <c r="I99" s="117"/>
      <c r="J99" s="118">
        <f>J246</f>
        <v>0</v>
      </c>
      <c r="L99" s="115"/>
    </row>
    <row r="100" spans="1:31" s="10" customFormat="1" ht="20" customHeight="1">
      <c r="B100" s="115"/>
      <c r="D100" s="116" t="s">
        <v>111</v>
      </c>
      <c r="E100" s="117"/>
      <c r="F100" s="117"/>
      <c r="G100" s="117"/>
      <c r="H100" s="117"/>
      <c r="I100" s="117"/>
      <c r="J100" s="118">
        <f>J269</f>
        <v>0</v>
      </c>
      <c r="L100" s="115"/>
    </row>
    <row r="101" spans="1:31" s="10" customFormat="1" ht="20" customHeight="1">
      <c r="B101" s="115"/>
      <c r="D101" s="116" t="s">
        <v>112</v>
      </c>
      <c r="E101" s="117"/>
      <c r="F101" s="117"/>
      <c r="G101" s="117"/>
      <c r="H101" s="117"/>
      <c r="I101" s="117"/>
      <c r="J101" s="118">
        <f>J282</f>
        <v>0</v>
      </c>
      <c r="L101" s="115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7" customHeight="1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7" customHeight="1">
      <c r="A107" s="30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5" customHeight="1">
      <c r="A108" s="30"/>
      <c r="B108" s="31"/>
      <c r="C108" s="21" t="s">
        <v>113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7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6" t="s">
        <v>14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27" t="str">
        <f>E7</f>
        <v>Příprava území - Izolační zeleň Českobrodská</v>
      </c>
      <c r="F111" s="228"/>
      <c r="G111" s="228"/>
      <c r="H111" s="228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101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17" t="str">
        <f>E9</f>
        <v>SO 101 - Stezka pro cyklisty a chodce, chodníky</v>
      </c>
      <c r="F113" s="226"/>
      <c r="G113" s="226"/>
      <c r="H113" s="226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7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6" t="s">
        <v>20</v>
      </c>
      <c r="D115" s="30"/>
      <c r="E115" s="30"/>
      <c r="F115" s="24" t="str">
        <f>F12</f>
        <v>Kyje (731226), Hloubětín (731234</v>
      </c>
      <c r="G115" s="30"/>
      <c r="H115" s="30"/>
      <c r="I115" s="26" t="s">
        <v>22</v>
      </c>
      <c r="J115" s="53" t="str">
        <f>IF(J12="","",J12)</f>
        <v>15. 8. 2021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7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5" customHeight="1">
      <c r="A117" s="30"/>
      <c r="B117" s="31"/>
      <c r="C117" s="26" t="s">
        <v>28</v>
      </c>
      <c r="D117" s="30"/>
      <c r="E117" s="30"/>
      <c r="F117" s="24" t="str">
        <f>E15</f>
        <v>Praha 14</v>
      </c>
      <c r="G117" s="30"/>
      <c r="H117" s="30"/>
      <c r="I117" s="26" t="s">
        <v>34</v>
      </c>
      <c r="J117" s="28" t="str">
        <f>E21</f>
        <v>Projekce dopravní Filip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5" customHeight="1">
      <c r="A118" s="30"/>
      <c r="B118" s="31"/>
      <c r="C118" s="26" t="s">
        <v>32</v>
      </c>
      <c r="D118" s="30"/>
      <c r="E118" s="30"/>
      <c r="F118" s="24" t="str">
        <f>IF(E18="","",E18)</f>
        <v xml:space="preserve"> </v>
      </c>
      <c r="G118" s="30"/>
      <c r="H118" s="30"/>
      <c r="I118" s="26" t="s">
        <v>37</v>
      </c>
      <c r="J118" s="28">
        <f>E24</f>
        <v>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2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19"/>
      <c r="B120" s="120"/>
      <c r="C120" s="121" t="s">
        <v>114</v>
      </c>
      <c r="D120" s="122" t="s">
        <v>65</v>
      </c>
      <c r="E120" s="122" t="s">
        <v>61</v>
      </c>
      <c r="F120" s="122" t="s">
        <v>62</v>
      </c>
      <c r="G120" s="122" t="s">
        <v>115</v>
      </c>
      <c r="H120" s="122" t="s">
        <v>116</v>
      </c>
      <c r="I120" s="122" t="s">
        <v>117</v>
      </c>
      <c r="J120" s="122" t="s">
        <v>105</v>
      </c>
      <c r="K120" s="123" t="s">
        <v>118</v>
      </c>
      <c r="L120" s="124"/>
      <c r="M120" s="60" t="s">
        <v>1</v>
      </c>
      <c r="N120" s="61" t="s">
        <v>44</v>
      </c>
      <c r="O120" s="61" t="s">
        <v>119</v>
      </c>
      <c r="P120" s="61" t="s">
        <v>120</v>
      </c>
      <c r="Q120" s="61" t="s">
        <v>121</v>
      </c>
      <c r="R120" s="61" t="s">
        <v>122</v>
      </c>
      <c r="S120" s="61" t="s">
        <v>123</v>
      </c>
      <c r="T120" s="62" t="s">
        <v>124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75" customHeight="1">
      <c r="A121" s="30"/>
      <c r="B121" s="31"/>
      <c r="C121" s="67" t="s">
        <v>125</v>
      </c>
      <c r="D121" s="30"/>
      <c r="E121" s="30"/>
      <c r="F121" s="30"/>
      <c r="G121" s="30"/>
      <c r="H121" s="30"/>
      <c r="I121" s="30"/>
      <c r="J121" s="125">
        <f>BK121</f>
        <v>0</v>
      </c>
      <c r="K121" s="30"/>
      <c r="L121" s="31"/>
      <c r="M121" s="63"/>
      <c r="N121" s="54"/>
      <c r="O121" s="64"/>
      <c r="P121" s="126">
        <f>P122</f>
        <v>3193.5491680000005</v>
      </c>
      <c r="Q121" s="64"/>
      <c r="R121" s="126">
        <f>R122</f>
        <v>927.04160409999997</v>
      </c>
      <c r="S121" s="64"/>
      <c r="T121" s="127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7" t="s">
        <v>79</v>
      </c>
      <c r="AU121" s="17" t="s">
        <v>107</v>
      </c>
      <c r="BK121" s="128">
        <f>BK122</f>
        <v>0</v>
      </c>
    </row>
    <row r="122" spans="1:65" s="12" customFormat="1" ht="26" customHeight="1">
      <c r="B122" s="129"/>
      <c r="D122" s="130" t="s">
        <v>79</v>
      </c>
      <c r="E122" s="131" t="s">
        <v>126</v>
      </c>
      <c r="F122" s="131" t="s">
        <v>127</v>
      </c>
      <c r="J122" s="132">
        <f>BK122</f>
        <v>0</v>
      </c>
      <c r="L122" s="129"/>
      <c r="M122" s="133"/>
      <c r="N122" s="134"/>
      <c r="O122" s="134"/>
      <c r="P122" s="135">
        <f>P123+P246+P269+P282</f>
        <v>3193.5491680000005</v>
      </c>
      <c r="Q122" s="134"/>
      <c r="R122" s="135">
        <f>R123+R246+R269+R282</f>
        <v>927.04160409999997</v>
      </c>
      <c r="S122" s="134"/>
      <c r="T122" s="136">
        <f>T123+T246+T269+T282</f>
        <v>0</v>
      </c>
      <c r="AR122" s="130" t="s">
        <v>88</v>
      </c>
      <c r="AT122" s="137" t="s">
        <v>79</v>
      </c>
      <c r="AU122" s="137" t="s">
        <v>80</v>
      </c>
      <c r="AY122" s="130" t="s">
        <v>128</v>
      </c>
      <c r="BK122" s="138">
        <f>BK123+BK246+BK269+BK282</f>
        <v>0</v>
      </c>
    </row>
    <row r="123" spans="1:65" s="12" customFormat="1" ht="22.75" customHeight="1">
      <c r="B123" s="129"/>
      <c r="D123" s="130" t="s">
        <v>79</v>
      </c>
      <c r="E123" s="139" t="s">
        <v>88</v>
      </c>
      <c r="F123" s="139" t="s">
        <v>129</v>
      </c>
      <c r="J123" s="140">
        <f>BK123</f>
        <v>0</v>
      </c>
      <c r="L123" s="129"/>
      <c r="M123" s="133"/>
      <c r="N123" s="134"/>
      <c r="O123" s="134"/>
      <c r="P123" s="135">
        <f>SUM(P124:P245)</f>
        <v>1612.8358380000002</v>
      </c>
      <c r="Q123" s="134"/>
      <c r="R123" s="135">
        <f>SUM(R124:R245)</f>
        <v>0</v>
      </c>
      <c r="S123" s="134"/>
      <c r="T123" s="136">
        <f>SUM(T124:T245)</f>
        <v>0</v>
      </c>
      <c r="AR123" s="130" t="s">
        <v>88</v>
      </c>
      <c r="AT123" s="137" t="s">
        <v>79</v>
      </c>
      <c r="AU123" s="137" t="s">
        <v>88</v>
      </c>
      <c r="AY123" s="130" t="s">
        <v>128</v>
      </c>
      <c r="BK123" s="138">
        <f>SUM(BK124:BK245)</f>
        <v>0</v>
      </c>
    </row>
    <row r="124" spans="1:65" s="2" customFormat="1" ht="33" customHeight="1">
      <c r="A124" s="30"/>
      <c r="B124" s="141"/>
      <c r="C124" s="142" t="s">
        <v>88</v>
      </c>
      <c r="D124" s="142" t="s">
        <v>130</v>
      </c>
      <c r="E124" s="143" t="s">
        <v>131</v>
      </c>
      <c r="F124" s="144" t="s">
        <v>132</v>
      </c>
      <c r="G124" s="145" t="s">
        <v>133</v>
      </c>
      <c r="H124" s="146">
        <v>532</v>
      </c>
      <c r="I124" s="147"/>
      <c r="J124" s="147">
        <f>ROUND(I124*H124,2)</f>
        <v>0</v>
      </c>
      <c r="K124" s="144" t="s">
        <v>134</v>
      </c>
      <c r="L124" s="31"/>
      <c r="M124" s="148" t="s">
        <v>1</v>
      </c>
      <c r="N124" s="149" t="s">
        <v>45</v>
      </c>
      <c r="O124" s="150">
        <v>0.34799999999999998</v>
      </c>
      <c r="P124" s="150">
        <f>O124*H124</f>
        <v>185.136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2" t="s">
        <v>135</v>
      </c>
      <c r="AT124" s="152" t="s">
        <v>130</v>
      </c>
      <c r="AU124" s="152" t="s">
        <v>90</v>
      </c>
      <c r="AY124" s="17" t="s">
        <v>128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7" t="s">
        <v>88</v>
      </c>
      <c r="BK124" s="153">
        <f>ROUND(I124*H124,2)</f>
        <v>0</v>
      </c>
      <c r="BL124" s="17" t="s">
        <v>135</v>
      </c>
      <c r="BM124" s="152" t="s">
        <v>136</v>
      </c>
    </row>
    <row r="125" spans="1:65" s="13" customFormat="1" ht="12">
      <c r="B125" s="154"/>
      <c r="D125" s="155" t="s">
        <v>137</v>
      </c>
      <c r="E125" s="156" t="s">
        <v>1</v>
      </c>
      <c r="F125" s="157" t="s">
        <v>138</v>
      </c>
      <c r="H125" s="156" t="s">
        <v>1</v>
      </c>
      <c r="L125" s="154"/>
      <c r="M125" s="158"/>
      <c r="N125" s="159"/>
      <c r="O125" s="159"/>
      <c r="P125" s="159"/>
      <c r="Q125" s="159"/>
      <c r="R125" s="159"/>
      <c r="S125" s="159"/>
      <c r="T125" s="160"/>
      <c r="AT125" s="156" t="s">
        <v>137</v>
      </c>
      <c r="AU125" s="156" t="s">
        <v>90</v>
      </c>
      <c r="AV125" s="13" t="s">
        <v>88</v>
      </c>
      <c r="AW125" s="13" t="s">
        <v>36</v>
      </c>
      <c r="AX125" s="13" t="s">
        <v>80</v>
      </c>
      <c r="AY125" s="156" t="s">
        <v>128</v>
      </c>
    </row>
    <row r="126" spans="1:65" s="14" customFormat="1" ht="12">
      <c r="B126" s="161"/>
      <c r="D126" s="155" t="s">
        <v>137</v>
      </c>
      <c r="E126" s="162" t="s">
        <v>1</v>
      </c>
      <c r="F126" s="163" t="s">
        <v>139</v>
      </c>
      <c r="H126" s="164">
        <v>20</v>
      </c>
      <c r="L126" s="161"/>
      <c r="M126" s="165"/>
      <c r="N126" s="166"/>
      <c r="O126" s="166"/>
      <c r="P126" s="166"/>
      <c r="Q126" s="166"/>
      <c r="R126" s="166"/>
      <c r="S126" s="166"/>
      <c r="T126" s="167"/>
      <c r="AT126" s="162" t="s">
        <v>137</v>
      </c>
      <c r="AU126" s="162" t="s">
        <v>90</v>
      </c>
      <c r="AV126" s="14" t="s">
        <v>90</v>
      </c>
      <c r="AW126" s="14" t="s">
        <v>36</v>
      </c>
      <c r="AX126" s="14" t="s">
        <v>80</v>
      </c>
      <c r="AY126" s="162" t="s">
        <v>128</v>
      </c>
    </row>
    <row r="127" spans="1:65" s="14" customFormat="1" ht="24">
      <c r="B127" s="161"/>
      <c r="D127" s="155" t="s">
        <v>137</v>
      </c>
      <c r="E127" s="162" t="s">
        <v>1</v>
      </c>
      <c r="F127" s="163" t="s">
        <v>140</v>
      </c>
      <c r="H127" s="164">
        <v>25</v>
      </c>
      <c r="L127" s="161"/>
      <c r="M127" s="165"/>
      <c r="N127" s="166"/>
      <c r="O127" s="166"/>
      <c r="P127" s="166"/>
      <c r="Q127" s="166"/>
      <c r="R127" s="166"/>
      <c r="S127" s="166"/>
      <c r="T127" s="167"/>
      <c r="AT127" s="162" t="s">
        <v>137</v>
      </c>
      <c r="AU127" s="162" t="s">
        <v>90</v>
      </c>
      <c r="AV127" s="14" t="s">
        <v>90</v>
      </c>
      <c r="AW127" s="14" t="s">
        <v>36</v>
      </c>
      <c r="AX127" s="14" t="s">
        <v>80</v>
      </c>
      <c r="AY127" s="162" t="s">
        <v>128</v>
      </c>
    </row>
    <row r="128" spans="1:65" s="13" customFormat="1" ht="12">
      <c r="B128" s="154"/>
      <c r="D128" s="155" t="s">
        <v>137</v>
      </c>
      <c r="E128" s="156" t="s">
        <v>1</v>
      </c>
      <c r="F128" s="157" t="s">
        <v>141</v>
      </c>
      <c r="H128" s="156" t="s">
        <v>1</v>
      </c>
      <c r="L128" s="154"/>
      <c r="M128" s="158"/>
      <c r="N128" s="159"/>
      <c r="O128" s="159"/>
      <c r="P128" s="159"/>
      <c r="Q128" s="159"/>
      <c r="R128" s="159"/>
      <c r="S128" s="159"/>
      <c r="T128" s="160"/>
      <c r="AT128" s="156" t="s">
        <v>137</v>
      </c>
      <c r="AU128" s="156" t="s">
        <v>90</v>
      </c>
      <c r="AV128" s="13" t="s">
        <v>88</v>
      </c>
      <c r="AW128" s="13" t="s">
        <v>36</v>
      </c>
      <c r="AX128" s="13" t="s">
        <v>80</v>
      </c>
      <c r="AY128" s="156" t="s">
        <v>128</v>
      </c>
    </row>
    <row r="129" spans="1:65" s="14" customFormat="1" ht="24">
      <c r="B129" s="161"/>
      <c r="D129" s="155" t="s">
        <v>137</v>
      </c>
      <c r="E129" s="162" t="s">
        <v>1</v>
      </c>
      <c r="F129" s="163" t="s">
        <v>142</v>
      </c>
      <c r="H129" s="164">
        <v>15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2" t="s">
        <v>137</v>
      </c>
      <c r="AU129" s="162" t="s">
        <v>90</v>
      </c>
      <c r="AV129" s="14" t="s">
        <v>90</v>
      </c>
      <c r="AW129" s="14" t="s">
        <v>36</v>
      </c>
      <c r="AX129" s="14" t="s">
        <v>80</v>
      </c>
      <c r="AY129" s="162" t="s">
        <v>128</v>
      </c>
    </row>
    <row r="130" spans="1:65" s="14" customFormat="1" ht="12">
      <c r="B130" s="161"/>
      <c r="D130" s="155" t="s">
        <v>137</v>
      </c>
      <c r="E130" s="162" t="s">
        <v>1</v>
      </c>
      <c r="F130" s="163" t="s">
        <v>143</v>
      </c>
      <c r="H130" s="164">
        <v>19</v>
      </c>
      <c r="L130" s="161"/>
      <c r="M130" s="165"/>
      <c r="N130" s="166"/>
      <c r="O130" s="166"/>
      <c r="P130" s="166"/>
      <c r="Q130" s="166"/>
      <c r="R130" s="166"/>
      <c r="S130" s="166"/>
      <c r="T130" s="167"/>
      <c r="AT130" s="162" t="s">
        <v>137</v>
      </c>
      <c r="AU130" s="162" t="s">
        <v>90</v>
      </c>
      <c r="AV130" s="14" t="s">
        <v>90</v>
      </c>
      <c r="AW130" s="14" t="s">
        <v>36</v>
      </c>
      <c r="AX130" s="14" t="s">
        <v>80</v>
      </c>
      <c r="AY130" s="162" t="s">
        <v>128</v>
      </c>
    </row>
    <row r="131" spans="1:65" s="13" customFormat="1" ht="12">
      <c r="B131" s="154"/>
      <c r="D131" s="155" t="s">
        <v>137</v>
      </c>
      <c r="E131" s="156" t="s">
        <v>1</v>
      </c>
      <c r="F131" s="157" t="s">
        <v>144</v>
      </c>
      <c r="H131" s="156" t="s">
        <v>1</v>
      </c>
      <c r="L131" s="154"/>
      <c r="M131" s="158"/>
      <c r="N131" s="159"/>
      <c r="O131" s="159"/>
      <c r="P131" s="159"/>
      <c r="Q131" s="159"/>
      <c r="R131" s="159"/>
      <c r="S131" s="159"/>
      <c r="T131" s="160"/>
      <c r="AT131" s="156" t="s">
        <v>137</v>
      </c>
      <c r="AU131" s="156" t="s">
        <v>90</v>
      </c>
      <c r="AV131" s="13" t="s">
        <v>88</v>
      </c>
      <c r="AW131" s="13" t="s">
        <v>36</v>
      </c>
      <c r="AX131" s="13" t="s">
        <v>80</v>
      </c>
      <c r="AY131" s="156" t="s">
        <v>128</v>
      </c>
    </row>
    <row r="132" spans="1:65" s="14" customFormat="1" ht="24">
      <c r="B132" s="161"/>
      <c r="D132" s="155" t="s">
        <v>137</v>
      </c>
      <c r="E132" s="162" t="s">
        <v>1</v>
      </c>
      <c r="F132" s="163" t="s">
        <v>145</v>
      </c>
      <c r="H132" s="164">
        <v>240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2" t="s">
        <v>137</v>
      </c>
      <c r="AU132" s="162" t="s">
        <v>90</v>
      </c>
      <c r="AV132" s="14" t="s">
        <v>90</v>
      </c>
      <c r="AW132" s="14" t="s">
        <v>36</v>
      </c>
      <c r="AX132" s="14" t="s">
        <v>80</v>
      </c>
      <c r="AY132" s="162" t="s">
        <v>128</v>
      </c>
    </row>
    <row r="133" spans="1:65" s="13" customFormat="1" ht="12">
      <c r="B133" s="154"/>
      <c r="D133" s="155" t="s">
        <v>137</v>
      </c>
      <c r="E133" s="156" t="s">
        <v>1</v>
      </c>
      <c r="F133" s="157" t="s">
        <v>146</v>
      </c>
      <c r="H133" s="156" t="s">
        <v>1</v>
      </c>
      <c r="L133" s="154"/>
      <c r="M133" s="158"/>
      <c r="N133" s="159"/>
      <c r="O133" s="159"/>
      <c r="P133" s="159"/>
      <c r="Q133" s="159"/>
      <c r="R133" s="159"/>
      <c r="S133" s="159"/>
      <c r="T133" s="160"/>
      <c r="AT133" s="156" t="s">
        <v>137</v>
      </c>
      <c r="AU133" s="156" t="s">
        <v>90</v>
      </c>
      <c r="AV133" s="13" t="s">
        <v>88</v>
      </c>
      <c r="AW133" s="13" t="s">
        <v>36</v>
      </c>
      <c r="AX133" s="13" t="s">
        <v>80</v>
      </c>
      <c r="AY133" s="156" t="s">
        <v>128</v>
      </c>
    </row>
    <row r="134" spans="1:65" s="14" customFormat="1" ht="24">
      <c r="B134" s="161"/>
      <c r="D134" s="155" t="s">
        <v>137</v>
      </c>
      <c r="E134" s="162" t="s">
        <v>1</v>
      </c>
      <c r="F134" s="163" t="s">
        <v>147</v>
      </c>
      <c r="H134" s="164">
        <v>29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2" t="s">
        <v>137</v>
      </c>
      <c r="AU134" s="162" t="s">
        <v>90</v>
      </c>
      <c r="AV134" s="14" t="s">
        <v>90</v>
      </c>
      <c r="AW134" s="14" t="s">
        <v>36</v>
      </c>
      <c r="AX134" s="14" t="s">
        <v>80</v>
      </c>
      <c r="AY134" s="162" t="s">
        <v>128</v>
      </c>
    </row>
    <row r="135" spans="1:65" s="14" customFormat="1" ht="24">
      <c r="B135" s="161"/>
      <c r="D135" s="155" t="s">
        <v>137</v>
      </c>
      <c r="E135" s="162" t="s">
        <v>1</v>
      </c>
      <c r="F135" s="163" t="s">
        <v>148</v>
      </c>
      <c r="H135" s="164">
        <v>66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2" t="s">
        <v>137</v>
      </c>
      <c r="AU135" s="162" t="s">
        <v>90</v>
      </c>
      <c r="AV135" s="14" t="s">
        <v>90</v>
      </c>
      <c r="AW135" s="14" t="s">
        <v>36</v>
      </c>
      <c r="AX135" s="14" t="s">
        <v>80</v>
      </c>
      <c r="AY135" s="162" t="s">
        <v>128</v>
      </c>
    </row>
    <row r="136" spans="1:65" s="13" customFormat="1" ht="12">
      <c r="B136" s="154"/>
      <c r="D136" s="155" t="s">
        <v>137</v>
      </c>
      <c r="E136" s="156" t="s">
        <v>1</v>
      </c>
      <c r="F136" s="157" t="s">
        <v>149</v>
      </c>
      <c r="H136" s="156" t="s">
        <v>1</v>
      </c>
      <c r="L136" s="154"/>
      <c r="M136" s="158"/>
      <c r="N136" s="159"/>
      <c r="O136" s="159"/>
      <c r="P136" s="159"/>
      <c r="Q136" s="159"/>
      <c r="R136" s="159"/>
      <c r="S136" s="159"/>
      <c r="T136" s="160"/>
      <c r="AT136" s="156" t="s">
        <v>137</v>
      </c>
      <c r="AU136" s="156" t="s">
        <v>90</v>
      </c>
      <c r="AV136" s="13" t="s">
        <v>88</v>
      </c>
      <c r="AW136" s="13" t="s">
        <v>36</v>
      </c>
      <c r="AX136" s="13" t="s">
        <v>80</v>
      </c>
      <c r="AY136" s="156" t="s">
        <v>128</v>
      </c>
    </row>
    <row r="137" spans="1:65" s="14" customFormat="1" ht="24">
      <c r="B137" s="161"/>
      <c r="D137" s="155" t="s">
        <v>137</v>
      </c>
      <c r="E137" s="162" t="s">
        <v>1</v>
      </c>
      <c r="F137" s="163" t="s">
        <v>150</v>
      </c>
      <c r="H137" s="164">
        <v>27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2" t="s">
        <v>137</v>
      </c>
      <c r="AU137" s="162" t="s">
        <v>90</v>
      </c>
      <c r="AV137" s="14" t="s">
        <v>90</v>
      </c>
      <c r="AW137" s="14" t="s">
        <v>36</v>
      </c>
      <c r="AX137" s="14" t="s">
        <v>80</v>
      </c>
      <c r="AY137" s="162" t="s">
        <v>128</v>
      </c>
    </row>
    <row r="138" spans="1:65" s="14" customFormat="1" ht="12">
      <c r="B138" s="161"/>
      <c r="D138" s="155" t="s">
        <v>137</v>
      </c>
      <c r="E138" s="162" t="s">
        <v>1</v>
      </c>
      <c r="F138" s="163" t="s">
        <v>151</v>
      </c>
      <c r="H138" s="164">
        <v>37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2" t="s">
        <v>137</v>
      </c>
      <c r="AU138" s="162" t="s">
        <v>90</v>
      </c>
      <c r="AV138" s="14" t="s">
        <v>90</v>
      </c>
      <c r="AW138" s="14" t="s">
        <v>36</v>
      </c>
      <c r="AX138" s="14" t="s">
        <v>80</v>
      </c>
      <c r="AY138" s="162" t="s">
        <v>128</v>
      </c>
    </row>
    <row r="139" spans="1:65" s="13" customFormat="1" ht="12">
      <c r="B139" s="154"/>
      <c r="D139" s="155" t="s">
        <v>137</v>
      </c>
      <c r="E139" s="156" t="s">
        <v>1</v>
      </c>
      <c r="F139" s="157" t="s">
        <v>152</v>
      </c>
      <c r="H139" s="156" t="s">
        <v>1</v>
      </c>
      <c r="L139" s="154"/>
      <c r="M139" s="158"/>
      <c r="N139" s="159"/>
      <c r="O139" s="159"/>
      <c r="P139" s="159"/>
      <c r="Q139" s="159"/>
      <c r="R139" s="159"/>
      <c r="S139" s="159"/>
      <c r="T139" s="160"/>
      <c r="AT139" s="156" t="s">
        <v>137</v>
      </c>
      <c r="AU139" s="156" t="s">
        <v>90</v>
      </c>
      <c r="AV139" s="13" t="s">
        <v>88</v>
      </c>
      <c r="AW139" s="13" t="s">
        <v>36</v>
      </c>
      <c r="AX139" s="13" t="s">
        <v>80</v>
      </c>
      <c r="AY139" s="156" t="s">
        <v>128</v>
      </c>
    </row>
    <row r="140" spans="1:65" s="14" customFormat="1" ht="12">
      <c r="B140" s="161"/>
      <c r="D140" s="155" t="s">
        <v>137</v>
      </c>
      <c r="E140" s="162" t="s">
        <v>1</v>
      </c>
      <c r="F140" s="163" t="s">
        <v>153</v>
      </c>
      <c r="H140" s="164">
        <v>22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2" t="s">
        <v>137</v>
      </c>
      <c r="AU140" s="162" t="s">
        <v>90</v>
      </c>
      <c r="AV140" s="14" t="s">
        <v>90</v>
      </c>
      <c r="AW140" s="14" t="s">
        <v>36</v>
      </c>
      <c r="AX140" s="14" t="s">
        <v>80</v>
      </c>
      <c r="AY140" s="162" t="s">
        <v>128</v>
      </c>
    </row>
    <row r="141" spans="1:65" s="14" customFormat="1" ht="12">
      <c r="B141" s="161"/>
      <c r="D141" s="155" t="s">
        <v>137</v>
      </c>
      <c r="E141" s="162" t="s">
        <v>1</v>
      </c>
      <c r="F141" s="163" t="s">
        <v>154</v>
      </c>
      <c r="H141" s="164">
        <v>32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2" t="s">
        <v>137</v>
      </c>
      <c r="AU141" s="162" t="s">
        <v>90</v>
      </c>
      <c r="AV141" s="14" t="s">
        <v>90</v>
      </c>
      <c r="AW141" s="14" t="s">
        <v>36</v>
      </c>
      <c r="AX141" s="14" t="s">
        <v>80</v>
      </c>
      <c r="AY141" s="162" t="s">
        <v>128</v>
      </c>
    </row>
    <row r="142" spans="1:65" s="15" customFormat="1" ht="12">
      <c r="B142" s="168"/>
      <c r="D142" s="155" t="s">
        <v>137</v>
      </c>
      <c r="E142" s="169" t="s">
        <v>1</v>
      </c>
      <c r="F142" s="170" t="s">
        <v>155</v>
      </c>
      <c r="H142" s="171">
        <v>532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137</v>
      </c>
      <c r="AU142" s="169" t="s">
        <v>90</v>
      </c>
      <c r="AV142" s="15" t="s">
        <v>135</v>
      </c>
      <c r="AW142" s="15" t="s">
        <v>36</v>
      </c>
      <c r="AX142" s="15" t="s">
        <v>88</v>
      </c>
      <c r="AY142" s="169" t="s">
        <v>128</v>
      </c>
    </row>
    <row r="143" spans="1:65" s="2" customFormat="1" ht="24.25" customHeight="1">
      <c r="A143" s="30"/>
      <c r="B143" s="141"/>
      <c r="C143" s="142" t="s">
        <v>90</v>
      </c>
      <c r="D143" s="142" t="s">
        <v>130</v>
      </c>
      <c r="E143" s="143" t="s">
        <v>156</v>
      </c>
      <c r="F143" s="144" t="s">
        <v>157</v>
      </c>
      <c r="G143" s="145" t="s">
        <v>158</v>
      </c>
      <c r="H143" s="146">
        <v>1</v>
      </c>
      <c r="I143" s="147"/>
      <c r="J143" s="147">
        <f>ROUND(I143*H143,2)</f>
        <v>0</v>
      </c>
      <c r="K143" s="144" t="s">
        <v>134</v>
      </c>
      <c r="L143" s="31"/>
      <c r="M143" s="148" t="s">
        <v>1</v>
      </c>
      <c r="N143" s="149" t="s">
        <v>45</v>
      </c>
      <c r="O143" s="150">
        <v>0.70099999999999996</v>
      </c>
      <c r="P143" s="150">
        <f>O143*H143</f>
        <v>0.70099999999999996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2" t="s">
        <v>135</v>
      </c>
      <c r="AT143" s="152" t="s">
        <v>130</v>
      </c>
      <c r="AU143" s="152" t="s">
        <v>90</v>
      </c>
      <c r="AY143" s="17" t="s">
        <v>128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7" t="s">
        <v>88</v>
      </c>
      <c r="BK143" s="153">
        <f>ROUND(I143*H143,2)</f>
        <v>0</v>
      </c>
      <c r="BL143" s="17" t="s">
        <v>135</v>
      </c>
      <c r="BM143" s="152" t="s">
        <v>159</v>
      </c>
    </row>
    <row r="144" spans="1:65" s="13" customFormat="1" ht="12">
      <c r="B144" s="154"/>
      <c r="D144" s="155" t="s">
        <v>137</v>
      </c>
      <c r="E144" s="156" t="s">
        <v>1</v>
      </c>
      <c r="F144" s="157" t="s">
        <v>152</v>
      </c>
      <c r="H144" s="156" t="s">
        <v>1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6" t="s">
        <v>137</v>
      </c>
      <c r="AU144" s="156" t="s">
        <v>90</v>
      </c>
      <c r="AV144" s="13" t="s">
        <v>88</v>
      </c>
      <c r="AW144" s="13" t="s">
        <v>36</v>
      </c>
      <c r="AX144" s="13" t="s">
        <v>80</v>
      </c>
      <c r="AY144" s="156" t="s">
        <v>128</v>
      </c>
    </row>
    <row r="145" spans="1:65" s="14" customFormat="1" ht="12">
      <c r="B145" s="161"/>
      <c r="D145" s="155" t="s">
        <v>137</v>
      </c>
      <c r="E145" s="162" t="s">
        <v>1</v>
      </c>
      <c r="F145" s="163" t="s">
        <v>160</v>
      </c>
      <c r="H145" s="164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137</v>
      </c>
      <c r="AU145" s="162" t="s">
        <v>90</v>
      </c>
      <c r="AV145" s="14" t="s">
        <v>90</v>
      </c>
      <c r="AW145" s="14" t="s">
        <v>36</v>
      </c>
      <c r="AX145" s="14" t="s">
        <v>80</v>
      </c>
      <c r="AY145" s="162" t="s">
        <v>128</v>
      </c>
    </row>
    <row r="146" spans="1:65" s="15" customFormat="1" ht="12">
      <c r="B146" s="168"/>
      <c r="D146" s="155" t="s">
        <v>137</v>
      </c>
      <c r="E146" s="169" t="s">
        <v>1</v>
      </c>
      <c r="F146" s="170" t="s">
        <v>155</v>
      </c>
      <c r="H146" s="171">
        <v>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137</v>
      </c>
      <c r="AU146" s="169" t="s">
        <v>90</v>
      </c>
      <c r="AV146" s="15" t="s">
        <v>135</v>
      </c>
      <c r="AW146" s="15" t="s">
        <v>36</v>
      </c>
      <c r="AX146" s="15" t="s">
        <v>88</v>
      </c>
      <c r="AY146" s="169" t="s">
        <v>128</v>
      </c>
    </row>
    <row r="147" spans="1:65" s="2" customFormat="1" ht="24.25" customHeight="1">
      <c r="A147" s="30"/>
      <c r="B147" s="141"/>
      <c r="C147" s="142" t="s">
        <v>161</v>
      </c>
      <c r="D147" s="142" t="s">
        <v>130</v>
      </c>
      <c r="E147" s="143" t="s">
        <v>162</v>
      </c>
      <c r="F147" s="144" t="s">
        <v>163</v>
      </c>
      <c r="G147" s="145" t="s">
        <v>158</v>
      </c>
      <c r="H147" s="146">
        <v>2</v>
      </c>
      <c r="I147" s="147"/>
      <c r="J147" s="147">
        <f>ROUND(I147*H147,2)</f>
        <v>0</v>
      </c>
      <c r="K147" s="144" t="s">
        <v>134</v>
      </c>
      <c r="L147" s="31"/>
      <c r="M147" s="148" t="s">
        <v>1</v>
      </c>
      <c r="N147" s="149" t="s">
        <v>45</v>
      </c>
      <c r="O147" s="150">
        <v>7.2910000000000004</v>
      </c>
      <c r="P147" s="150">
        <f>O147*H147</f>
        <v>14.582000000000001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2" t="s">
        <v>135</v>
      </c>
      <c r="AT147" s="152" t="s">
        <v>130</v>
      </c>
      <c r="AU147" s="152" t="s">
        <v>90</v>
      </c>
      <c r="AY147" s="17" t="s">
        <v>128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7" t="s">
        <v>88</v>
      </c>
      <c r="BK147" s="153">
        <f>ROUND(I147*H147,2)</f>
        <v>0</v>
      </c>
      <c r="BL147" s="17" t="s">
        <v>135</v>
      </c>
      <c r="BM147" s="152" t="s">
        <v>164</v>
      </c>
    </row>
    <row r="148" spans="1:65" s="13" customFormat="1" ht="12">
      <c r="B148" s="154"/>
      <c r="D148" s="155" t="s">
        <v>137</v>
      </c>
      <c r="E148" s="156" t="s">
        <v>1</v>
      </c>
      <c r="F148" s="157" t="s">
        <v>141</v>
      </c>
      <c r="H148" s="156" t="s">
        <v>1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AT148" s="156" t="s">
        <v>137</v>
      </c>
      <c r="AU148" s="156" t="s">
        <v>90</v>
      </c>
      <c r="AV148" s="13" t="s">
        <v>88</v>
      </c>
      <c r="AW148" s="13" t="s">
        <v>36</v>
      </c>
      <c r="AX148" s="13" t="s">
        <v>80</v>
      </c>
      <c r="AY148" s="156" t="s">
        <v>128</v>
      </c>
    </row>
    <row r="149" spans="1:65" s="14" customFormat="1" ht="24">
      <c r="B149" s="161"/>
      <c r="D149" s="155" t="s">
        <v>137</v>
      </c>
      <c r="E149" s="162" t="s">
        <v>1</v>
      </c>
      <c r="F149" s="163" t="s">
        <v>165</v>
      </c>
      <c r="H149" s="164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2" t="s">
        <v>137</v>
      </c>
      <c r="AU149" s="162" t="s">
        <v>90</v>
      </c>
      <c r="AV149" s="14" t="s">
        <v>90</v>
      </c>
      <c r="AW149" s="14" t="s">
        <v>36</v>
      </c>
      <c r="AX149" s="14" t="s">
        <v>80</v>
      </c>
      <c r="AY149" s="162" t="s">
        <v>128</v>
      </c>
    </row>
    <row r="150" spans="1:65" s="13" customFormat="1" ht="12">
      <c r="B150" s="154"/>
      <c r="D150" s="155" t="s">
        <v>137</v>
      </c>
      <c r="E150" s="156" t="s">
        <v>1</v>
      </c>
      <c r="F150" s="157" t="s">
        <v>144</v>
      </c>
      <c r="H150" s="156" t="s">
        <v>1</v>
      </c>
      <c r="L150" s="154"/>
      <c r="M150" s="158"/>
      <c r="N150" s="159"/>
      <c r="O150" s="159"/>
      <c r="P150" s="159"/>
      <c r="Q150" s="159"/>
      <c r="R150" s="159"/>
      <c r="S150" s="159"/>
      <c r="T150" s="160"/>
      <c r="AT150" s="156" t="s">
        <v>137</v>
      </c>
      <c r="AU150" s="156" t="s">
        <v>90</v>
      </c>
      <c r="AV150" s="13" t="s">
        <v>88</v>
      </c>
      <c r="AW150" s="13" t="s">
        <v>36</v>
      </c>
      <c r="AX150" s="13" t="s">
        <v>80</v>
      </c>
      <c r="AY150" s="156" t="s">
        <v>128</v>
      </c>
    </row>
    <row r="151" spans="1:65" s="14" customFormat="1" ht="12">
      <c r="B151" s="161"/>
      <c r="D151" s="155" t="s">
        <v>137</v>
      </c>
      <c r="E151" s="162" t="s">
        <v>1</v>
      </c>
      <c r="F151" s="163" t="s">
        <v>166</v>
      </c>
      <c r="H151" s="164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2" t="s">
        <v>137</v>
      </c>
      <c r="AU151" s="162" t="s">
        <v>90</v>
      </c>
      <c r="AV151" s="14" t="s">
        <v>90</v>
      </c>
      <c r="AW151" s="14" t="s">
        <v>36</v>
      </c>
      <c r="AX151" s="14" t="s">
        <v>80</v>
      </c>
      <c r="AY151" s="162" t="s">
        <v>128</v>
      </c>
    </row>
    <row r="152" spans="1:65" s="15" customFormat="1" ht="12">
      <c r="B152" s="168"/>
      <c r="D152" s="155" t="s">
        <v>137</v>
      </c>
      <c r="E152" s="169" t="s">
        <v>1</v>
      </c>
      <c r="F152" s="170" t="s">
        <v>155</v>
      </c>
      <c r="H152" s="171">
        <v>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137</v>
      </c>
      <c r="AU152" s="169" t="s">
        <v>90</v>
      </c>
      <c r="AV152" s="15" t="s">
        <v>135</v>
      </c>
      <c r="AW152" s="15" t="s">
        <v>36</v>
      </c>
      <c r="AX152" s="15" t="s">
        <v>88</v>
      </c>
      <c r="AY152" s="169" t="s">
        <v>128</v>
      </c>
    </row>
    <row r="153" spans="1:65" s="2" customFormat="1" ht="24.25" customHeight="1">
      <c r="A153" s="30"/>
      <c r="B153" s="141"/>
      <c r="C153" s="142" t="s">
        <v>135</v>
      </c>
      <c r="D153" s="142" t="s">
        <v>130</v>
      </c>
      <c r="E153" s="143" t="s">
        <v>167</v>
      </c>
      <c r="F153" s="144" t="s">
        <v>168</v>
      </c>
      <c r="G153" s="145" t="s">
        <v>158</v>
      </c>
      <c r="H153" s="146">
        <v>3</v>
      </c>
      <c r="I153" s="147"/>
      <c r="J153" s="147">
        <f>ROUND(I153*H153,2)</f>
        <v>0</v>
      </c>
      <c r="K153" s="144" t="s">
        <v>134</v>
      </c>
      <c r="L153" s="31"/>
      <c r="M153" s="148" t="s">
        <v>1</v>
      </c>
      <c r="N153" s="149" t="s">
        <v>45</v>
      </c>
      <c r="O153" s="150">
        <v>16.863</v>
      </c>
      <c r="P153" s="150">
        <f>O153*H153</f>
        <v>50.588999999999999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2" t="s">
        <v>135</v>
      </c>
      <c r="AT153" s="152" t="s">
        <v>130</v>
      </c>
      <c r="AU153" s="152" t="s">
        <v>90</v>
      </c>
      <c r="AY153" s="17" t="s">
        <v>128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7" t="s">
        <v>88</v>
      </c>
      <c r="BK153" s="153">
        <f>ROUND(I153*H153,2)</f>
        <v>0</v>
      </c>
      <c r="BL153" s="17" t="s">
        <v>135</v>
      </c>
      <c r="BM153" s="152" t="s">
        <v>169</v>
      </c>
    </row>
    <row r="154" spans="1:65" s="13" customFormat="1" ht="12">
      <c r="B154" s="154"/>
      <c r="D154" s="155" t="s">
        <v>137</v>
      </c>
      <c r="E154" s="156" t="s">
        <v>1</v>
      </c>
      <c r="F154" s="157" t="s">
        <v>141</v>
      </c>
      <c r="H154" s="156" t="s">
        <v>1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AT154" s="156" t="s">
        <v>137</v>
      </c>
      <c r="AU154" s="156" t="s">
        <v>90</v>
      </c>
      <c r="AV154" s="13" t="s">
        <v>88</v>
      </c>
      <c r="AW154" s="13" t="s">
        <v>36</v>
      </c>
      <c r="AX154" s="13" t="s">
        <v>80</v>
      </c>
      <c r="AY154" s="156" t="s">
        <v>128</v>
      </c>
    </row>
    <row r="155" spans="1:65" s="14" customFormat="1" ht="12">
      <c r="B155" s="161"/>
      <c r="D155" s="155" t="s">
        <v>137</v>
      </c>
      <c r="E155" s="162" t="s">
        <v>1</v>
      </c>
      <c r="F155" s="163" t="s">
        <v>170</v>
      </c>
      <c r="H155" s="164">
        <v>2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137</v>
      </c>
      <c r="AU155" s="162" t="s">
        <v>90</v>
      </c>
      <c r="AV155" s="14" t="s">
        <v>90</v>
      </c>
      <c r="AW155" s="14" t="s">
        <v>36</v>
      </c>
      <c r="AX155" s="14" t="s">
        <v>80</v>
      </c>
      <c r="AY155" s="162" t="s">
        <v>128</v>
      </c>
    </row>
    <row r="156" spans="1:65" s="13" customFormat="1" ht="12">
      <c r="B156" s="154"/>
      <c r="D156" s="155" t="s">
        <v>137</v>
      </c>
      <c r="E156" s="156" t="s">
        <v>1</v>
      </c>
      <c r="F156" s="157" t="s">
        <v>152</v>
      </c>
      <c r="H156" s="156" t="s">
        <v>1</v>
      </c>
      <c r="L156" s="154"/>
      <c r="M156" s="158"/>
      <c r="N156" s="159"/>
      <c r="O156" s="159"/>
      <c r="P156" s="159"/>
      <c r="Q156" s="159"/>
      <c r="R156" s="159"/>
      <c r="S156" s="159"/>
      <c r="T156" s="160"/>
      <c r="AT156" s="156" t="s">
        <v>137</v>
      </c>
      <c r="AU156" s="156" t="s">
        <v>90</v>
      </c>
      <c r="AV156" s="13" t="s">
        <v>88</v>
      </c>
      <c r="AW156" s="13" t="s">
        <v>36</v>
      </c>
      <c r="AX156" s="13" t="s">
        <v>80</v>
      </c>
      <c r="AY156" s="156" t="s">
        <v>128</v>
      </c>
    </row>
    <row r="157" spans="1:65" s="14" customFormat="1" ht="12">
      <c r="B157" s="161"/>
      <c r="D157" s="155" t="s">
        <v>137</v>
      </c>
      <c r="E157" s="162" t="s">
        <v>1</v>
      </c>
      <c r="F157" s="163" t="s">
        <v>171</v>
      </c>
      <c r="H157" s="164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2" t="s">
        <v>137</v>
      </c>
      <c r="AU157" s="162" t="s">
        <v>90</v>
      </c>
      <c r="AV157" s="14" t="s">
        <v>90</v>
      </c>
      <c r="AW157" s="14" t="s">
        <v>36</v>
      </c>
      <c r="AX157" s="14" t="s">
        <v>80</v>
      </c>
      <c r="AY157" s="162" t="s">
        <v>128</v>
      </c>
    </row>
    <row r="158" spans="1:65" s="15" customFormat="1" ht="12">
      <c r="B158" s="168"/>
      <c r="D158" s="155" t="s">
        <v>137</v>
      </c>
      <c r="E158" s="169" t="s">
        <v>1</v>
      </c>
      <c r="F158" s="170" t="s">
        <v>155</v>
      </c>
      <c r="H158" s="171">
        <v>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137</v>
      </c>
      <c r="AU158" s="169" t="s">
        <v>90</v>
      </c>
      <c r="AV158" s="15" t="s">
        <v>135</v>
      </c>
      <c r="AW158" s="15" t="s">
        <v>36</v>
      </c>
      <c r="AX158" s="15" t="s">
        <v>88</v>
      </c>
      <c r="AY158" s="169" t="s">
        <v>128</v>
      </c>
    </row>
    <row r="159" spans="1:65" s="2" customFormat="1" ht="33" customHeight="1">
      <c r="A159" s="30"/>
      <c r="B159" s="141"/>
      <c r="C159" s="142" t="s">
        <v>172</v>
      </c>
      <c r="D159" s="142" t="s">
        <v>130</v>
      </c>
      <c r="E159" s="143" t="s">
        <v>173</v>
      </c>
      <c r="F159" s="144" t="s">
        <v>174</v>
      </c>
      <c r="G159" s="145" t="s">
        <v>158</v>
      </c>
      <c r="H159" s="146">
        <v>1</v>
      </c>
      <c r="I159" s="147"/>
      <c r="J159" s="147">
        <f>ROUND(I159*H159,2)</f>
        <v>0</v>
      </c>
      <c r="K159" s="144" t="s">
        <v>134</v>
      </c>
      <c r="L159" s="31"/>
      <c r="M159" s="148" t="s">
        <v>1</v>
      </c>
      <c r="N159" s="149" t="s">
        <v>45</v>
      </c>
      <c r="O159" s="150">
        <v>2.2970000000000002</v>
      </c>
      <c r="P159" s="150">
        <f>O159*H159</f>
        <v>2.2970000000000002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2" t="s">
        <v>135</v>
      </c>
      <c r="AT159" s="152" t="s">
        <v>130</v>
      </c>
      <c r="AU159" s="152" t="s">
        <v>90</v>
      </c>
      <c r="AY159" s="17" t="s">
        <v>128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7" t="s">
        <v>88</v>
      </c>
      <c r="BK159" s="153">
        <f>ROUND(I159*H159,2)</f>
        <v>0</v>
      </c>
      <c r="BL159" s="17" t="s">
        <v>135</v>
      </c>
      <c r="BM159" s="152" t="s">
        <v>175</v>
      </c>
    </row>
    <row r="160" spans="1:65" s="2" customFormat="1" ht="33" customHeight="1">
      <c r="A160" s="30"/>
      <c r="B160" s="141"/>
      <c r="C160" s="142" t="s">
        <v>176</v>
      </c>
      <c r="D160" s="142" t="s">
        <v>130</v>
      </c>
      <c r="E160" s="143" t="s">
        <v>177</v>
      </c>
      <c r="F160" s="144" t="s">
        <v>178</v>
      </c>
      <c r="G160" s="145" t="s">
        <v>158</v>
      </c>
      <c r="H160" s="146">
        <v>2</v>
      </c>
      <c r="I160" s="147"/>
      <c r="J160" s="147">
        <f>ROUND(I160*H160,2)</f>
        <v>0</v>
      </c>
      <c r="K160" s="144" t="s">
        <v>134</v>
      </c>
      <c r="L160" s="31"/>
      <c r="M160" s="148" t="s">
        <v>1</v>
      </c>
      <c r="N160" s="149" t="s">
        <v>45</v>
      </c>
      <c r="O160" s="150">
        <v>13.259</v>
      </c>
      <c r="P160" s="150">
        <f>O160*H160</f>
        <v>26.518000000000001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2" t="s">
        <v>135</v>
      </c>
      <c r="AT160" s="152" t="s">
        <v>130</v>
      </c>
      <c r="AU160" s="152" t="s">
        <v>90</v>
      </c>
      <c r="AY160" s="17" t="s">
        <v>128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7" t="s">
        <v>88</v>
      </c>
      <c r="BK160" s="153">
        <f>ROUND(I160*H160,2)</f>
        <v>0</v>
      </c>
      <c r="BL160" s="17" t="s">
        <v>135</v>
      </c>
      <c r="BM160" s="152" t="s">
        <v>179</v>
      </c>
    </row>
    <row r="161" spans="1:65" s="2" customFormat="1" ht="33" customHeight="1">
      <c r="A161" s="30"/>
      <c r="B161" s="141"/>
      <c r="C161" s="142" t="s">
        <v>180</v>
      </c>
      <c r="D161" s="142" t="s">
        <v>130</v>
      </c>
      <c r="E161" s="143" t="s">
        <v>181</v>
      </c>
      <c r="F161" s="144" t="s">
        <v>182</v>
      </c>
      <c r="G161" s="145" t="s">
        <v>158</v>
      </c>
      <c r="H161" s="146">
        <v>3</v>
      </c>
      <c r="I161" s="147"/>
      <c r="J161" s="147">
        <f>ROUND(I161*H161,2)</f>
        <v>0</v>
      </c>
      <c r="K161" s="144" t="s">
        <v>134</v>
      </c>
      <c r="L161" s="31"/>
      <c r="M161" s="148" t="s">
        <v>1</v>
      </c>
      <c r="N161" s="149" t="s">
        <v>45</v>
      </c>
      <c r="O161" s="150">
        <v>32.5</v>
      </c>
      <c r="P161" s="150">
        <f>O161*H161</f>
        <v>97.5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2" t="s">
        <v>135</v>
      </c>
      <c r="AT161" s="152" t="s">
        <v>130</v>
      </c>
      <c r="AU161" s="152" t="s">
        <v>90</v>
      </c>
      <c r="AY161" s="17" t="s">
        <v>128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7" t="s">
        <v>88</v>
      </c>
      <c r="BK161" s="153">
        <f>ROUND(I161*H161,2)</f>
        <v>0</v>
      </c>
      <c r="BL161" s="17" t="s">
        <v>135</v>
      </c>
      <c r="BM161" s="152" t="s">
        <v>183</v>
      </c>
    </row>
    <row r="162" spans="1:65" s="2" customFormat="1" ht="24.25" customHeight="1">
      <c r="A162" s="30"/>
      <c r="B162" s="141"/>
      <c r="C162" s="142" t="s">
        <v>184</v>
      </c>
      <c r="D162" s="142" t="s">
        <v>130</v>
      </c>
      <c r="E162" s="143" t="s">
        <v>185</v>
      </c>
      <c r="F162" s="144" t="s">
        <v>186</v>
      </c>
      <c r="G162" s="145" t="s">
        <v>133</v>
      </c>
      <c r="H162" s="146">
        <v>40</v>
      </c>
      <c r="I162" s="147"/>
      <c r="J162" s="147">
        <f>ROUND(I162*H162,2)</f>
        <v>0</v>
      </c>
      <c r="K162" s="144" t="s">
        <v>134</v>
      </c>
      <c r="L162" s="31"/>
      <c r="M162" s="148" t="s">
        <v>1</v>
      </c>
      <c r="N162" s="149" t="s">
        <v>45</v>
      </c>
      <c r="O162" s="150">
        <v>7.5999999999999998E-2</v>
      </c>
      <c r="P162" s="150">
        <f>O162*H162</f>
        <v>3.04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2" t="s">
        <v>135</v>
      </c>
      <c r="AT162" s="152" t="s">
        <v>130</v>
      </c>
      <c r="AU162" s="152" t="s">
        <v>90</v>
      </c>
      <c r="AY162" s="17" t="s">
        <v>128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7" t="s">
        <v>88</v>
      </c>
      <c r="BK162" s="153">
        <f>ROUND(I162*H162,2)</f>
        <v>0</v>
      </c>
      <c r="BL162" s="17" t="s">
        <v>135</v>
      </c>
      <c r="BM162" s="152" t="s">
        <v>187</v>
      </c>
    </row>
    <row r="163" spans="1:65" s="14" customFormat="1" ht="12">
      <c r="B163" s="161"/>
      <c r="D163" s="155" t="s">
        <v>137</v>
      </c>
      <c r="E163" s="162" t="s">
        <v>1</v>
      </c>
      <c r="F163" s="163" t="s">
        <v>188</v>
      </c>
      <c r="H163" s="164">
        <v>40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2" t="s">
        <v>137</v>
      </c>
      <c r="AU163" s="162" t="s">
        <v>90</v>
      </c>
      <c r="AV163" s="14" t="s">
        <v>90</v>
      </c>
      <c r="AW163" s="14" t="s">
        <v>36</v>
      </c>
      <c r="AX163" s="14" t="s">
        <v>80</v>
      </c>
      <c r="AY163" s="162" t="s">
        <v>128</v>
      </c>
    </row>
    <row r="164" spans="1:65" s="15" customFormat="1" ht="12">
      <c r="B164" s="168"/>
      <c r="D164" s="155" t="s">
        <v>137</v>
      </c>
      <c r="E164" s="169" t="s">
        <v>1</v>
      </c>
      <c r="F164" s="170" t="s">
        <v>155</v>
      </c>
      <c r="H164" s="171">
        <v>40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137</v>
      </c>
      <c r="AU164" s="169" t="s">
        <v>90</v>
      </c>
      <c r="AV164" s="15" t="s">
        <v>135</v>
      </c>
      <c r="AW164" s="15" t="s">
        <v>36</v>
      </c>
      <c r="AX164" s="15" t="s">
        <v>88</v>
      </c>
      <c r="AY164" s="169" t="s">
        <v>128</v>
      </c>
    </row>
    <row r="165" spans="1:65" s="2" customFormat="1" ht="24.25" customHeight="1">
      <c r="A165" s="30"/>
      <c r="B165" s="141"/>
      <c r="C165" s="142" t="s">
        <v>189</v>
      </c>
      <c r="D165" s="142" t="s">
        <v>130</v>
      </c>
      <c r="E165" s="143" t="s">
        <v>190</v>
      </c>
      <c r="F165" s="144" t="s">
        <v>191</v>
      </c>
      <c r="G165" s="145" t="s">
        <v>133</v>
      </c>
      <c r="H165" s="146">
        <v>448</v>
      </c>
      <c r="I165" s="147"/>
      <c r="J165" s="147">
        <f>ROUND(I165*H165,2)</f>
        <v>0</v>
      </c>
      <c r="K165" s="144" t="s">
        <v>134</v>
      </c>
      <c r="L165" s="31"/>
      <c r="M165" s="148" t="s">
        <v>1</v>
      </c>
      <c r="N165" s="149" t="s">
        <v>45</v>
      </c>
      <c r="O165" s="150">
        <v>2.5999999999999999E-2</v>
      </c>
      <c r="P165" s="150">
        <f>O165*H165</f>
        <v>11.648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2" t="s">
        <v>135</v>
      </c>
      <c r="AT165" s="152" t="s">
        <v>130</v>
      </c>
      <c r="AU165" s="152" t="s">
        <v>90</v>
      </c>
      <c r="AY165" s="17" t="s">
        <v>128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7" t="s">
        <v>88</v>
      </c>
      <c r="BK165" s="153">
        <f>ROUND(I165*H165,2)</f>
        <v>0</v>
      </c>
      <c r="BL165" s="17" t="s">
        <v>135</v>
      </c>
      <c r="BM165" s="152" t="s">
        <v>192</v>
      </c>
    </row>
    <row r="166" spans="1:65" s="14" customFormat="1" ht="12">
      <c r="B166" s="161"/>
      <c r="D166" s="155" t="s">
        <v>137</v>
      </c>
      <c r="E166" s="162" t="s">
        <v>1</v>
      </c>
      <c r="F166" s="163" t="s">
        <v>193</v>
      </c>
      <c r="H166" s="164">
        <v>448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2" t="s">
        <v>137</v>
      </c>
      <c r="AU166" s="162" t="s">
        <v>90</v>
      </c>
      <c r="AV166" s="14" t="s">
        <v>90</v>
      </c>
      <c r="AW166" s="14" t="s">
        <v>36</v>
      </c>
      <c r="AX166" s="14" t="s">
        <v>80</v>
      </c>
      <c r="AY166" s="162" t="s">
        <v>128</v>
      </c>
    </row>
    <row r="167" spans="1:65" s="15" customFormat="1" ht="12">
      <c r="B167" s="168"/>
      <c r="D167" s="155" t="s">
        <v>137</v>
      </c>
      <c r="E167" s="169" t="s">
        <v>1</v>
      </c>
      <c r="F167" s="170" t="s">
        <v>155</v>
      </c>
      <c r="H167" s="171">
        <v>448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137</v>
      </c>
      <c r="AU167" s="169" t="s">
        <v>90</v>
      </c>
      <c r="AV167" s="15" t="s">
        <v>135</v>
      </c>
      <c r="AW167" s="15" t="s">
        <v>36</v>
      </c>
      <c r="AX167" s="15" t="s">
        <v>88</v>
      </c>
      <c r="AY167" s="169" t="s">
        <v>128</v>
      </c>
    </row>
    <row r="168" spans="1:65" s="2" customFormat="1" ht="24.25" customHeight="1">
      <c r="A168" s="30"/>
      <c r="B168" s="141"/>
      <c r="C168" s="142" t="s">
        <v>194</v>
      </c>
      <c r="D168" s="142" t="s">
        <v>130</v>
      </c>
      <c r="E168" s="143" t="s">
        <v>195</v>
      </c>
      <c r="F168" s="144" t="s">
        <v>196</v>
      </c>
      <c r="G168" s="145" t="s">
        <v>133</v>
      </c>
      <c r="H168" s="146">
        <v>112</v>
      </c>
      <c r="I168" s="147"/>
      <c r="J168" s="147">
        <f>ROUND(I168*H168,2)</f>
        <v>0</v>
      </c>
      <c r="K168" s="144" t="s">
        <v>134</v>
      </c>
      <c r="L168" s="31"/>
      <c r="M168" s="148" t="s">
        <v>1</v>
      </c>
      <c r="N168" s="149" t="s">
        <v>45</v>
      </c>
      <c r="O168" s="150">
        <v>3.4000000000000002E-2</v>
      </c>
      <c r="P168" s="150">
        <f>O168*H168</f>
        <v>3.8080000000000003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2" t="s">
        <v>135</v>
      </c>
      <c r="AT168" s="152" t="s">
        <v>130</v>
      </c>
      <c r="AU168" s="152" t="s">
        <v>90</v>
      </c>
      <c r="AY168" s="17" t="s">
        <v>128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7" t="s">
        <v>88</v>
      </c>
      <c r="BK168" s="153">
        <f>ROUND(I168*H168,2)</f>
        <v>0</v>
      </c>
      <c r="BL168" s="17" t="s">
        <v>135</v>
      </c>
      <c r="BM168" s="152" t="s">
        <v>197</v>
      </c>
    </row>
    <row r="169" spans="1:65" s="14" customFormat="1" ht="12">
      <c r="B169" s="161"/>
      <c r="D169" s="155" t="s">
        <v>137</v>
      </c>
      <c r="E169" s="162" t="s">
        <v>1</v>
      </c>
      <c r="F169" s="163" t="s">
        <v>198</v>
      </c>
      <c r="H169" s="164">
        <v>112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2" t="s">
        <v>137</v>
      </c>
      <c r="AU169" s="162" t="s">
        <v>90</v>
      </c>
      <c r="AV169" s="14" t="s">
        <v>90</v>
      </c>
      <c r="AW169" s="14" t="s">
        <v>36</v>
      </c>
      <c r="AX169" s="14" t="s">
        <v>80</v>
      </c>
      <c r="AY169" s="162" t="s">
        <v>128</v>
      </c>
    </row>
    <row r="170" spans="1:65" s="15" customFormat="1" ht="12">
      <c r="B170" s="168"/>
      <c r="D170" s="155" t="s">
        <v>137</v>
      </c>
      <c r="E170" s="169" t="s">
        <v>1</v>
      </c>
      <c r="F170" s="170" t="s">
        <v>155</v>
      </c>
      <c r="H170" s="171">
        <v>112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137</v>
      </c>
      <c r="AU170" s="169" t="s">
        <v>90</v>
      </c>
      <c r="AV170" s="15" t="s">
        <v>135</v>
      </c>
      <c r="AW170" s="15" t="s">
        <v>36</v>
      </c>
      <c r="AX170" s="15" t="s">
        <v>88</v>
      </c>
      <c r="AY170" s="169" t="s">
        <v>128</v>
      </c>
    </row>
    <row r="171" spans="1:65" s="2" customFormat="1" ht="24.25" customHeight="1">
      <c r="A171" s="30"/>
      <c r="B171" s="141"/>
      <c r="C171" s="142" t="s">
        <v>199</v>
      </c>
      <c r="D171" s="142" t="s">
        <v>130</v>
      </c>
      <c r="E171" s="143" t="s">
        <v>200</v>
      </c>
      <c r="F171" s="144" t="s">
        <v>201</v>
      </c>
      <c r="G171" s="145" t="s">
        <v>133</v>
      </c>
      <c r="H171" s="146">
        <v>3154</v>
      </c>
      <c r="I171" s="147"/>
      <c r="J171" s="147">
        <f>ROUND(I171*H171,2)</f>
        <v>0</v>
      </c>
      <c r="K171" s="144" t="s">
        <v>134</v>
      </c>
      <c r="L171" s="31"/>
      <c r="M171" s="148" t="s">
        <v>1</v>
      </c>
      <c r="N171" s="149" t="s">
        <v>45</v>
      </c>
      <c r="O171" s="150">
        <v>1.9E-2</v>
      </c>
      <c r="P171" s="150">
        <f>O171*H171</f>
        <v>59.926000000000002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2" t="s">
        <v>135</v>
      </c>
      <c r="AT171" s="152" t="s">
        <v>130</v>
      </c>
      <c r="AU171" s="152" t="s">
        <v>90</v>
      </c>
      <c r="AY171" s="17" t="s">
        <v>128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7" t="s">
        <v>88</v>
      </c>
      <c r="BK171" s="153">
        <f>ROUND(I171*H171,2)</f>
        <v>0</v>
      </c>
      <c r="BL171" s="17" t="s">
        <v>135</v>
      </c>
      <c r="BM171" s="152" t="s">
        <v>202</v>
      </c>
    </row>
    <row r="172" spans="1:65" s="14" customFormat="1" ht="12">
      <c r="B172" s="161"/>
      <c r="D172" s="155" t="s">
        <v>137</v>
      </c>
      <c r="E172" s="162" t="s">
        <v>1</v>
      </c>
      <c r="F172" s="163" t="s">
        <v>203</v>
      </c>
      <c r="H172" s="164">
        <v>3154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2" t="s">
        <v>137</v>
      </c>
      <c r="AU172" s="162" t="s">
        <v>90</v>
      </c>
      <c r="AV172" s="14" t="s">
        <v>90</v>
      </c>
      <c r="AW172" s="14" t="s">
        <v>36</v>
      </c>
      <c r="AX172" s="14" t="s">
        <v>80</v>
      </c>
      <c r="AY172" s="162" t="s">
        <v>128</v>
      </c>
    </row>
    <row r="173" spans="1:65" s="15" customFormat="1" ht="12">
      <c r="B173" s="168"/>
      <c r="D173" s="155" t="s">
        <v>137</v>
      </c>
      <c r="E173" s="169" t="s">
        <v>1</v>
      </c>
      <c r="F173" s="170" t="s">
        <v>155</v>
      </c>
      <c r="H173" s="171">
        <v>3154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137</v>
      </c>
      <c r="AU173" s="169" t="s">
        <v>90</v>
      </c>
      <c r="AV173" s="15" t="s">
        <v>135</v>
      </c>
      <c r="AW173" s="15" t="s">
        <v>36</v>
      </c>
      <c r="AX173" s="15" t="s">
        <v>88</v>
      </c>
      <c r="AY173" s="169" t="s">
        <v>128</v>
      </c>
    </row>
    <row r="174" spans="1:65" s="2" customFormat="1" ht="24.25" customHeight="1">
      <c r="A174" s="30"/>
      <c r="B174" s="141"/>
      <c r="C174" s="142" t="s">
        <v>204</v>
      </c>
      <c r="D174" s="142" t="s">
        <v>130</v>
      </c>
      <c r="E174" s="143" t="s">
        <v>205</v>
      </c>
      <c r="F174" s="144" t="s">
        <v>206</v>
      </c>
      <c r="G174" s="145" t="s">
        <v>133</v>
      </c>
      <c r="H174" s="146">
        <v>2682</v>
      </c>
      <c r="I174" s="147"/>
      <c r="J174" s="147">
        <f>ROUND(I174*H174,2)</f>
        <v>0</v>
      </c>
      <c r="K174" s="144" t="s">
        <v>134</v>
      </c>
      <c r="L174" s="31"/>
      <c r="M174" s="148" t="s">
        <v>1</v>
      </c>
      <c r="N174" s="149" t="s">
        <v>45</v>
      </c>
      <c r="O174" s="150">
        <v>2.9000000000000001E-2</v>
      </c>
      <c r="P174" s="150">
        <f>O174*H174</f>
        <v>77.778000000000006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2" t="s">
        <v>135</v>
      </c>
      <c r="AT174" s="152" t="s">
        <v>130</v>
      </c>
      <c r="AU174" s="152" t="s">
        <v>90</v>
      </c>
      <c r="AY174" s="17" t="s">
        <v>128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7" t="s">
        <v>88</v>
      </c>
      <c r="BK174" s="153">
        <f>ROUND(I174*H174,2)</f>
        <v>0</v>
      </c>
      <c r="BL174" s="17" t="s">
        <v>135</v>
      </c>
      <c r="BM174" s="152" t="s">
        <v>207</v>
      </c>
    </row>
    <row r="175" spans="1:65" s="14" customFormat="1" ht="12">
      <c r="B175" s="161"/>
      <c r="D175" s="155" t="s">
        <v>137</v>
      </c>
      <c r="E175" s="162" t="s">
        <v>1</v>
      </c>
      <c r="F175" s="163" t="s">
        <v>208</v>
      </c>
      <c r="H175" s="164">
        <v>2682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137</v>
      </c>
      <c r="AU175" s="162" t="s">
        <v>90</v>
      </c>
      <c r="AV175" s="14" t="s">
        <v>90</v>
      </c>
      <c r="AW175" s="14" t="s">
        <v>36</v>
      </c>
      <c r="AX175" s="14" t="s">
        <v>80</v>
      </c>
      <c r="AY175" s="162" t="s">
        <v>128</v>
      </c>
    </row>
    <row r="176" spans="1:65" s="15" customFormat="1" ht="12">
      <c r="B176" s="168"/>
      <c r="D176" s="155" t="s">
        <v>137</v>
      </c>
      <c r="E176" s="169" t="s">
        <v>1</v>
      </c>
      <c r="F176" s="170" t="s">
        <v>155</v>
      </c>
      <c r="H176" s="171">
        <v>2682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137</v>
      </c>
      <c r="AU176" s="169" t="s">
        <v>90</v>
      </c>
      <c r="AV176" s="15" t="s">
        <v>135</v>
      </c>
      <c r="AW176" s="15" t="s">
        <v>36</v>
      </c>
      <c r="AX176" s="15" t="s">
        <v>88</v>
      </c>
      <c r="AY176" s="169" t="s">
        <v>128</v>
      </c>
    </row>
    <row r="177" spans="1:65" s="2" customFormat="1" ht="24.25" customHeight="1">
      <c r="A177" s="30"/>
      <c r="B177" s="141"/>
      <c r="C177" s="142" t="s">
        <v>209</v>
      </c>
      <c r="D177" s="142" t="s">
        <v>130</v>
      </c>
      <c r="E177" s="143" t="s">
        <v>210</v>
      </c>
      <c r="F177" s="144" t="s">
        <v>211</v>
      </c>
      <c r="G177" s="145" t="s">
        <v>212</v>
      </c>
      <c r="H177" s="146">
        <v>32.4</v>
      </c>
      <c r="I177" s="147"/>
      <c r="J177" s="147">
        <f>ROUND(I177*H177,2)</f>
        <v>0</v>
      </c>
      <c r="K177" s="144" t="s">
        <v>134</v>
      </c>
      <c r="L177" s="31"/>
      <c r="M177" s="148" t="s">
        <v>1</v>
      </c>
      <c r="N177" s="149" t="s">
        <v>45</v>
      </c>
      <c r="O177" s="150">
        <v>4.8630000000000004</v>
      </c>
      <c r="P177" s="150">
        <f>O177*H177</f>
        <v>157.56120000000001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2" t="s">
        <v>135</v>
      </c>
      <c r="AT177" s="152" t="s">
        <v>130</v>
      </c>
      <c r="AU177" s="152" t="s">
        <v>90</v>
      </c>
      <c r="AY177" s="17" t="s">
        <v>128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7" t="s">
        <v>88</v>
      </c>
      <c r="BK177" s="153">
        <f>ROUND(I177*H177,2)</f>
        <v>0</v>
      </c>
      <c r="BL177" s="17" t="s">
        <v>135</v>
      </c>
      <c r="BM177" s="152" t="s">
        <v>213</v>
      </c>
    </row>
    <row r="178" spans="1:65" s="13" customFormat="1" ht="12">
      <c r="B178" s="154"/>
      <c r="D178" s="155" t="s">
        <v>137</v>
      </c>
      <c r="E178" s="156" t="s">
        <v>1</v>
      </c>
      <c r="F178" s="157" t="s">
        <v>214</v>
      </c>
      <c r="H178" s="156" t="s">
        <v>1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6" t="s">
        <v>137</v>
      </c>
      <c r="AU178" s="156" t="s">
        <v>90</v>
      </c>
      <c r="AV178" s="13" t="s">
        <v>88</v>
      </c>
      <c r="AW178" s="13" t="s">
        <v>36</v>
      </c>
      <c r="AX178" s="13" t="s">
        <v>80</v>
      </c>
      <c r="AY178" s="156" t="s">
        <v>128</v>
      </c>
    </row>
    <row r="179" spans="1:65" s="14" customFormat="1" ht="12">
      <c r="B179" s="161"/>
      <c r="D179" s="155" t="s">
        <v>137</v>
      </c>
      <c r="E179" s="162" t="s">
        <v>1</v>
      </c>
      <c r="F179" s="163" t="s">
        <v>215</v>
      </c>
      <c r="H179" s="164">
        <v>2.7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2" t="s">
        <v>137</v>
      </c>
      <c r="AU179" s="162" t="s">
        <v>90</v>
      </c>
      <c r="AV179" s="14" t="s">
        <v>90</v>
      </c>
      <c r="AW179" s="14" t="s">
        <v>36</v>
      </c>
      <c r="AX179" s="14" t="s">
        <v>80</v>
      </c>
      <c r="AY179" s="162" t="s">
        <v>128</v>
      </c>
    </row>
    <row r="180" spans="1:65" s="14" customFormat="1" ht="12">
      <c r="B180" s="161"/>
      <c r="D180" s="155" t="s">
        <v>137</v>
      </c>
      <c r="E180" s="162" t="s">
        <v>1</v>
      </c>
      <c r="F180" s="163" t="s">
        <v>216</v>
      </c>
      <c r="H180" s="164">
        <v>29.7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2" t="s">
        <v>137</v>
      </c>
      <c r="AU180" s="162" t="s">
        <v>90</v>
      </c>
      <c r="AV180" s="14" t="s">
        <v>90</v>
      </c>
      <c r="AW180" s="14" t="s">
        <v>36</v>
      </c>
      <c r="AX180" s="14" t="s">
        <v>80</v>
      </c>
      <c r="AY180" s="162" t="s">
        <v>128</v>
      </c>
    </row>
    <row r="181" spans="1:65" s="15" customFormat="1" ht="12">
      <c r="B181" s="168"/>
      <c r="D181" s="155" t="s">
        <v>137</v>
      </c>
      <c r="E181" s="169" t="s">
        <v>1</v>
      </c>
      <c r="F181" s="170" t="s">
        <v>155</v>
      </c>
      <c r="H181" s="171">
        <v>32.4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137</v>
      </c>
      <c r="AU181" s="169" t="s">
        <v>90</v>
      </c>
      <c r="AV181" s="15" t="s">
        <v>135</v>
      </c>
      <c r="AW181" s="15" t="s">
        <v>36</v>
      </c>
      <c r="AX181" s="15" t="s">
        <v>88</v>
      </c>
      <c r="AY181" s="169" t="s">
        <v>128</v>
      </c>
    </row>
    <row r="182" spans="1:65" s="2" customFormat="1" ht="33" customHeight="1">
      <c r="A182" s="30"/>
      <c r="B182" s="141"/>
      <c r="C182" s="142" t="s">
        <v>217</v>
      </c>
      <c r="D182" s="142" t="s">
        <v>130</v>
      </c>
      <c r="E182" s="143" t="s">
        <v>218</v>
      </c>
      <c r="F182" s="144" t="s">
        <v>219</v>
      </c>
      <c r="G182" s="145" t="s">
        <v>212</v>
      </c>
      <c r="H182" s="146">
        <v>487.23200000000003</v>
      </c>
      <c r="I182" s="147"/>
      <c r="J182" s="147">
        <f>ROUND(I182*H182,2)</f>
        <v>0</v>
      </c>
      <c r="K182" s="144" t="s">
        <v>134</v>
      </c>
      <c r="L182" s="31"/>
      <c r="M182" s="148" t="s">
        <v>1</v>
      </c>
      <c r="N182" s="149" t="s">
        <v>45</v>
      </c>
      <c r="O182" s="150">
        <v>0.67200000000000004</v>
      </c>
      <c r="P182" s="150">
        <f>O182*H182</f>
        <v>327.41990400000003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2" t="s">
        <v>135</v>
      </c>
      <c r="AT182" s="152" t="s">
        <v>130</v>
      </c>
      <c r="AU182" s="152" t="s">
        <v>90</v>
      </c>
      <c r="AY182" s="17" t="s">
        <v>128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7" t="s">
        <v>88</v>
      </c>
      <c r="BK182" s="153">
        <f>ROUND(I182*H182,2)</f>
        <v>0</v>
      </c>
      <c r="BL182" s="17" t="s">
        <v>135</v>
      </c>
      <c r="BM182" s="152" t="s">
        <v>220</v>
      </c>
    </row>
    <row r="183" spans="1:65" s="13" customFormat="1" ht="12">
      <c r="B183" s="154"/>
      <c r="D183" s="155" t="s">
        <v>137</v>
      </c>
      <c r="E183" s="156" t="s">
        <v>1</v>
      </c>
      <c r="F183" s="157" t="s">
        <v>221</v>
      </c>
      <c r="H183" s="156" t="s">
        <v>1</v>
      </c>
      <c r="L183" s="154"/>
      <c r="M183" s="158"/>
      <c r="N183" s="159"/>
      <c r="O183" s="159"/>
      <c r="P183" s="159"/>
      <c r="Q183" s="159"/>
      <c r="R183" s="159"/>
      <c r="S183" s="159"/>
      <c r="T183" s="160"/>
      <c r="AT183" s="156" t="s">
        <v>137</v>
      </c>
      <c r="AU183" s="156" t="s">
        <v>90</v>
      </c>
      <c r="AV183" s="13" t="s">
        <v>88</v>
      </c>
      <c r="AW183" s="13" t="s">
        <v>36</v>
      </c>
      <c r="AX183" s="13" t="s">
        <v>80</v>
      </c>
      <c r="AY183" s="156" t="s">
        <v>128</v>
      </c>
    </row>
    <row r="184" spans="1:65" s="14" customFormat="1" ht="12">
      <c r="B184" s="161"/>
      <c r="D184" s="155" t="s">
        <v>137</v>
      </c>
      <c r="E184" s="162" t="s">
        <v>1</v>
      </c>
      <c r="F184" s="163" t="s">
        <v>222</v>
      </c>
      <c r="H184" s="164">
        <v>55.8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2" t="s">
        <v>137</v>
      </c>
      <c r="AU184" s="162" t="s">
        <v>90</v>
      </c>
      <c r="AV184" s="14" t="s">
        <v>90</v>
      </c>
      <c r="AW184" s="14" t="s">
        <v>36</v>
      </c>
      <c r="AX184" s="14" t="s">
        <v>80</v>
      </c>
      <c r="AY184" s="162" t="s">
        <v>128</v>
      </c>
    </row>
    <row r="185" spans="1:65" s="14" customFormat="1" ht="12">
      <c r="B185" s="161"/>
      <c r="D185" s="155" t="s">
        <v>137</v>
      </c>
      <c r="E185" s="162" t="s">
        <v>1</v>
      </c>
      <c r="F185" s="163" t="s">
        <v>223</v>
      </c>
      <c r="H185" s="164">
        <v>383.4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2" t="s">
        <v>137</v>
      </c>
      <c r="AU185" s="162" t="s">
        <v>90</v>
      </c>
      <c r="AV185" s="14" t="s">
        <v>90</v>
      </c>
      <c r="AW185" s="14" t="s">
        <v>36</v>
      </c>
      <c r="AX185" s="14" t="s">
        <v>80</v>
      </c>
      <c r="AY185" s="162" t="s">
        <v>128</v>
      </c>
    </row>
    <row r="186" spans="1:65" s="13" customFormat="1" ht="12">
      <c r="B186" s="154"/>
      <c r="D186" s="155" t="s">
        <v>137</v>
      </c>
      <c r="E186" s="156" t="s">
        <v>1</v>
      </c>
      <c r="F186" s="157" t="s">
        <v>224</v>
      </c>
      <c r="H186" s="156" t="s">
        <v>1</v>
      </c>
      <c r="L186" s="154"/>
      <c r="M186" s="158"/>
      <c r="N186" s="159"/>
      <c r="O186" s="159"/>
      <c r="P186" s="159"/>
      <c r="Q186" s="159"/>
      <c r="R186" s="159"/>
      <c r="S186" s="159"/>
      <c r="T186" s="160"/>
      <c r="AT186" s="156" t="s">
        <v>137</v>
      </c>
      <c r="AU186" s="156" t="s">
        <v>90</v>
      </c>
      <c r="AV186" s="13" t="s">
        <v>88</v>
      </c>
      <c r="AW186" s="13" t="s">
        <v>36</v>
      </c>
      <c r="AX186" s="13" t="s">
        <v>80</v>
      </c>
      <c r="AY186" s="156" t="s">
        <v>128</v>
      </c>
    </row>
    <row r="187" spans="1:65" s="14" customFormat="1" ht="24">
      <c r="B187" s="161"/>
      <c r="D187" s="155" t="s">
        <v>137</v>
      </c>
      <c r="E187" s="162" t="s">
        <v>1</v>
      </c>
      <c r="F187" s="163" t="s">
        <v>225</v>
      </c>
      <c r="H187" s="164">
        <v>48.031999999999996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2" t="s">
        <v>137</v>
      </c>
      <c r="AU187" s="162" t="s">
        <v>90</v>
      </c>
      <c r="AV187" s="14" t="s">
        <v>90</v>
      </c>
      <c r="AW187" s="14" t="s">
        <v>36</v>
      </c>
      <c r="AX187" s="14" t="s">
        <v>80</v>
      </c>
      <c r="AY187" s="162" t="s">
        <v>128</v>
      </c>
    </row>
    <row r="188" spans="1:65" s="15" customFormat="1" ht="12">
      <c r="B188" s="168"/>
      <c r="D188" s="155" t="s">
        <v>137</v>
      </c>
      <c r="E188" s="169" t="s">
        <v>1</v>
      </c>
      <c r="F188" s="170" t="s">
        <v>155</v>
      </c>
      <c r="H188" s="171">
        <v>487.23199999999997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137</v>
      </c>
      <c r="AU188" s="169" t="s">
        <v>90</v>
      </c>
      <c r="AV188" s="15" t="s">
        <v>135</v>
      </c>
      <c r="AW188" s="15" t="s">
        <v>36</v>
      </c>
      <c r="AX188" s="15" t="s">
        <v>88</v>
      </c>
      <c r="AY188" s="169" t="s">
        <v>128</v>
      </c>
    </row>
    <row r="189" spans="1:65" s="2" customFormat="1" ht="33" customHeight="1">
      <c r="A189" s="30"/>
      <c r="B189" s="141"/>
      <c r="C189" s="142" t="s">
        <v>8</v>
      </c>
      <c r="D189" s="142" t="s">
        <v>130</v>
      </c>
      <c r="E189" s="143" t="s">
        <v>226</v>
      </c>
      <c r="F189" s="144" t="s">
        <v>227</v>
      </c>
      <c r="G189" s="145" t="s">
        <v>212</v>
      </c>
      <c r="H189" s="191">
        <v>82.2</v>
      </c>
      <c r="I189" s="147"/>
      <c r="J189" s="147">
        <f>ROUND(I189*H189,2)</f>
        <v>0</v>
      </c>
      <c r="K189" s="144" t="s">
        <v>134</v>
      </c>
      <c r="L189" s="31"/>
      <c r="M189" s="148" t="s">
        <v>1</v>
      </c>
      <c r="N189" s="149" t="s">
        <v>45</v>
      </c>
      <c r="O189" s="150">
        <v>0.496</v>
      </c>
      <c r="P189" s="150">
        <f>O189*H189</f>
        <v>40.7712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2" t="s">
        <v>135</v>
      </c>
      <c r="AT189" s="152" t="s">
        <v>130</v>
      </c>
      <c r="AU189" s="152" t="s">
        <v>90</v>
      </c>
      <c r="AY189" s="17" t="s">
        <v>128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7" t="s">
        <v>88</v>
      </c>
      <c r="BK189" s="153">
        <f>ROUND(I189*H189,2)</f>
        <v>0</v>
      </c>
      <c r="BL189" s="17" t="s">
        <v>135</v>
      </c>
      <c r="BM189" s="152" t="s">
        <v>228</v>
      </c>
    </row>
    <row r="190" spans="1:65" s="14" customFormat="1" ht="24">
      <c r="B190" s="161"/>
      <c r="D190" s="155" t="s">
        <v>137</v>
      </c>
      <c r="E190" s="162" t="s">
        <v>1</v>
      </c>
      <c r="F190" s="163" t="s">
        <v>229</v>
      </c>
      <c r="H190" s="164">
        <v>82.2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2" t="s">
        <v>137</v>
      </c>
      <c r="AU190" s="162" t="s">
        <v>90</v>
      </c>
      <c r="AV190" s="14" t="s">
        <v>90</v>
      </c>
      <c r="AW190" s="14" t="s">
        <v>36</v>
      </c>
      <c r="AX190" s="14" t="s">
        <v>80</v>
      </c>
      <c r="AY190" s="162" t="s">
        <v>128</v>
      </c>
    </row>
    <row r="191" spans="1:65" s="15" customFormat="1" ht="12">
      <c r="B191" s="168"/>
      <c r="D191" s="155" t="s">
        <v>137</v>
      </c>
      <c r="E191" s="169" t="s">
        <v>1</v>
      </c>
      <c r="F191" s="170" t="s">
        <v>155</v>
      </c>
      <c r="H191" s="171">
        <f>H190</f>
        <v>82.2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137</v>
      </c>
      <c r="AU191" s="169" t="s">
        <v>90</v>
      </c>
      <c r="AV191" s="15" t="s">
        <v>135</v>
      </c>
      <c r="AW191" s="15" t="s">
        <v>36</v>
      </c>
      <c r="AX191" s="15" t="s">
        <v>88</v>
      </c>
      <c r="AY191" s="169" t="s">
        <v>128</v>
      </c>
    </row>
    <row r="192" spans="1:65" s="2" customFormat="1" ht="24.25" customHeight="1">
      <c r="A192" s="30"/>
      <c r="B192" s="141"/>
      <c r="C192" s="142" t="s">
        <v>230</v>
      </c>
      <c r="D192" s="142" t="s">
        <v>130</v>
      </c>
      <c r="E192" s="143" t="s">
        <v>231</v>
      </c>
      <c r="F192" s="144" t="s">
        <v>232</v>
      </c>
      <c r="G192" s="145" t="s">
        <v>158</v>
      </c>
      <c r="H192" s="146">
        <v>1</v>
      </c>
      <c r="I192" s="147"/>
      <c r="J192" s="147">
        <f>ROUND(I192*H192,2)</f>
        <v>0</v>
      </c>
      <c r="K192" s="144" t="s">
        <v>134</v>
      </c>
      <c r="L192" s="31"/>
      <c r="M192" s="148" t="s">
        <v>1</v>
      </c>
      <c r="N192" s="149" t="s">
        <v>45</v>
      </c>
      <c r="O192" s="150">
        <v>0.62</v>
      </c>
      <c r="P192" s="150">
        <f>O192*H192</f>
        <v>0.62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2" t="s">
        <v>135</v>
      </c>
      <c r="AT192" s="152" t="s">
        <v>130</v>
      </c>
      <c r="AU192" s="152" t="s">
        <v>90</v>
      </c>
      <c r="AY192" s="17" t="s">
        <v>128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7" t="s">
        <v>88</v>
      </c>
      <c r="BK192" s="153">
        <f>ROUND(I192*H192,2)</f>
        <v>0</v>
      </c>
      <c r="BL192" s="17" t="s">
        <v>135</v>
      </c>
      <c r="BM192" s="152" t="s">
        <v>233</v>
      </c>
    </row>
    <row r="193" spans="1:65" s="2" customFormat="1" ht="24.25" customHeight="1">
      <c r="A193" s="30"/>
      <c r="B193" s="141"/>
      <c r="C193" s="142" t="s">
        <v>234</v>
      </c>
      <c r="D193" s="142" t="s">
        <v>130</v>
      </c>
      <c r="E193" s="143" t="s">
        <v>235</v>
      </c>
      <c r="F193" s="144" t="s">
        <v>236</v>
      </c>
      <c r="G193" s="145" t="s">
        <v>158</v>
      </c>
      <c r="H193" s="146">
        <v>2</v>
      </c>
      <c r="I193" s="147"/>
      <c r="J193" s="147">
        <f>ROUND(I193*H193,2)</f>
        <v>0</v>
      </c>
      <c r="K193" s="144" t="s">
        <v>134</v>
      </c>
      <c r="L193" s="31"/>
      <c r="M193" s="148" t="s">
        <v>1</v>
      </c>
      <c r="N193" s="149" t="s">
        <v>45</v>
      </c>
      <c r="O193" s="150">
        <v>2.7829999999999999</v>
      </c>
      <c r="P193" s="150">
        <f>O193*H193</f>
        <v>5.5659999999999998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2" t="s">
        <v>135</v>
      </c>
      <c r="AT193" s="152" t="s">
        <v>130</v>
      </c>
      <c r="AU193" s="152" t="s">
        <v>90</v>
      </c>
      <c r="AY193" s="17" t="s">
        <v>128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7" t="s">
        <v>88</v>
      </c>
      <c r="BK193" s="153">
        <f>ROUND(I193*H193,2)</f>
        <v>0</v>
      </c>
      <c r="BL193" s="17" t="s">
        <v>135</v>
      </c>
      <c r="BM193" s="152" t="s">
        <v>237</v>
      </c>
    </row>
    <row r="194" spans="1:65" s="2" customFormat="1" ht="24.25" customHeight="1">
      <c r="A194" s="30"/>
      <c r="B194" s="141"/>
      <c r="C194" s="142" t="s">
        <v>238</v>
      </c>
      <c r="D194" s="142" t="s">
        <v>130</v>
      </c>
      <c r="E194" s="143" t="s">
        <v>239</v>
      </c>
      <c r="F194" s="144" t="s">
        <v>240</v>
      </c>
      <c r="G194" s="145" t="s">
        <v>158</v>
      </c>
      <c r="H194" s="146">
        <v>3</v>
      </c>
      <c r="I194" s="147"/>
      <c r="J194" s="147">
        <f>ROUND(I194*H194,2)</f>
        <v>0</v>
      </c>
      <c r="K194" s="144" t="s">
        <v>134</v>
      </c>
      <c r="L194" s="31"/>
      <c r="M194" s="148" t="s">
        <v>1</v>
      </c>
      <c r="N194" s="149" t="s">
        <v>45</v>
      </c>
      <c r="O194" s="150">
        <v>4.8390000000000004</v>
      </c>
      <c r="P194" s="150">
        <f>O194*H194</f>
        <v>14.517000000000001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2" t="s">
        <v>135</v>
      </c>
      <c r="AT194" s="152" t="s">
        <v>130</v>
      </c>
      <c r="AU194" s="152" t="s">
        <v>90</v>
      </c>
      <c r="AY194" s="17" t="s">
        <v>128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7" t="s">
        <v>88</v>
      </c>
      <c r="BK194" s="153">
        <f>ROUND(I194*H194,2)</f>
        <v>0</v>
      </c>
      <c r="BL194" s="17" t="s">
        <v>135</v>
      </c>
      <c r="BM194" s="152" t="s">
        <v>241</v>
      </c>
    </row>
    <row r="195" spans="1:65" s="2" customFormat="1" ht="24.25" customHeight="1">
      <c r="A195" s="30"/>
      <c r="B195" s="141"/>
      <c r="C195" s="142" t="s">
        <v>242</v>
      </c>
      <c r="D195" s="142" t="s">
        <v>130</v>
      </c>
      <c r="E195" s="143" t="s">
        <v>243</v>
      </c>
      <c r="F195" s="144" t="s">
        <v>244</v>
      </c>
      <c r="G195" s="145" t="s">
        <v>133</v>
      </c>
      <c r="H195" s="146">
        <v>532</v>
      </c>
      <c r="I195" s="147"/>
      <c r="J195" s="147">
        <f>ROUND(I195*H195,2)</f>
        <v>0</v>
      </c>
      <c r="K195" s="144" t="s">
        <v>134</v>
      </c>
      <c r="L195" s="31"/>
      <c r="M195" s="148" t="s">
        <v>1</v>
      </c>
      <c r="N195" s="149" t="s">
        <v>45</v>
      </c>
      <c r="O195" s="150">
        <v>5.0999999999999997E-2</v>
      </c>
      <c r="P195" s="150">
        <f>O195*H195</f>
        <v>27.131999999999998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2" t="s">
        <v>135</v>
      </c>
      <c r="AT195" s="152" t="s">
        <v>130</v>
      </c>
      <c r="AU195" s="152" t="s">
        <v>90</v>
      </c>
      <c r="AY195" s="17" t="s">
        <v>128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17" t="s">
        <v>88</v>
      </c>
      <c r="BK195" s="153">
        <f>ROUND(I195*H195,2)</f>
        <v>0</v>
      </c>
      <c r="BL195" s="17" t="s">
        <v>135</v>
      </c>
      <c r="BM195" s="152" t="s">
        <v>245</v>
      </c>
    </row>
    <row r="196" spans="1:65" s="14" customFormat="1" ht="12">
      <c r="B196" s="161"/>
      <c r="D196" s="155" t="s">
        <v>137</v>
      </c>
      <c r="E196" s="162" t="s">
        <v>1</v>
      </c>
      <c r="F196" s="163" t="s">
        <v>246</v>
      </c>
      <c r="H196" s="164">
        <v>532</v>
      </c>
      <c r="L196" s="161"/>
      <c r="M196" s="165"/>
      <c r="N196" s="166"/>
      <c r="O196" s="166"/>
      <c r="P196" s="166"/>
      <c r="Q196" s="166"/>
      <c r="R196" s="166"/>
      <c r="S196" s="166"/>
      <c r="T196" s="167"/>
      <c r="AT196" s="162" t="s">
        <v>137</v>
      </c>
      <c r="AU196" s="162" t="s">
        <v>90</v>
      </c>
      <c r="AV196" s="14" t="s">
        <v>90</v>
      </c>
      <c r="AW196" s="14" t="s">
        <v>36</v>
      </c>
      <c r="AX196" s="14" t="s">
        <v>80</v>
      </c>
      <c r="AY196" s="162" t="s">
        <v>128</v>
      </c>
    </row>
    <row r="197" spans="1:65" s="15" customFormat="1" ht="12">
      <c r="B197" s="168"/>
      <c r="D197" s="155" t="s">
        <v>137</v>
      </c>
      <c r="E197" s="169" t="s">
        <v>1</v>
      </c>
      <c r="F197" s="170" t="s">
        <v>155</v>
      </c>
      <c r="H197" s="171">
        <v>532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137</v>
      </c>
      <c r="AU197" s="169" t="s">
        <v>90</v>
      </c>
      <c r="AV197" s="15" t="s">
        <v>135</v>
      </c>
      <c r="AW197" s="15" t="s">
        <v>36</v>
      </c>
      <c r="AX197" s="15" t="s">
        <v>88</v>
      </c>
      <c r="AY197" s="169" t="s">
        <v>128</v>
      </c>
    </row>
    <row r="198" spans="1:65" s="2" customFormat="1" ht="24.25" customHeight="1">
      <c r="A198" s="30"/>
      <c r="B198" s="141"/>
      <c r="C198" s="142" t="s">
        <v>247</v>
      </c>
      <c r="D198" s="142" t="s">
        <v>130</v>
      </c>
      <c r="E198" s="143" t="s">
        <v>248</v>
      </c>
      <c r="F198" s="144" t="s">
        <v>249</v>
      </c>
      <c r="G198" s="145" t="s">
        <v>133</v>
      </c>
      <c r="H198" s="146">
        <v>7980</v>
      </c>
      <c r="I198" s="147"/>
      <c r="J198" s="147">
        <f>ROUND(I198*H198,2)</f>
        <v>0</v>
      </c>
      <c r="K198" s="144" t="s">
        <v>134</v>
      </c>
      <c r="L198" s="31"/>
      <c r="M198" s="148" t="s">
        <v>1</v>
      </c>
      <c r="N198" s="149" t="s">
        <v>45</v>
      </c>
      <c r="O198" s="150">
        <v>8.0000000000000002E-3</v>
      </c>
      <c r="P198" s="150">
        <f>O198*H198</f>
        <v>63.84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2" t="s">
        <v>135</v>
      </c>
      <c r="AT198" s="152" t="s">
        <v>130</v>
      </c>
      <c r="AU198" s="152" t="s">
        <v>90</v>
      </c>
      <c r="AY198" s="17" t="s">
        <v>128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7" t="s">
        <v>88</v>
      </c>
      <c r="BK198" s="153">
        <f>ROUND(I198*H198,2)</f>
        <v>0</v>
      </c>
      <c r="BL198" s="17" t="s">
        <v>135</v>
      </c>
      <c r="BM198" s="152" t="s">
        <v>250</v>
      </c>
    </row>
    <row r="199" spans="1:65" s="14" customFormat="1" ht="12">
      <c r="B199" s="161"/>
      <c r="D199" s="155" t="s">
        <v>137</v>
      </c>
      <c r="E199" s="162" t="s">
        <v>1</v>
      </c>
      <c r="F199" s="163" t="s">
        <v>251</v>
      </c>
      <c r="H199" s="164">
        <v>7980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2" t="s">
        <v>137</v>
      </c>
      <c r="AU199" s="162" t="s">
        <v>90</v>
      </c>
      <c r="AV199" s="14" t="s">
        <v>90</v>
      </c>
      <c r="AW199" s="14" t="s">
        <v>36</v>
      </c>
      <c r="AX199" s="14" t="s">
        <v>80</v>
      </c>
      <c r="AY199" s="162" t="s">
        <v>128</v>
      </c>
    </row>
    <row r="200" spans="1:65" s="15" customFormat="1" ht="12">
      <c r="B200" s="168"/>
      <c r="D200" s="155" t="s">
        <v>137</v>
      </c>
      <c r="E200" s="169" t="s">
        <v>1</v>
      </c>
      <c r="F200" s="170" t="s">
        <v>155</v>
      </c>
      <c r="H200" s="171">
        <v>7980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137</v>
      </c>
      <c r="AU200" s="169" t="s">
        <v>90</v>
      </c>
      <c r="AV200" s="15" t="s">
        <v>135</v>
      </c>
      <c r="AW200" s="15" t="s">
        <v>36</v>
      </c>
      <c r="AX200" s="15" t="s">
        <v>88</v>
      </c>
      <c r="AY200" s="169" t="s">
        <v>128</v>
      </c>
    </row>
    <row r="201" spans="1:65" s="2" customFormat="1" ht="33" customHeight="1">
      <c r="A201" s="30"/>
      <c r="B201" s="141"/>
      <c r="C201" s="142" t="s">
        <v>7</v>
      </c>
      <c r="D201" s="142" t="s">
        <v>130</v>
      </c>
      <c r="E201" s="143" t="s">
        <v>252</v>
      </c>
      <c r="F201" s="144" t="s">
        <v>253</v>
      </c>
      <c r="G201" s="145" t="s">
        <v>158</v>
      </c>
      <c r="H201" s="146">
        <v>15</v>
      </c>
      <c r="I201" s="147"/>
      <c r="J201" s="147">
        <f>ROUND(I201*H201,2)</f>
        <v>0</v>
      </c>
      <c r="K201" s="144" t="s">
        <v>134</v>
      </c>
      <c r="L201" s="31"/>
      <c r="M201" s="148" t="s">
        <v>1</v>
      </c>
      <c r="N201" s="149" t="s">
        <v>45</v>
      </c>
      <c r="O201" s="150">
        <v>1E-3</v>
      </c>
      <c r="P201" s="150">
        <f>O201*H201</f>
        <v>1.4999999999999999E-2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2" t="s">
        <v>135</v>
      </c>
      <c r="AT201" s="152" t="s">
        <v>130</v>
      </c>
      <c r="AU201" s="152" t="s">
        <v>90</v>
      </c>
      <c r="AY201" s="17" t="s">
        <v>128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7" t="s">
        <v>88</v>
      </c>
      <c r="BK201" s="153">
        <f>ROUND(I201*H201,2)</f>
        <v>0</v>
      </c>
      <c r="BL201" s="17" t="s">
        <v>135</v>
      </c>
      <c r="BM201" s="152" t="s">
        <v>254</v>
      </c>
    </row>
    <row r="202" spans="1:65" s="14" customFormat="1" ht="12">
      <c r="B202" s="161"/>
      <c r="D202" s="155" t="s">
        <v>137</v>
      </c>
      <c r="E202" s="162" t="s">
        <v>1</v>
      </c>
      <c r="F202" s="163" t="s">
        <v>255</v>
      </c>
      <c r="H202" s="164">
        <v>15</v>
      </c>
      <c r="L202" s="161"/>
      <c r="M202" s="165"/>
      <c r="N202" s="166"/>
      <c r="O202" s="166"/>
      <c r="P202" s="166"/>
      <c r="Q202" s="166"/>
      <c r="R202" s="166"/>
      <c r="S202" s="166"/>
      <c r="T202" s="167"/>
      <c r="AT202" s="162" t="s">
        <v>137</v>
      </c>
      <c r="AU202" s="162" t="s">
        <v>90</v>
      </c>
      <c r="AV202" s="14" t="s">
        <v>90</v>
      </c>
      <c r="AW202" s="14" t="s">
        <v>36</v>
      </c>
      <c r="AX202" s="14" t="s">
        <v>88</v>
      </c>
      <c r="AY202" s="162" t="s">
        <v>128</v>
      </c>
    </row>
    <row r="203" spans="1:65" s="2" customFormat="1" ht="33" customHeight="1">
      <c r="A203" s="30"/>
      <c r="B203" s="141"/>
      <c r="C203" s="142" t="s">
        <v>256</v>
      </c>
      <c r="D203" s="142" t="s">
        <v>130</v>
      </c>
      <c r="E203" s="143" t="s">
        <v>257</v>
      </c>
      <c r="F203" s="144" t="s">
        <v>258</v>
      </c>
      <c r="G203" s="145" t="s">
        <v>158</v>
      </c>
      <c r="H203" s="146">
        <v>30</v>
      </c>
      <c r="I203" s="147"/>
      <c r="J203" s="147">
        <f>ROUND(I203*H203,2)</f>
        <v>0</v>
      </c>
      <c r="K203" s="144" t="s">
        <v>134</v>
      </c>
      <c r="L203" s="31"/>
      <c r="M203" s="148" t="s">
        <v>1</v>
      </c>
      <c r="N203" s="149" t="s">
        <v>45</v>
      </c>
      <c r="O203" s="150">
        <v>0.01</v>
      </c>
      <c r="P203" s="150">
        <f>O203*H203</f>
        <v>0.3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2" t="s">
        <v>135</v>
      </c>
      <c r="AT203" s="152" t="s">
        <v>130</v>
      </c>
      <c r="AU203" s="152" t="s">
        <v>90</v>
      </c>
      <c r="AY203" s="17" t="s">
        <v>128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17" t="s">
        <v>88</v>
      </c>
      <c r="BK203" s="153">
        <f>ROUND(I203*H203,2)</f>
        <v>0</v>
      </c>
      <c r="BL203" s="17" t="s">
        <v>135</v>
      </c>
      <c r="BM203" s="152" t="s">
        <v>259</v>
      </c>
    </row>
    <row r="204" spans="1:65" s="14" customFormat="1" ht="12">
      <c r="B204" s="161"/>
      <c r="D204" s="155" t="s">
        <v>137</v>
      </c>
      <c r="E204" s="162" t="s">
        <v>1</v>
      </c>
      <c r="F204" s="163" t="s">
        <v>260</v>
      </c>
      <c r="H204" s="164">
        <v>30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2" t="s">
        <v>137</v>
      </c>
      <c r="AU204" s="162" t="s">
        <v>90</v>
      </c>
      <c r="AV204" s="14" t="s">
        <v>90</v>
      </c>
      <c r="AW204" s="14" t="s">
        <v>36</v>
      </c>
      <c r="AX204" s="14" t="s">
        <v>88</v>
      </c>
      <c r="AY204" s="162" t="s">
        <v>128</v>
      </c>
    </row>
    <row r="205" spans="1:65" s="2" customFormat="1" ht="33" customHeight="1">
      <c r="A205" s="30"/>
      <c r="B205" s="141"/>
      <c r="C205" s="142" t="s">
        <v>261</v>
      </c>
      <c r="D205" s="142" t="s">
        <v>130</v>
      </c>
      <c r="E205" s="143" t="s">
        <v>262</v>
      </c>
      <c r="F205" s="144" t="s">
        <v>263</v>
      </c>
      <c r="G205" s="145" t="s">
        <v>158</v>
      </c>
      <c r="H205" s="146">
        <v>45</v>
      </c>
      <c r="I205" s="147"/>
      <c r="J205" s="147">
        <f>ROUND(I205*H205,2)</f>
        <v>0</v>
      </c>
      <c r="K205" s="144" t="s">
        <v>134</v>
      </c>
      <c r="L205" s="31"/>
      <c r="M205" s="148" t="s">
        <v>1</v>
      </c>
      <c r="N205" s="149" t="s">
        <v>45</v>
      </c>
      <c r="O205" s="150">
        <v>1.9E-2</v>
      </c>
      <c r="P205" s="150">
        <f>O205*H205</f>
        <v>0.85499999999999998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2" t="s">
        <v>135</v>
      </c>
      <c r="AT205" s="152" t="s">
        <v>130</v>
      </c>
      <c r="AU205" s="152" t="s">
        <v>90</v>
      </c>
      <c r="AY205" s="17" t="s">
        <v>128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7" t="s">
        <v>88</v>
      </c>
      <c r="BK205" s="153">
        <f>ROUND(I205*H205,2)</f>
        <v>0</v>
      </c>
      <c r="BL205" s="17" t="s">
        <v>135</v>
      </c>
      <c r="BM205" s="152" t="s">
        <v>264</v>
      </c>
    </row>
    <row r="206" spans="1:65" s="14" customFormat="1" ht="12">
      <c r="B206" s="161"/>
      <c r="D206" s="155" t="s">
        <v>137</v>
      </c>
      <c r="E206" s="162" t="s">
        <v>1</v>
      </c>
      <c r="F206" s="163" t="s">
        <v>265</v>
      </c>
      <c r="H206" s="164">
        <v>45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2" t="s">
        <v>137</v>
      </c>
      <c r="AU206" s="162" t="s">
        <v>90</v>
      </c>
      <c r="AV206" s="14" t="s">
        <v>90</v>
      </c>
      <c r="AW206" s="14" t="s">
        <v>36</v>
      </c>
      <c r="AX206" s="14" t="s">
        <v>88</v>
      </c>
      <c r="AY206" s="162" t="s">
        <v>128</v>
      </c>
    </row>
    <row r="207" spans="1:65" s="2" customFormat="1" ht="37.75" customHeight="1">
      <c r="A207" s="30"/>
      <c r="B207" s="141"/>
      <c r="C207" s="142" t="s">
        <v>266</v>
      </c>
      <c r="D207" s="142" t="s">
        <v>130</v>
      </c>
      <c r="E207" s="143" t="s">
        <v>267</v>
      </c>
      <c r="F207" s="144" t="s">
        <v>268</v>
      </c>
      <c r="G207" s="145" t="s">
        <v>212</v>
      </c>
      <c r="H207" s="191">
        <v>3256.0320000000002</v>
      </c>
      <c r="I207" s="147"/>
      <c r="J207" s="147">
        <f>ROUND(I207*H207,2)</f>
        <v>0</v>
      </c>
      <c r="K207" s="144" t="s">
        <v>134</v>
      </c>
      <c r="L207" s="31"/>
      <c r="M207" s="148" t="s">
        <v>1</v>
      </c>
      <c r="N207" s="149" t="s">
        <v>45</v>
      </c>
      <c r="O207" s="150">
        <v>4.3999999999999997E-2</v>
      </c>
      <c r="P207" s="150">
        <f>O207*H207</f>
        <v>143.26540800000001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2" t="s">
        <v>135</v>
      </c>
      <c r="AT207" s="152" t="s">
        <v>130</v>
      </c>
      <c r="AU207" s="152" t="s">
        <v>90</v>
      </c>
      <c r="AY207" s="17" t="s">
        <v>128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7" t="s">
        <v>88</v>
      </c>
      <c r="BK207" s="153">
        <f>ROUND(I207*H207,2)</f>
        <v>0</v>
      </c>
      <c r="BL207" s="17" t="s">
        <v>135</v>
      </c>
      <c r="BM207" s="152" t="s">
        <v>269</v>
      </c>
    </row>
    <row r="208" spans="1:65" s="14" customFormat="1" ht="24">
      <c r="B208" s="161"/>
      <c r="D208" s="155" t="s">
        <v>137</v>
      </c>
      <c r="E208" s="162" t="s">
        <v>1</v>
      </c>
      <c r="F208" s="163" t="s">
        <v>270</v>
      </c>
      <c r="H208" s="164">
        <v>2418.4</v>
      </c>
      <c r="L208" s="161"/>
      <c r="M208" s="165"/>
      <c r="N208" s="166"/>
      <c r="O208" s="166"/>
      <c r="P208" s="166"/>
      <c r="Q208" s="166"/>
      <c r="R208" s="166"/>
      <c r="S208" s="166"/>
      <c r="T208" s="167"/>
      <c r="AT208" s="162" t="s">
        <v>137</v>
      </c>
      <c r="AU208" s="162" t="s">
        <v>90</v>
      </c>
      <c r="AV208" s="14" t="s">
        <v>90</v>
      </c>
      <c r="AW208" s="14" t="s">
        <v>36</v>
      </c>
      <c r="AX208" s="14" t="s">
        <v>80</v>
      </c>
      <c r="AY208" s="162" t="s">
        <v>128</v>
      </c>
    </row>
    <row r="209" spans="1:65" s="14" customFormat="1" ht="24">
      <c r="B209" s="161"/>
      <c r="D209" s="155" t="s">
        <v>137</v>
      </c>
      <c r="E209" s="162" t="s">
        <v>1</v>
      </c>
      <c r="F209" s="163" t="s">
        <v>271</v>
      </c>
      <c r="H209" s="164">
        <v>471.6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2" t="s">
        <v>137</v>
      </c>
      <c r="AU209" s="162" t="s">
        <v>90</v>
      </c>
      <c r="AV209" s="14" t="s">
        <v>90</v>
      </c>
      <c r="AW209" s="14" t="s">
        <v>36</v>
      </c>
      <c r="AX209" s="14" t="s">
        <v>80</v>
      </c>
      <c r="AY209" s="162" t="s">
        <v>128</v>
      </c>
    </row>
    <row r="210" spans="1:65" s="14" customFormat="1" ht="12">
      <c r="B210" s="161"/>
      <c r="D210" s="155" t="s">
        <v>137</v>
      </c>
      <c r="E210" s="162" t="s">
        <v>1</v>
      </c>
      <c r="F210" s="163" t="s">
        <v>272</v>
      </c>
      <c r="H210" s="164">
        <v>235.8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2" t="s">
        <v>137</v>
      </c>
      <c r="AU210" s="162" t="s">
        <v>90</v>
      </c>
      <c r="AV210" s="14" t="s">
        <v>90</v>
      </c>
      <c r="AW210" s="14" t="s">
        <v>36</v>
      </c>
      <c r="AX210" s="14" t="s">
        <v>80</v>
      </c>
      <c r="AY210" s="162" t="s">
        <v>128</v>
      </c>
    </row>
    <row r="211" spans="1:65" s="14" customFormat="1" ht="12">
      <c r="B211" s="161"/>
      <c r="D211" s="155" t="s">
        <v>137</v>
      </c>
      <c r="E211" s="162" t="s">
        <v>1</v>
      </c>
      <c r="F211" s="163" t="s">
        <v>452</v>
      </c>
      <c r="H211" s="164">
        <f>48.032+82.2</f>
        <v>130.232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2" t="s">
        <v>137</v>
      </c>
      <c r="AU211" s="162" t="s">
        <v>90</v>
      </c>
      <c r="AV211" s="14" t="s">
        <v>90</v>
      </c>
      <c r="AW211" s="14" t="s">
        <v>36</v>
      </c>
      <c r="AX211" s="14" t="s">
        <v>80</v>
      </c>
      <c r="AY211" s="162" t="s">
        <v>128</v>
      </c>
    </row>
    <row r="212" spans="1:65" s="15" customFormat="1" ht="12">
      <c r="B212" s="168"/>
      <c r="D212" s="155" t="s">
        <v>137</v>
      </c>
      <c r="E212" s="169" t="s">
        <v>1</v>
      </c>
      <c r="F212" s="170" t="s">
        <v>155</v>
      </c>
      <c r="H212" s="171">
        <f>SUM(H208:H211)</f>
        <v>3256.0320000000002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137</v>
      </c>
      <c r="AU212" s="169" t="s">
        <v>90</v>
      </c>
      <c r="AV212" s="15" t="s">
        <v>135</v>
      </c>
      <c r="AW212" s="15" t="s">
        <v>36</v>
      </c>
      <c r="AX212" s="15" t="s">
        <v>88</v>
      </c>
      <c r="AY212" s="169" t="s">
        <v>128</v>
      </c>
    </row>
    <row r="213" spans="1:65" s="2" customFormat="1" ht="37.75" customHeight="1">
      <c r="A213" s="30"/>
      <c r="B213" s="141"/>
      <c r="C213" s="142" t="s">
        <v>273</v>
      </c>
      <c r="D213" s="142" t="s">
        <v>130</v>
      </c>
      <c r="E213" s="143" t="s">
        <v>274</v>
      </c>
      <c r="F213" s="144" t="s">
        <v>275</v>
      </c>
      <c r="G213" s="145" t="s">
        <v>212</v>
      </c>
      <c r="H213" s="146">
        <v>378.35700000000003</v>
      </c>
      <c r="I213" s="147"/>
      <c r="J213" s="147">
        <f>ROUND(I213*H213,2)</f>
        <v>0</v>
      </c>
      <c r="K213" s="144" t="s">
        <v>134</v>
      </c>
      <c r="L213" s="31"/>
      <c r="M213" s="148" t="s">
        <v>1</v>
      </c>
      <c r="N213" s="149" t="s">
        <v>45</v>
      </c>
      <c r="O213" s="150">
        <v>8.6999999999999994E-2</v>
      </c>
      <c r="P213" s="150">
        <f>O213*H213</f>
        <v>32.917059000000002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2" t="s">
        <v>135</v>
      </c>
      <c r="AT213" s="152" t="s">
        <v>130</v>
      </c>
      <c r="AU213" s="152" t="s">
        <v>90</v>
      </c>
      <c r="AY213" s="17" t="s">
        <v>128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7" t="s">
        <v>88</v>
      </c>
      <c r="BK213" s="153">
        <f>ROUND(I213*H213,2)</f>
        <v>0</v>
      </c>
      <c r="BL213" s="17" t="s">
        <v>135</v>
      </c>
      <c r="BM213" s="152" t="s">
        <v>276</v>
      </c>
    </row>
    <row r="214" spans="1:65" s="14" customFormat="1" ht="12">
      <c r="B214" s="161"/>
      <c r="D214" s="155" t="s">
        <v>137</v>
      </c>
      <c r="E214" s="162" t="s">
        <v>1</v>
      </c>
      <c r="F214" s="163" t="s">
        <v>277</v>
      </c>
      <c r="H214" s="164">
        <v>378.35700000000003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2" t="s">
        <v>137</v>
      </c>
      <c r="AU214" s="162" t="s">
        <v>90</v>
      </c>
      <c r="AV214" s="14" t="s">
        <v>90</v>
      </c>
      <c r="AW214" s="14" t="s">
        <v>36</v>
      </c>
      <c r="AX214" s="14" t="s">
        <v>80</v>
      </c>
      <c r="AY214" s="162" t="s">
        <v>128</v>
      </c>
    </row>
    <row r="215" spans="1:65" s="15" customFormat="1" ht="12">
      <c r="B215" s="168"/>
      <c r="D215" s="155" t="s">
        <v>137</v>
      </c>
      <c r="E215" s="169" t="s">
        <v>1</v>
      </c>
      <c r="F215" s="170" t="s">
        <v>155</v>
      </c>
      <c r="H215" s="171">
        <v>378.35700000000003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137</v>
      </c>
      <c r="AU215" s="169" t="s">
        <v>90</v>
      </c>
      <c r="AV215" s="15" t="s">
        <v>135</v>
      </c>
      <c r="AW215" s="15" t="s">
        <v>36</v>
      </c>
      <c r="AX215" s="15" t="s">
        <v>88</v>
      </c>
      <c r="AY215" s="169" t="s">
        <v>128</v>
      </c>
    </row>
    <row r="216" spans="1:65" s="2" customFormat="1" ht="37.75" customHeight="1">
      <c r="A216" s="30"/>
      <c r="B216" s="141"/>
      <c r="C216" s="142" t="s">
        <v>278</v>
      </c>
      <c r="D216" s="142" t="s">
        <v>130</v>
      </c>
      <c r="E216" s="143" t="s">
        <v>279</v>
      </c>
      <c r="F216" s="144" t="s">
        <v>280</v>
      </c>
      <c r="G216" s="145" t="s">
        <v>212</v>
      </c>
      <c r="H216" s="146">
        <v>7567.14</v>
      </c>
      <c r="I216" s="147"/>
      <c r="J216" s="147">
        <f>ROUND(I216*H216,2)</f>
        <v>0</v>
      </c>
      <c r="K216" s="144" t="s">
        <v>134</v>
      </c>
      <c r="L216" s="31"/>
      <c r="M216" s="148" t="s">
        <v>1</v>
      </c>
      <c r="N216" s="149" t="s">
        <v>45</v>
      </c>
      <c r="O216" s="150">
        <v>5.0000000000000001E-3</v>
      </c>
      <c r="P216" s="150">
        <f>O216*H216</f>
        <v>37.835700000000003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2" t="s">
        <v>135</v>
      </c>
      <c r="AT216" s="152" t="s">
        <v>130</v>
      </c>
      <c r="AU216" s="152" t="s">
        <v>90</v>
      </c>
      <c r="AY216" s="17" t="s">
        <v>128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7" t="s">
        <v>88</v>
      </c>
      <c r="BK216" s="153">
        <f>ROUND(I216*H216,2)</f>
        <v>0</v>
      </c>
      <c r="BL216" s="17" t="s">
        <v>135</v>
      </c>
      <c r="BM216" s="152" t="s">
        <v>281</v>
      </c>
    </row>
    <row r="217" spans="1:65" s="14" customFormat="1" ht="12">
      <c r="B217" s="161"/>
      <c r="D217" s="155" t="s">
        <v>137</v>
      </c>
      <c r="E217" s="162" t="s">
        <v>1</v>
      </c>
      <c r="F217" s="163" t="s">
        <v>282</v>
      </c>
      <c r="H217" s="164">
        <v>7567.14</v>
      </c>
      <c r="L217" s="161"/>
      <c r="M217" s="165"/>
      <c r="N217" s="166"/>
      <c r="O217" s="166"/>
      <c r="P217" s="166"/>
      <c r="Q217" s="166"/>
      <c r="R217" s="166"/>
      <c r="S217" s="166"/>
      <c r="T217" s="167"/>
      <c r="AT217" s="162" t="s">
        <v>137</v>
      </c>
      <c r="AU217" s="162" t="s">
        <v>90</v>
      </c>
      <c r="AV217" s="14" t="s">
        <v>90</v>
      </c>
      <c r="AW217" s="14" t="s">
        <v>36</v>
      </c>
      <c r="AX217" s="14" t="s">
        <v>80</v>
      </c>
      <c r="AY217" s="162" t="s">
        <v>128</v>
      </c>
    </row>
    <row r="218" spans="1:65" s="15" customFormat="1" ht="12">
      <c r="B218" s="168"/>
      <c r="D218" s="155" t="s">
        <v>137</v>
      </c>
      <c r="E218" s="169" t="s">
        <v>1</v>
      </c>
      <c r="F218" s="170" t="s">
        <v>155</v>
      </c>
      <c r="H218" s="171">
        <v>7567.14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137</v>
      </c>
      <c r="AU218" s="169" t="s">
        <v>90</v>
      </c>
      <c r="AV218" s="15" t="s">
        <v>135</v>
      </c>
      <c r="AW218" s="15" t="s">
        <v>36</v>
      </c>
      <c r="AX218" s="15" t="s">
        <v>88</v>
      </c>
      <c r="AY218" s="169" t="s">
        <v>128</v>
      </c>
    </row>
    <row r="219" spans="1:65" s="2" customFormat="1" ht="24.25" customHeight="1">
      <c r="A219" s="30"/>
      <c r="B219" s="141"/>
      <c r="C219" s="142" t="s">
        <v>283</v>
      </c>
      <c r="D219" s="142" t="s">
        <v>130</v>
      </c>
      <c r="E219" s="143" t="s">
        <v>284</v>
      </c>
      <c r="F219" s="144" t="s">
        <v>285</v>
      </c>
      <c r="G219" s="145" t="s">
        <v>212</v>
      </c>
      <c r="H219" s="191">
        <v>631.28200000000004</v>
      </c>
      <c r="I219" s="147"/>
      <c r="J219" s="147">
        <f>ROUND(I219*H219,2)</f>
        <v>0</v>
      </c>
      <c r="K219" s="144" t="s">
        <v>134</v>
      </c>
      <c r="L219" s="31"/>
      <c r="M219" s="148" t="s">
        <v>1</v>
      </c>
      <c r="N219" s="149" t="s">
        <v>45</v>
      </c>
      <c r="O219" s="150">
        <v>7.1999999999999995E-2</v>
      </c>
      <c r="P219" s="150">
        <f>O219*H219</f>
        <v>45.452303999999998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2" t="s">
        <v>135</v>
      </c>
      <c r="AT219" s="152" t="s">
        <v>130</v>
      </c>
      <c r="AU219" s="152" t="s">
        <v>90</v>
      </c>
      <c r="AY219" s="17" t="s">
        <v>128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7" t="s">
        <v>88</v>
      </c>
      <c r="BK219" s="153">
        <f>ROUND(I219*H219,2)</f>
        <v>0</v>
      </c>
      <c r="BL219" s="17" t="s">
        <v>135</v>
      </c>
      <c r="BM219" s="152" t="s">
        <v>286</v>
      </c>
    </row>
    <row r="220" spans="1:65" s="14" customFormat="1" ht="12">
      <c r="B220" s="161"/>
      <c r="D220" s="155" t="s">
        <v>137</v>
      </c>
      <c r="E220" s="162" t="s">
        <v>1</v>
      </c>
      <c r="F220" s="163" t="s">
        <v>287</v>
      </c>
      <c r="H220" s="164">
        <v>471.6</v>
      </c>
      <c r="L220" s="161"/>
      <c r="M220" s="165"/>
      <c r="N220" s="166"/>
      <c r="O220" s="166"/>
      <c r="P220" s="166"/>
      <c r="Q220" s="166"/>
      <c r="R220" s="166"/>
      <c r="S220" s="166"/>
      <c r="T220" s="167"/>
      <c r="AT220" s="162" t="s">
        <v>137</v>
      </c>
      <c r="AU220" s="162" t="s">
        <v>90</v>
      </c>
      <c r="AV220" s="14" t="s">
        <v>90</v>
      </c>
      <c r="AW220" s="14" t="s">
        <v>36</v>
      </c>
      <c r="AX220" s="14" t="s">
        <v>80</v>
      </c>
      <c r="AY220" s="162" t="s">
        <v>128</v>
      </c>
    </row>
    <row r="221" spans="1:65" s="14" customFormat="1" ht="12">
      <c r="B221" s="161"/>
      <c r="D221" s="155" t="s">
        <v>137</v>
      </c>
      <c r="E221" s="162" t="s">
        <v>1</v>
      </c>
      <c r="F221" s="163" t="s">
        <v>288</v>
      </c>
      <c r="H221" s="164">
        <v>-235.8</v>
      </c>
      <c r="L221" s="161"/>
      <c r="M221" s="165"/>
      <c r="N221" s="166"/>
      <c r="O221" s="166"/>
      <c r="P221" s="166"/>
      <c r="Q221" s="166"/>
      <c r="R221" s="166"/>
      <c r="S221" s="166"/>
      <c r="T221" s="167"/>
      <c r="AT221" s="162" t="s">
        <v>137</v>
      </c>
      <c r="AU221" s="162" t="s">
        <v>90</v>
      </c>
      <c r="AV221" s="14" t="s">
        <v>90</v>
      </c>
      <c r="AW221" s="14" t="s">
        <v>36</v>
      </c>
      <c r="AX221" s="14" t="s">
        <v>80</v>
      </c>
      <c r="AY221" s="162" t="s">
        <v>128</v>
      </c>
    </row>
    <row r="222" spans="1:65" s="14" customFormat="1" ht="12">
      <c r="B222" s="161"/>
      <c r="D222" s="155" t="s">
        <v>137</v>
      </c>
      <c r="E222" s="162" t="s">
        <v>1</v>
      </c>
      <c r="F222" s="163" t="s">
        <v>289</v>
      </c>
      <c r="H222" s="164">
        <v>235.8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137</v>
      </c>
      <c r="AU222" s="162" t="s">
        <v>90</v>
      </c>
      <c r="AV222" s="14" t="s">
        <v>90</v>
      </c>
      <c r="AW222" s="14" t="s">
        <v>36</v>
      </c>
      <c r="AX222" s="14" t="s">
        <v>80</v>
      </c>
      <c r="AY222" s="162" t="s">
        <v>128</v>
      </c>
    </row>
    <row r="223" spans="1:65" s="14" customFormat="1" ht="12">
      <c r="B223" s="161"/>
      <c r="D223" s="155" t="s">
        <v>137</v>
      </c>
      <c r="E223" s="162" t="s">
        <v>1</v>
      </c>
      <c r="F223" s="163" t="s">
        <v>453</v>
      </c>
      <c r="H223" s="164">
        <v>17.125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2" t="s">
        <v>137</v>
      </c>
      <c r="AU223" s="162" t="s">
        <v>90</v>
      </c>
      <c r="AV223" s="14" t="s">
        <v>90</v>
      </c>
      <c r="AW223" s="14" t="s">
        <v>36</v>
      </c>
      <c r="AX223" s="14" t="s">
        <v>80</v>
      </c>
      <c r="AY223" s="162" t="s">
        <v>128</v>
      </c>
    </row>
    <row r="224" spans="1:65" s="14" customFormat="1" ht="12">
      <c r="B224" s="161"/>
      <c r="D224" s="155" t="s">
        <v>137</v>
      </c>
      <c r="E224" s="162" t="s">
        <v>1</v>
      </c>
      <c r="F224" s="163" t="s">
        <v>290</v>
      </c>
      <c r="H224" s="164">
        <v>142.55699999999999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2" t="s">
        <v>137</v>
      </c>
      <c r="AU224" s="162" t="s">
        <v>90</v>
      </c>
      <c r="AV224" s="14" t="s">
        <v>90</v>
      </c>
      <c r="AW224" s="14" t="s">
        <v>36</v>
      </c>
      <c r="AX224" s="14" t="s">
        <v>80</v>
      </c>
      <c r="AY224" s="162" t="s">
        <v>128</v>
      </c>
    </row>
    <row r="225" spans="1:65" s="15" customFormat="1" ht="12">
      <c r="B225" s="168"/>
      <c r="D225" s="155" t="s">
        <v>137</v>
      </c>
      <c r="E225" s="169" t="s">
        <v>1</v>
      </c>
      <c r="F225" s="170" t="s">
        <v>155</v>
      </c>
      <c r="H225" s="171">
        <f>SUM(H220:H224)</f>
        <v>631.28200000000004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137</v>
      </c>
      <c r="AU225" s="169" t="s">
        <v>90</v>
      </c>
      <c r="AV225" s="15" t="s">
        <v>135</v>
      </c>
      <c r="AW225" s="15" t="s">
        <v>36</v>
      </c>
      <c r="AX225" s="15" t="s">
        <v>88</v>
      </c>
      <c r="AY225" s="169" t="s">
        <v>128</v>
      </c>
    </row>
    <row r="226" spans="1:65" s="2" customFormat="1" ht="33" customHeight="1">
      <c r="A226" s="30"/>
      <c r="B226" s="141"/>
      <c r="C226" s="142" t="s">
        <v>291</v>
      </c>
      <c r="D226" s="142" t="s">
        <v>130</v>
      </c>
      <c r="E226" s="143" t="s">
        <v>292</v>
      </c>
      <c r="F226" s="144" t="s">
        <v>293</v>
      </c>
      <c r="G226" s="145" t="s">
        <v>294</v>
      </c>
      <c r="H226" s="146">
        <v>605.37099999999998</v>
      </c>
      <c r="I226" s="147"/>
      <c r="J226" s="147">
        <f>ROUND(I226*H226,2)</f>
        <v>0</v>
      </c>
      <c r="K226" s="144" t="s">
        <v>134</v>
      </c>
      <c r="L226" s="31"/>
      <c r="M226" s="148" t="s">
        <v>1</v>
      </c>
      <c r="N226" s="149" t="s">
        <v>45</v>
      </c>
      <c r="O226" s="150">
        <v>0</v>
      </c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2" t="s">
        <v>135</v>
      </c>
      <c r="AT226" s="152" t="s">
        <v>130</v>
      </c>
      <c r="AU226" s="152" t="s">
        <v>90</v>
      </c>
      <c r="AY226" s="17" t="s">
        <v>128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7" t="s">
        <v>88</v>
      </c>
      <c r="BK226" s="153">
        <f>ROUND(I226*H226,2)</f>
        <v>0</v>
      </c>
      <c r="BL226" s="17" t="s">
        <v>135</v>
      </c>
      <c r="BM226" s="152" t="s">
        <v>295</v>
      </c>
    </row>
    <row r="227" spans="1:65" s="14" customFormat="1" ht="12">
      <c r="B227" s="161"/>
      <c r="D227" s="155" t="s">
        <v>137</v>
      </c>
      <c r="E227" s="162" t="s">
        <v>1</v>
      </c>
      <c r="F227" s="163" t="s">
        <v>296</v>
      </c>
      <c r="H227" s="164">
        <v>605.37099999999998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2" t="s">
        <v>137</v>
      </c>
      <c r="AU227" s="162" t="s">
        <v>90</v>
      </c>
      <c r="AV227" s="14" t="s">
        <v>90</v>
      </c>
      <c r="AW227" s="14" t="s">
        <v>36</v>
      </c>
      <c r="AX227" s="14" t="s">
        <v>80</v>
      </c>
      <c r="AY227" s="162" t="s">
        <v>128</v>
      </c>
    </row>
    <row r="228" spans="1:65" s="15" customFormat="1" ht="12">
      <c r="B228" s="168"/>
      <c r="D228" s="155" t="s">
        <v>137</v>
      </c>
      <c r="E228" s="169" t="s">
        <v>1</v>
      </c>
      <c r="F228" s="170" t="s">
        <v>155</v>
      </c>
      <c r="H228" s="171">
        <v>605.37099999999998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137</v>
      </c>
      <c r="AU228" s="169" t="s">
        <v>90</v>
      </c>
      <c r="AV228" s="15" t="s">
        <v>135</v>
      </c>
      <c r="AW228" s="15" t="s">
        <v>36</v>
      </c>
      <c r="AX228" s="15" t="s">
        <v>88</v>
      </c>
      <c r="AY228" s="169" t="s">
        <v>128</v>
      </c>
    </row>
    <row r="229" spans="1:65" s="2" customFormat="1" ht="16.5" customHeight="1">
      <c r="A229" s="30"/>
      <c r="B229" s="141"/>
      <c r="C229" s="142" t="s">
        <v>297</v>
      </c>
      <c r="D229" s="142" t="s">
        <v>130</v>
      </c>
      <c r="E229" s="143" t="s">
        <v>298</v>
      </c>
      <c r="F229" s="144" t="s">
        <v>299</v>
      </c>
      <c r="G229" s="145" t="s">
        <v>212</v>
      </c>
      <c r="H229" s="146">
        <v>3057.4319999999998</v>
      </c>
      <c r="I229" s="147"/>
      <c r="J229" s="147">
        <f>ROUND(I229*H229,2)</f>
        <v>0</v>
      </c>
      <c r="K229" s="144" t="s">
        <v>134</v>
      </c>
      <c r="L229" s="31"/>
      <c r="M229" s="148" t="s">
        <v>1</v>
      </c>
      <c r="N229" s="149" t="s">
        <v>45</v>
      </c>
      <c r="O229" s="150">
        <v>8.9999999999999993E-3</v>
      </c>
      <c r="P229" s="150">
        <f>O229*H229</f>
        <v>27.516887999999994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2" t="s">
        <v>135</v>
      </c>
      <c r="AT229" s="152" t="s">
        <v>130</v>
      </c>
      <c r="AU229" s="152" t="s">
        <v>90</v>
      </c>
      <c r="AY229" s="17" t="s">
        <v>128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7" t="s">
        <v>88</v>
      </c>
      <c r="BK229" s="153">
        <f>ROUND(I229*H229,2)</f>
        <v>0</v>
      </c>
      <c r="BL229" s="17" t="s">
        <v>135</v>
      </c>
      <c r="BM229" s="152" t="s">
        <v>300</v>
      </c>
    </row>
    <row r="230" spans="1:65" s="14" customFormat="1" ht="12">
      <c r="B230" s="161"/>
      <c r="D230" s="155" t="s">
        <v>137</v>
      </c>
      <c r="E230" s="162" t="s">
        <v>1</v>
      </c>
      <c r="F230" s="163" t="s">
        <v>301</v>
      </c>
      <c r="H230" s="164">
        <v>3057.4319999999998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2" t="s">
        <v>137</v>
      </c>
      <c r="AU230" s="162" t="s">
        <v>90</v>
      </c>
      <c r="AV230" s="14" t="s">
        <v>90</v>
      </c>
      <c r="AW230" s="14" t="s">
        <v>36</v>
      </c>
      <c r="AX230" s="14" t="s">
        <v>80</v>
      </c>
      <c r="AY230" s="162" t="s">
        <v>128</v>
      </c>
    </row>
    <row r="231" spans="1:65" s="15" customFormat="1" ht="12">
      <c r="B231" s="168"/>
      <c r="D231" s="155" t="s">
        <v>137</v>
      </c>
      <c r="E231" s="169" t="s">
        <v>1</v>
      </c>
      <c r="F231" s="170" t="s">
        <v>155</v>
      </c>
      <c r="H231" s="171">
        <v>3057.4319999999998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137</v>
      </c>
      <c r="AU231" s="169" t="s">
        <v>90</v>
      </c>
      <c r="AV231" s="15" t="s">
        <v>135</v>
      </c>
      <c r="AW231" s="15" t="s">
        <v>36</v>
      </c>
      <c r="AX231" s="15" t="s">
        <v>88</v>
      </c>
      <c r="AY231" s="169" t="s">
        <v>128</v>
      </c>
    </row>
    <row r="232" spans="1:65" s="2" customFormat="1" ht="24.25" customHeight="1">
      <c r="A232" s="30"/>
      <c r="B232" s="141"/>
      <c r="C232" s="142" t="s">
        <v>302</v>
      </c>
      <c r="D232" s="142" t="s">
        <v>130</v>
      </c>
      <c r="E232" s="143" t="s">
        <v>303</v>
      </c>
      <c r="F232" s="144" t="s">
        <v>304</v>
      </c>
      <c r="G232" s="145" t="s">
        <v>212</v>
      </c>
      <c r="H232" s="146">
        <v>16.2</v>
      </c>
      <c r="I232" s="147"/>
      <c r="J232" s="147">
        <f>ROUND(I232*H232,2)</f>
        <v>0</v>
      </c>
      <c r="K232" s="144" t="s">
        <v>134</v>
      </c>
      <c r="L232" s="31"/>
      <c r="M232" s="148" t="s">
        <v>1</v>
      </c>
      <c r="N232" s="149" t="s">
        <v>45</v>
      </c>
      <c r="O232" s="150">
        <v>0.63200000000000001</v>
      </c>
      <c r="P232" s="150">
        <f>O232*H232</f>
        <v>10.2384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2" t="s">
        <v>135</v>
      </c>
      <c r="AT232" s="152" t="s">
        <v>130</v>
      </c>
      <c r="AU232" s="152" t="s">
        <v>90</v>
      </c>
      <c r="AY232" s="17" t="s">
        <v>128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7" t="s">
        <v>88</v>
      </c>
      <c r="BK232" s="153">
        <f>ROUND(I232*H232,2)</f>
        <v>0</v>
      </c>
      <c r="BL232" s="17" t="s">
        <v>135</v>
      </c>
      <c r="BM232" s="152" t="s">
        <v>305</v>
      </c>
    </row>
    <row r="233" spans="1:65" s="2" customFormat="1" ht="24.25" customHeight="1">
      <c r="A233" s="30"/>
      <c r="B233" s="141"/>
      <c r="C233" s="142" t="s">
        <v>306</v>
      </c>
      <c r="D233" s="142" t="s">
        <v>130</v>
      </c>
      <c r="E233" s="143" t="s">
        <v>307</v>
      </c>
      <c r="F233" s="144" t="s">
        <v>308</v>
      </c>
      <c r="G233" s="145" t="s">
        <v>212</v>
      </c>
      <c r="H233" s="146">
        <v>235.8</v>
      </c>
      <c r="I233" s="147"/>
      <c r="J233" s="147">
        <f>ROUND(I233*H233,2)</f>
        <v>0</v>
      </c>
      <c r="K233" s="144" t="s">
        <v>134</v>
      </c>
      <c r="L233" s="31"/>
      <c r="M233" s="148" t="s">
        <v>1</v>
      </c>
      <c r="N233" s="149" t="s">
        <v>45</v>
      </c>
      <c r="O233" s="150">
        <v>0.32800000000000001</v>
      </c>
      <c r="P233" s="150">
        <f>O233*H233</f>
        <v>77.342400000000012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2" t="s">
        <v>135</v>
      </c>
      <c r="AT233" s="152" t="s">
        <v>130</v>
      </c>
      <c r="AU233" s="152" t="s">
        <v>90</v>
      </c>
      <c r="AY233" s="17" t="s">
        <v>128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7" t="s">
        <v>88</v>
      </c>
      <c r="BK233" s="153">
        <f>ROUND(I233*H233,2)</f>
        <v>0</v>
      </c>
      <c r="BL233" s="17" t="s">
        <v>135</v>
      </c>
      <c r="BM233" s="152" t="s">
        <v>309</v>
      </c>
    </row>
    <row r="234" spans="1:65" s="2" customFormat="1" ht="24.25" customHeight="1">
      <c r="A234" s="30"/>
      <c r="B234" s="141"/>
      <c r="C234" s="142" t="s">
        <v>310</v>
      </c>
      <c r="D234" s="142" t="s">
        <v>130</v>
      </c>
      <c r="E234" s="143" t="s">
        <v>311</v>
      </c>
      <c r="F234" s="144" t="s">
        <v>312</v>
      </c>
      <c r="G234" s="145" t="s">
        <v>212</v>
      </c>
      <c r="H234" s="191">
        <v>17.125</v>
      </c>
      <c r="I234" s="147"/>
      <c r="J234" s="147">
        <f>ROUND(I234*H234,2)</f>
        <v>0</v>
      </c>
      <c r="K234" s="144" t="s">
        <v>134</v>
      </c>
      <c r="L234" s="31"/>
      <c r="M234" s="148" t="s">
        <v>1</v>
      </c>
      <c r="N234" s="149" t="s">
        <v>45</v>
      </c>
      <c r="O234" s="150">
        <v>2.6909999999999998</v>
      </c>
      <c r="P234" s="150">
        <f>O234*H234</f>
        <v>46.083374999999997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2" t="s">
        <v>135</v>
      </c>
      <c r="AT234" s="152" t="s">
        <v>130</v>
      </c>
      <c r="AU234" s="152" t="s">
        <v>90</v>
      </c>
      <c r="AY234" s="17" t="s">
        <v>128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7" t="s">
        <v>88</v>
      </c>
      <c r="BK234" s="153">
        <f>ROUND(I234*H234,2)</f>
        <v>0</v>
      </c>
      <c r="BL234" s="17" t="s">
        <v>135</v>
      </c>
      <c r="BM234" s="152" t="s">
        <v>313</v>
      </c>
    </row>
    <row r="235" spans="1:65" s="14" customFormat="1" ht="12">
      <c r="B235" s="161"/>
      <c r="D235" s="155" t="s">
        <v>137</v>
      </c>
      <c r="E235" s="162" t="s">
        <v>1</v>
      </c>
      <c r="F235" s="163" t="s">
        <v>314</v>
      </c>
      <c r="H235" s="164">
        <v>17.125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2" t="s">
        <v>137</v>
      </c>
      <c r="AU235" s="162" t="s">
        <v>90</v>
      </c>
      <c r="AV235" s="14" t="s">
        <v>90</v>
      </c>
      <c r="AW235" s="14" t="s">
        <v>36</v>
      </c>
      <c r="AX235" s="14" t="s">
        <v>80</v>
      </c>
      <c r="AY235" s="162" t="s">
        <v>128</v>
      </c>
    </row>
    <row r="236" spans="1:65" s="15" customFormat="1" ht="12">
      <c r="B236" s="168"/>
      <c r="D236" s="155" t="s">
        <v>137</v>
      </c>
      <c r="E236" s="169" t="s">
        <v>1</v>
      </c>
      <c r="F236" s="170" t="s">
        <v>155</v>
      </c>
      <c r="H236" s="171">
        <f>H235</f>
        <v>17.125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137</v>
      </c>
      <c r="AU236" s="169" t="s">
        <v>90</v>
      </c>
      <c r="AV236" s="15" t="s">
        <v>135</v>
      </c>
      <c r="AW236" s="15" t="s">
        <v>36</v>
      </c>
      <c r="AX236" s="15" t="s">
        <v>88</v>
      </c>
      <c r="AY236" s="169" t="s">
        <v>128</v>
      </c>
    </row>
    <row r="237" spans="1:65" s="2" customFormat="1" ht="24.25" customHeight="1">
      <c r="A237" s="30"/>
      <c r="B237" s="141"/>
      <c r="C237" s="142" t="s">
        <v>315</v>
      </c>
      <c r="D237" s="142" t="s">
        <v>130</v>
      </c>
      <c r="E237" s="143" t="s">
        <v>316</v>
      </c>
      <c r="F237" s="144" t="s">
        <v>317</v>
      </c>
      <c r="G237" s="145" t="s">
        <v>133</v>
      </c>
      <c r="H237" s="146">
        <v>1056</v>
      </c>
      <c r="I237" s="147"/>
      <c r="J237" s="147">
        <f>ROUND(I237*H237,2)</f>
        <v>0</v>
      </c>
      <c r="K237" s="144" t="s">
        <v>134</v>
      </c>
      <c r="L237" s="31"/>
      <c r="M237" s="148" t="s">
        <v>1</v>
      </c>
      <c r="N237" s="149" t="s">
        <v>45</v>
      </c>
      <c r="O237" s="150">
        <v>1.9E-2</v>
      </c>
      <c r="P237" s="150">
        <f>O237*H237</f>
        <v>20.064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2" t="s">
        <v>135</v>
      </c>
      <c r="AT237" s="152" t="s">
        <v>130</v>
      </c>
      <c r="AU237" s="152" t="s">
        <v>90</v>
      </c>
      <c r="AY237" s="17" t="s">
        <v>128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7" t="s">
        <v>88</v>
      </c>
      <c r="BK237" s="153">
        <f>ROUND(I237*H237,2)</f>
        <v>0</v>
      </c>
      <c r="BL237" s="17" t="s">
        <v>135</v>
      </c>
      <c r="BM237" s="152" t="s">
        <v>318</v>
      </c>
    </row>
    <row r="238" spans="1:65" s="14" customFormat="1" ht="12">
      <c r="B238" s="161"/>
      <c r="D238" s="155" t="s">
        <v>137</v>
      </c>
      <c r="E238" s="162" t="s">
        <v>1</v>
      </c>
      <c r="F238" s="163" t="s">
        <v>319</v>
      </c>
      <c r="H238" s="164">
        <v>532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2" t="s">
        <v>137</v>
      </c>
      <c r="AU238" s="162" t="s">
        <v>90</v>
      </c>
      <c r="AV238" s="14" t="s">
        <v>90</v>
      </c>
      <c r="AW238" s="14" t="s">
        <v>36</v>
      </c>
      <c r="AX238" s="14" t="s">
        <v>80</v>
      </c>
      <c r="AY238" s="162" t="s">
        <v>128</v>
      </c>
    </row>
    <row r="239" spans="1:65" s="13" customFormat="1" ht="12">
      <c r="B239" s="154"/>
      <c r="D239" s="155" t="s">
        <v>137</v>
      </c>
      <c r="E239" s="156" t="s">
        <v>1</v>
      </c>
      <c r="F239" s="157" t="s">
        <v>214</v>
      </c>
      <c r="H239" s="156" t="s">
        <v>1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6" t="s">
        <v>137</v>
      </c>
      <c r="AU239" s="156" t="s">
        <v>90</v>
      </c>
      <c r="AV239" s="13" t="s">
        <v>88</v>
      </c>
      <c r="AW239" s="13" t="s">
        <v>36</v>
      </c>
      <c r="AX239" s="13" t="s">
        <v>80</v>
      </c>
      <c r="AY239" s="156" t="s">
        <v>128</v>
      </c>
    </row>
    <row r="240" spans="1:65" s="14" customFormat="1" ht="12">
      <c r="B240" s="161"/>
      <c r="D240" s="155" t="s">
        <v>137</v>
      </c>
      <c r="E240" s="162" t="s">
        <v>1</v>
      </c>
      <c r="F240" s="163" t="s">
        <v>320</v>
      </c>
      <c r="H240" s="164">
        <v>3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2" t="s">
        <v>137</v>
      </c>
      <c r="AU240" s="162" t="s">
        <v>90</v>
      </c>
      <c r="AV240" s="14" t="s">
        <v>90</v>
      </c>
      <c r="AW240" s="14" t="s">
        <v>36</v>
      </c>
      <c r="AX240" s="14" t="s">
        <v>80</v>
      </c>
      <c r="AY240" s="162" t="s">
        <v>128</v>
      </c>
    </row>
    <row r="241" spans="1:65" s="14" customFormat="1" ht="12">
      <c r="B241" s="161"/>
      <c r="D241" s="155" t="s">
        <v>137</v>
      </c>
      <c r="E241" s="162" t="s">
        <v>1</v>
      </c>
      <c r="F241" s="163" t="s">
        <v>321</v>
      </c>
      <c r="H241" s="164">
        <v>33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2" t="s">
        <v>137</v>
      </c>
      <c r="AU241" s="162" t="s">
        <v>90</v>
      </c>
      <c r="AV241" s="14" t="s">
        <v>90</v>
      </c>
      <c r="AW241" s="14" t="s">
        <v>36</v>
      </c>
      <c r="AX241" s="14" t="s">
        <v>80</v>
      </c>
      <c r="AY241" s="162" t="s">
        <v>128</v>
      </c>
    </row>
    <row r="242" spans="1:65" s="13" customFormat="1" ht="12">
      <c r="B242" s="154"/>
      <c r="D242" s="155" t="s">
        <v>137</v>
      </c>
      <c r="E242" s="156" t="s">
        <v>1</v>
      </c>
      <c r="F242" s="157" t="s">
        <v>221</v>
      </c>
      <c r="H242" s="156" t="s">
        <v>1</v>
      </c>
      <c r="L242" s="154"/>
      <c r="M242" s="158"/>
      <c r="N242" s="159"/>
      <c r="O242" s="159"/>
      <c r="P242" s="159"/>
      <c r="Q242" s="159"/>
      <c r="R242" s="159"/>
      <c r="S242" s="159"/>
      <c r="T242" s="160"/>
      <c r="AT242" s="156" t="s">
        <v>137</v>
      </c>
      <c r="AU242" s="156" t="s">
        <v>90</v>
      </c>
      <c r="AV242" s="13" t="s">
        <v>88</v>
      </c>
      <c r="AW242" s="13" t="s">
        <v>36</v>
      </c>
      <c r="AX242" s="13" t="s">
        <v>80</v>
      </c>
      <c r="AY242" s="156" t="s">
        <v>128</v>
      </c>
    </row>
    <row r="243" spans="1:65" s="14" customFormat="1" ht="12">
      <c r="B243" s="161"/>
      <c r="D243" s="155" t="s">
        <v>137</v>
      </c>
      <c r="E243" s="162" t="s">
        <v>1</v>
      </c>
      <c r="F243" s="163" t="s">
        <v>322</v>
      </c>
      <c r="H243" s="164">
        <v>62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2" t="s">
        <v>137</v>
      </c>
      <c r="AU243" s="162" t="s">
        <v>90</v>
      </c>
      <c r="AV243" s="14" t="s">
        <v>90</v>
      </c>
      <c r="AW243" s="14" t="s">
        <v>36</v>
      </c>
      <c r="AX243" s="14" t="s">
        <v>80</v>
      </c>
      <c r="AY243" s="162" t="s">
        <v>128</v>
      </c>
    </row>
    <row r="244" spans="1:65" s="14" customFormat="1" ht="12">
      <c r="B244" s="161"/>
      <c r="D244" s="155" t="s">
        <v>137</v>
      </c>
      <c r="E244" s="162" t="s">
        <v>1</v>
      </c>
      <c r="F244" s="163" t="s">
        <v>323</v>
      </c>
      <c r="H244" s="164">
        <v>426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2" t="s">
        <v>137</v>
      </c>
      <c r="AU244" s="162" t="s">
        <v>90</v>
      </c>
      <c r="AV244" s="14" t="s">
        <v>90</v>
      </c>
      <c r="AW244" s="14" t="s">
        <v>36</v>
      </c>
      <c r="AX244" s="14" t="s">
        <v>80</v>
      </c>
      <c r="AY244" s="162" t="s">
        <v>128</v>
      </c>
    </row>
    <row r="245" spans="1:65" s="15" customFormat="1" ht="12">
      <c r="B245" s="168"/>
      <c r="D245" s="155" t="s">
        <v>137</v>
      </c>
      <c r="E245" s="169" t="s">
        <v>1</v>
      </c>
      <c r="F245" s="170" t="s">
        <v>155</v>
      </c>
      <c r="H245" s="171">
        <v>1056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137</v>
      </c>
      <c r="AU245" s="169" t="s">
        <v>90</v>
      </c>
      <c r="AV245" s="15" t="s">
        <v>135</v>
      </c>
      <c r="AW245" s="15" t="s">
        <v>36</v>
      </c>
      <c r="AX245" s="15" t="s">
        <v>88</v>
      </c>
      <c r="AY245" s="169" t="s">
        <v>128</v>
      </c>
    </row>
    <row r="246" spans="1:65" s="12" customFormat="1" ht="22.75" customHeight="1">
      <c r="B246" s="129"/>
      <c r="D246" s="130" t="s">
        <v>79</v>
      </c>
      <c r="E246" s="139" t="s">
        <v>90</v>
      </c>
      <c r="F246" s="139" t="s">
        <v>324</v>
      </c>
      <c r="J246" s="140">
        <f>BK246</f>
        <v>0</v>
      </c>
      <c r="L246" s="129"/>
      <c r="M246" s="133"/>
      <c r="N246" s="134"/>
      <c r="O246" s="134"/>
      <c r="P246" s="135">
        <f>SUM(P247:P268)</f>
        <v>447.97346999999996</v>
      </c>
      <c r="Q246" s="134"/>
      <c r="R246" s="135">
        <f>SUM(R247:R268)</f>
        <v>498.54320769999998</v>
      </c>
      <c r="S246" s="134"/>
      <c r="T246" s="136">
        <f>SUM(T247:T268)</f>
        <v>0</v>
      </c>
      <c r="AR246" s="130" t="s">
        <v>88</v>
      </c>
      <c r="AT246" s="137" t="s">
        <v>79</v>
      </c>
      <c r="AU246" s="137" t="s">
        <v>88</v>
      </c>
      <c r="AY246" s="130" t="s">
        <v>128</v>
      </c>
      <c r="BK246" s="138">
        <f>SUM(BK247:BK268)</f>
        <v>0</v>
      </c>
    </row>
    <row r="247" spans="1:65" s="2" customFormat="1" ht="33" customHeight="1">
      <c r="A247" s="30"/>
      <c r="B247" s="141"/>
      <c r="C247" s="142" t="s">
        <v>325</v>
      </c>
      <c r="D247" s="142" t="s">
        <v>130</v>
      </c>
      <c r="E247" s="143" t="s">
        <v>326</v>
      </c>
      <c r="F247" s="144" t="s">
        <v>327</v>
      </c>
      <c r="G247" s="145" t="s">
        <v>212</v>
      </c>
      <c r="H247" s="146">
        <v>235.8</v>
      </c>
      <c r="I247" s="147"/>
      <c r="J247" s="147">
        <f>ROUND(I247*H247,2)</f>
        <v>0</v>
      </c>
      <c r="K247" s="144" t="s">
        <v>134</v>
      </c>
      <c r="L247" s="31"/>
      <c r="M247" s="148" t="s">
        <v>1</v>
      </c>
      <c r="N247" s="149" t="s">
        <v>45</v>
      </c>
      <c r="O247" s="150">
        <v>0.92</v>
      </c>
      <c r="P247" s="150">
        <f>O247*H247</f>
        <v>216.93600000000001</v>
      </c>
      <c r="Q247" s="150">
        <v>1.63</v>
      </c>
      <c r="R247" s="150">
        <f>Q247*H247</f>
        <v>384.35399999999998</v>
      </c>
      <c r="S247" s="150">
        <v>0</v>
      </c>
      <c r="T247" s="151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2" t="s">
        <v>135</v>
      </c>
      <c r="AT247" s="152" t="s">
        <v>130</v>
      </c>
      <c r="AU247" s="152" t="s">
        <v>90</v>
      </c>
      <c r="AY247" s="17" t="s">
        <v>128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7" t="s">
        <v>88</v>
      </c>
      <c r="BK247" s="153">
        <f>ROUND(I247*H247,2)</f>
        <v>0</v>
      </c>
      <c r="BL247" s="17" t="s">
        <v>135</v>
      </c>
      <c r="BM247" s="152" t="s">
        <v>328</v>
      </c>
    </row>
    <row r="248" spans="1:65" s="13" customFormat="1" ht="12">
      <c r="B248" s="154"/>
      <c r="D248" s="155" t="s">
        <v>137</v>
      </c>
      <c r="E248" s="156" t="s">
        <v>1</v>
      </c>
      <c r="F248" s="157" t="s">
        <v>221</v>
      </c>
      <c r="H248" s="156" t="s">
        <v>1</v>
      </c>
      <c r="L248" s="154"/>
      <c r="M248" s="158"/>
      <c r="N248" s="159"/>
      <c r="O248" s="159"/>
      <c r="P248" s="159"/>
      <c r="Q248" s="159"/>
      <c r="R248" s="159"/>
      <c r="S248" s="159"/>
      <c r="T248" s="160"/>
      <c r="AT248" s="156" t="s">
        <v>137</v>
      </c>
      <c r="AU248" s="156" t="s">
        <v>90</v>
      </c>
      <c r="AV248" s="13" t="s">
        <v>88</v>
      </c>
      <c r="AW248" s="13" t="s">
        <v>36</v>
      </c>
      <c r="AX248" s="13" t="s">
        <v>80</v>
      </c>
      <c r="AY248" s="156" t="s">
        <v>128</v>
      </c>
    </row>
    <row r="249" spans="1:65" s="14" customFormat="1" ht="12">
      <c r="B249" s="161"/>
      <c r="D249" s="155" t="s">
        <v>137</v>
      </c>
      <c r="E249" s="162" t="s">
        <v>1</v>
      </c>
      <c r="F249" s="163" t="s">
        <v>329</v>
      </c>
      <c r="H249" s="164">
        <v>27.9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2" t="s">
        <v>137</v>
      </c>
      <c r="AU249" s="162" t="s">
        <v>90</v>
      </c>
      <c r="AV249" s="14" t="s">
        <v>90</v>
      </c>
      <c r="AW249" s="14" t="s">
        <v>36</v>
      </c>
      <c r="AX249" s="14" t="s">
        <v>80</v>
      </c>
      <c r="AY249" s="162" t="s">
        <v>128</v>
      </c>
    </row>
    <row r="250" spans="1:65" s="14" customFormat="1" ht="12">
      <c r="B250" s="161"/>
      <c r="D250" s="155" t="s">
        <v>137</v>
      </c>
      <c r="E250" s="162" t="s">
        <v>1</v>
      </c>
      <c r="F250" s="163" t="s">
        <v>330</v>
      </c>
      <c r="H250" s="164">
        <v>191.7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2" t="s">
        <v>137</v>
      </c>
      <c r="AU250" s="162" t="s">
        <v>90</v>
      </c>
      <c r="AV250" s="14" t="s">
        <v>90</v>
      </c>
      <c r="AW250" s="14" t="s">
        <v>36</v>
      </c>
      <c r="AX250" s="14" t="s">
        <v>80</v>
      </c>
      <c r="AY250" s="162" t="s">
        <v>128</v>
      </c>
    </row>
    <row r="251" spans="1:65" s="13" customFormat="1" ht="12">
      <c r="B251" s="154"/>
      <c r="D251" s="155" t="s">
        <v>137</v>
      </c>
      <c r="E251" s="156" t="s">
        <v>1</v>
      </c>
      <c r="F251" s="157" t="s">
        <v>214</v>
      </c>
      <c r="H251" s="156" t="s">
        <v>1</v>
      </c>
      <c r="L251" s="154"/>
      <c r="M251" s="158"/>
      <c r="N251" s="159"/>
      <c r="O251" s="159"/>
      <c r="P251" s="159"/>
      <c r="Q251" s="159"/>
      <c r="R251" s="159"/>
      <c r="S251" s="159"/>
      <c r="T251" s="160"/>
      <c r="AT251" s="156" t="s">
        <v>137</v>
      </c>
      <c r="AU251" s="156" t="s">
        <v>90</v>
      </c>
      <c r="AV251" s="13" t="s">
        <v>88</v>
      </c>
      <c r="AW251" s="13" t="s">
        <v>36</v>
      </c>
      <c r="AX251" s="13" t="s">
        <v>80</v>
      </c>
      <c r="AY251" s="156" t="s">
        <v>128</v>
      </c>
    </row>
    <row r="252" spans="1:65" s="14" customFormat="1" ht="12">
      <c r="B252" s="161"/>
      <c r="D252" s="155" t="s">
        <v>137</v>
      </c>
      <c r="E252" s="162" t="s">
        <v>1</v>
      </c>
      <c r="F252" s="163" t="s">
        <v>331</v>
      </c>
      <c r="H252" s="164">
        <v>1.35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2" t="s">
        <v>137</v>
      </c>
      <c r="AU252" s="162" t="s">
        <v>90</v>
      </c>
      <c r="AV252" s="14" t="s">
        <v>90</v>
      </c>
      <c r="AW252" s="14" t="s">
        <v>36</v>
      </c>
      <c r="AX252" s="14" t="s">
        <v>80</v>
      </c>
      <c r="AY252" s="162" t="s">
        <v>128</v>
      </c>
    </row>
    <row r="253" spans="1:65" s="14" customFormat="1" ht="12">
      <c r="B253" s="161"/>
      <c r="D253" s="155" t="s">
        <v>137</v>
      </c>
      <c r="E253" s="162" t="s">
        <v>1</v>
      </c>
      <c r="F253" s="163" t="s">
        <v>332</v>
      </c>
      <c r="H253" s="164">
        <v>14.85</v>
      </c>
      <c r="L253" s="161"/>
      <c r="M253" s="165"/>
      <c r="N253" s="166"/>
      <c r="O253" s="166"/>
      <c r="P253" s="166"/>
      <c r="Q253" s="166"/>
      <c r="R253" s="166"/>
      <c r="S253" s="166"/>
      <c r="T253" s="167"/>
      <c r="AT253" s="162" t="s">
        <v>137</v>
      </c>
      <c r="AU253" s="162" t="s">
        <v>90</v>
      </c>
      <c r="AV253" s="14" t="s">
        <v>90</v>
      </c>
      <c r="AW253" s="14" t="s">
        <v>36</v>
      </c>
      <c r="AX253" s="14" t="s">
        <v>80</v>
      </c>
      <c r="AY253" s="162" t="s">
        <v>128</v>
      </c>
    </row>
    <row r="254" spans="1:65" s="15" customFormat="1" ht="12">
      <c r="B254" s="168"/>
      <c r="D254" s="155" t="s">
        <v>137</v>
      </c>
      <c r="E254" s="169" t="s">
        <v>1</v>
      </c>
      <c r="F254" s="170" t="s">
        <v>155</v>
      </c>
      <c r="H254" s="171">
        <v>235.79999999999998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137</v>
      </c>
      <c r="AU254" s="169" t="s">
        <v>90</v>
      </c>
      <c r="AV254" s="15" t="s">
        <v>135</v>
      </c>
      <c r="AW254" s="15" t="s">
        <v>36</v>
      </c>
      <c r="AX254" s="15" t="s">
        <v>88</v>
      </c>
      <c r="AY254" s="169" t="s">
        <v>128</v>
      </c>
    </row>
    <row r="255" spans="1:65" s="2" customFormat="1" ht="33" customHeight="1">
      <c r="A255" s="30"/>
      <c r="B255" s="141"/>
      <c r="C255" s="142" t="s">
        <v>333</v>
      </c>
      <c r="D255" s="142" t="s">
        <v>130</v>
      </c>
      <c r="E255" s="143" t="s">
        <v>334</v>
      </c>
      <c r="F255" s="144" t="s">
        <v>335</v>
      </c>
      <c r="G255" s="145" t="s">
        <v>133</v>
      </c>
      <c r="H255" s="146">
        <v>1958.8</v>
      </c>
      <c r="I255" s="147"/>
      <c r="J255" s="147">
        <f>ROUND(I255*H255,2)</f>
        <v>0</v>
      </c>
      <c r="K255" s="144" t="s">
        <v>134</v>
      </c>
      <c r="L255" s="31"/>
      <c r="M255" s="148" t="s">
        <v>1</v>
      </c>
      <c r="N255" s="149" t="s">
        <v>45</v>
      </c>
      <c r="O255" s="150">
        <v>8.8999999999999996E-2</v>
      </c>
      <c r="P255" s="150">
        <f>O255*H255</f>
        <v>174.33319999999998</v>
      </c>
      <c r="Q255" s="150">
        <v>3.1E-4</v>
      </c>
      <c r="R255" s="150">
        <f>Q255*H255</f>
        <v>0.60722799999999999</v>
      </c>
      <c r="S255" s="150">
        <v>0</v>
      </c>
      <c r="T255" s="151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2" t="s">
        <v>135</v>
      </c>
      <c r="AT255" s="152" t="s">
        <v>130</v>
      </c>
      <c r="AU255" s="152" t="s">
        <v>90</v>
      </c>
      <c r="AY255" s="17" t="s">
        <v>128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7" t="s">
        <v>88</v>
      </c>
      <c r="BK255" s="153">
        <f>ROUND(I255*H255,2)</f>
        <v>0</v>
      </c>
      <c r="BL255" s="17" t="s">
        <v>135</v>
      </c>
      <c r="BM255" s="152" t="s">
        <v>336</v>
      </c>
    </row>
    <row r="256" spans="1:65" s="13" customFormat="1" ht="12">
      <c r="B256" s="154"/>
      <c r="D256" s="155" t="s">
        <v>137</v>
      </c>
      <c r="E256" s="156" t="s">
        <v>1</v>
      </c>
      <c r="F256" s="157" t="s">
        <v>221</v>
      </c>
      <c r="H256" s="156" t="s">
        <v>1</v>
      </c>
      <c r="L256" s="154"/>
      <c r="M256" s="158"/>
      <c r="N256" s="159"/>
      <c r="O256" s="159"/>
      <c r="P256" s="159"/>
      <c r="Q256" s="159"/>
      <c r="R256" s="159"/>
      <c r="S256" s="159"/>
      <c r="T256" s="160"/>
      <c r="AT256" s="156" t="s">
        <v>137</v>
      </c>
      <c r="AU256" s="156" t="s">
        <v>90</v>
      </c>
      <c r="AV256" s="13" t="s">
        <v>88</v>
      </c>
      <c r="AW256" s="13" t="s">
        <v>36</v>
      </c>
      <c r="AX256" s="13" t="s">
        <v>80</v>
      </c>
      <c r="AY256" s="156" t="s">
        <v>128</v>
      </c>
    </row>
    <row r="257" spans="1:65" s="14" customFormat="1" ht="12">
      <c r="B257" s="161"/>
      <c r="D257" s="155" t="s">
        <v>137</v>
      </c>
      <c r="E257" s="162" t="s">
        <v>1</v>
      </c>
      <c r="F257" s="163" t="s">
        <v>337</v>
      </c>
      <c r="H257" s="164">
        <v>235.6</v>
      </c>
      <c r="L257" s="161"/>
      <c r="M257" s="165"/>
      <c r="N257" s="166"/>
      <c r="O257" s="166"/>
      <c r="P257" s="166"/>
      <c r="Q257" s="166"/>
      <c r="R257" s="166"/>
      <c r="S257" s="166"/>
      <c r="T257" s="167"/>
      <c r="AT257" s="162" t="s">
        <v>137</v>
      </c>
      <c r="AU257" s="162" t="s">
        <v>90</v>
      </c>
      <c r="AV257" s="14" t="s">
        <v>90</v>
      </c>
      <c r="AW257" s="14" t="s">
        <v>36</v>
      </c>
      <c r="AX257" s="14" t="s">
        <v>80</v>
      </c>
      <c r="AY257" s="162" t="s">
        <v>128</v>
      </c>
    </row>
    <row r="258" spans="1:65" s="14" customFormat="1" ht="12">
      <c r="B258" s="161"/>
      <c r="D258" s="155" t="s">
        <v>137</v>
      </c>
      <c r="E258" s="162" t="s">
        <v>1</v>
      </c>
      <c r="F258" s="163" t="s">
        <v>338</v>
      </c>
      <c r="H258" s="164">
        <v>1618.8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2" t="s">
        <v>137</v>
      </c>
      <c r="AU258" s="162" t="s">
        <v>90</v>
      </c>
      <c r="AV258" s="14" t="s">
        <v>90</v>
      </c>
      <c r="AW258" s="14" t="s">
        <v>36</v>
      </c>
      <c r="AX258" s="14" t="s">
        <v>80</v>
      </c>
      <c r="AY258" s="162" t="s">
        <v>128</v>
      </c>
    </row>
    <row r="259" spans="1:65" s="13" customFormat="1" ht="12">
      <c r="B259" s="154"/>
      <c r="D259" s="155" t="s">
        <v>137</v>
      </c>
      <c r="E259" s="156" t="s">
        <v>1</v>
      </c>
      <c r="F259" s="157" t="s">
        <v>214</v>
      </c>
      <c r="H259" s="156" t="s">
        <v>1</v>
      </c>
      <c r="L259" s="154"/>
      <c r="M259" s="158"/>
      <c r="N259" s="159"/>
      <c r="O259" s="159"/>
      <c r="P259" s="159"/>
      <c r="Q259" s="159"/>
      <c r="R259" s="159"/>
      <c r="S259" s="159"/>
      <c r="T259" s="160"/>
      <c r="AT259" s="156" t="s">
        <v>137</v>
      </c>
      <c r="AU259" s="156" t="s">
        <v>90</v>
      </c>
      <c r="AV259" s="13" t="s">
        <v>88</v>
      </c>
      <c r="AW259" s="13" t="s">
        <v>36</v>
      </c>
      <c r="AX259" s="13" t="s">
        <v>80</v>
      </c>
      <c r="AY259" s="156" t="s">
        <v>128</v>
      </c>
    </row>
    <row r="260" spans="1:65" s="14" customFormat="1" ht="12">
      <c r="B260" s="161"/>
      <c r="D260" s="155" t="s">
        <v>137</v>
      </c>
      <c r="E260" s="162" t="s">
        <v>1</v>
      </c>
      <c r="F260" s="163" t="s">
        <v>339</v>
      </c>
      <c r="H260" s="164">
        <v>8.6999999999999993</v>
      </c>
      <c r="L260" s="161"/>
      <c r="M260" s="165"/>
      <c r="N260" s="166"/>
      <c r="O260" s="166"/>
      <c r="P260" s="166"/>
      <c r="Q260" s="166"/>
      <c r="R260" s="166"/>
      <c r="S260" s="166"/>
      <c r="T260" s="167"/>
      <c r="AT260" s="162" t="s">
        <v>137</v>
      </c>
      <c r="AU260" s="162" t="s">
        <v>90</v>
      </c>
      <c r="AV260" s="14" t="s">
        <v>90</v>
      </c>
      <c r="AW260" s="14" t="s">
        <v>36</v>
      </c>
      <c r="AX260" s="14" t="s">
        <v>80</v>
      </c>
      <c r="AY260" s="162" t="s">
        <v>128</v>
      </c>
    </row>
    <row r="261" spans="1:65" s="14" customFormat="1" ht="12">
      <c r="B261" s="161"/>
      <c r="D261" s="155" t="s">
        <v>137</v>
      </c>
      <c r="E261" s="162" t="s">
        <v>1</v>
      </c>
      <c r="F261" s="163" t="s">
        <v>340</v>
      </c>
      <c r="H261" s="164">
        <v>95.7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2" t="s">
        <v>137</v>
      </c>
      <c r="AU261" s="162" t="s">
        <v>90</v>
      </c>
      <c r="AV261" s="14" t="s">
        <v>90</v>
      </c>
      <c r="AW261" s="14" t="s">
        <v>36</v>
      </c>
      <c r="AX261" s="14" t="s">
        <v>80</v>
      </c>
      <c r="AY261" s="162" t="s">
        <v>128</v>
      </c>
    </row>
    <row r="262" spans="1:65" s="15" customFormat="1" ht="12">
      <c r="B262" s="168"/>
      <c r="D262" s="155" t="s">
        <v>137</v>
      </c>
      <c r="E262" s="169" t="s">
        <v>1</v>
      </c>
      <c r="F262" s="170" t="s">
        <v>155</v>
      </c>
      <c r="H262" s="171">
        <v>1958.8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137</v>
      </c>
      <c r="AU262" s="169" t="s">
        <v>90</v>
      </c>
      <c r="AV262" s="15" t="s">
        <v>135</v>
      </c>
      <c r="AW262" s="15" t="s">
        <v>36</v>
      </c>
      <c r="AX262" s="15" t="s">
        <v>88</v>
      </c>
      <c r="AY262" s="169" t="s">
        <v>128</v>
      </c>
    </row>
    <row r="263" spans="1:65" s="2" customFormat="1" ht="24.25" customHeight="1">
      <c r="A263" s="30"/>
      <c r="B263" s="141"/>
      <c r="C263" s="175" t="s">
        <v>341</v>
      </c>
      <c r="D263" s="175" t="s">
        <v>342</v>
      </c>
      <c r="E263" s="176" t="s">
        <v>343</v>
      </c>
      <c r="F263" s="177" t="s">
        <v>344</v>
      </c>
      <c r="G263" s="178" t="s">
        <v>133</v>
      </c>
      <c r="H263" s="179">
        <v>2320.1990000000001</v>
      </c>
      <c r="I263" s="180"/>
      <c r="J263" s="180">
        <f>ROUND(I263*H263,2)</f>
        <v>0</v>
      </c>
      <c r="K263" s="177" t="s">
        <v>134</v>
      </c>
      <c r="L263" s="181"/>
      <c r="M263" s="182" t="s">
        <v>1</v>
      </c>
      <c r="N263" s="183" t="s">
        <v>45</v>
      </c>
      <c r="O263" s="150">
        <v>0</v>
      </c>
      <c r="P263" s="150">
        <f>O263*H263</f>
        <v>0</v>
      </c>
      <c r="Q263" s="150">
        <v>2.9999999999999997E-4</v>
      </c>
      <c r="R263" s="150">
        <f>Q263*H263</f>
        <v>0.69605969999999995</v>
      </c>
      <c r="S263" s="150">
        <v>0</v>
      </c>
      <c r="T263" s="151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2" t="s">
        <v>184</v>
      </c>
      <c r="AT263" s="152" t="s">
        <v>342</v>
      </c>
      <c r="AU263" s="152" t="s">
        <v>90</v>
      </c>
      <c r="AY263" s="17" t="s">
        <v>128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7" t="s">
        <v>88</v>
      </c>
      <c r="BK263" s="153">
        <f>ROUND(I263*H263,2)</f>
        <v>0</v>
      </c>
      <c r="BL263" s="17" t="s">
        <v>135</v>
      </c>
      <c r="BM263" s="152" t="s">
        <v>345</v>
      </c>
    </row>
    <row r="264" spans="1:65" s="14" customFormat="1" ht="12">
      <c r="B264" s="161"/>
      <c r="D264" s="155" t="s">
        <v>137</v>
      </c>
      <c r="F264" s="163" t="s">
        <v>346</v>
      </c>
      <c r="H264" s="164">
        <v>2320.1990000000001</v>
      </c>
      <c r="L264" s="161"/>
      <c r="M264" s="165"/>
      <c r="N264" s="166"/>
      <c r="O264" s="166"/>
      <c r="P264" s="166"/>
      <c r="Q264" s="166"/>
      <c r="R264" s="166"/>
      <c r="S264" s="166"/>
      <c r="T264" s="167"/>
      <c r="AT264" s="162" t="s">
        <v>137</v>
      </c>
      <c r="AU264" s="162" t="s">
        <v>90</v>
      </c>
      <c r="AV264" s="14" t="s">
        <v>90</v>
      </c>
      <c r="AW264" s="14" t="s">
        <v>3</v>
      </c>
      <c r="AX264" s="14" t="s">
        <v>88</v>
      </c>
      <c r="AY264" s="162" t="s">
        <v>128</v>
      </c>
    </row>
    <row r="265" spans="1:65" s="2" customFormat="1" ht="24.25" customHeight="1">
      <c r="A265" s="30"/>
      <c r="B265" s="141"/>
      <c r="C265" s="142" t="s">
        <v>347</v>
      </c>
      <c r="D265" s="142" t="s">
        <v>130</v>
      </c>
      <c r="E265" s="143" t="s">
        <v>348</v>
      </c>
      <c r="F265" s="144" t="s">
        <v>349</v>
      </c>
      <c r="G265" s="145" t="s">
        <v>212</v>
      </c>
      <c r="H265" s="191">
        <v>52.262</v>
      </c>
      <c r="I265" s="147"/>
      <c r="J265" s="147">
        <f>ROUND(I265*H265,2)</f>
        <v>0</v>
      </c>
      <c r="K265" s="144" t="s">
        <v>134</v>
      </c>
      <c r="L265" s="31"/>
      <c r="M265" s="148" t="s">
        <v>1</v>
      </c>
      <c r="N265" s="149" t="s">
        <v>45</v>
      </c>
      <c r="O265" s="150">
        <v>1.085</v>
      </c>
      <c r="P265" s="150">
        <f>O265*H265</f>
        <v>56.704270000000001</v>
      </c>
      <c r="Q265" s="150">
        <v>2.16</v>
      </c>
      <c r="R265" s="150">
        <f>Q265*H265</f>
        <v>112.88592000000001</v>
      </c>
      <c r="S265" s="150">
        <v>0</v>
      </c>
      <c r="T265" s="151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2" t="s">
        <v>135</v>
      </c>
      <c r="AT265" s="152" t="s">
        <v>130</v>
      </c>
      <c r="AU265" s="152" t="s">
        <v>90</v>
      </c>
      <c r="AY265" s="17" t="s">
        <v>128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7" t="s">
        <v>88</v>
      </c>
      <c r="BK265" s="153">
        <f>ROUND(I265*H265,2)</f>
        <v>0</v>
      </c>
      <c r="BL265" s="17" t="s">
        <v>135</v>
      </c>
      <c r="BM265" s="152" t="s">
        <v>350</v>
      </c>
    </row>
    <row r="266" spans="1:65" s="14" customFormat="1" ht="12">
      <c r="B266" s="161"/>
      <c r="D266" s="155" t="s">
        <v>137</v>
      </c>
      <c r="E266" s="162" t="s">
        <v>1</v>
      </c>
      <c r="F266" s="163" t="s">
        <v>351</v>
      </c>
      <c r="H266" s="164">
        <v>34.25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2" t="s">
        <v>137</v>
      </c>
      <c r="AU266" s="162" t="s">
        <v>90</v>
      </c>
      <c r="AV266" s="14" t="s">
        <v>90</v>
      </c>
      <c r="AW266" s="14" t="s">
        <v>36</v>
      </c>
      <c r="AX266" s="14" t="s">
        <v>80</v>
      </c>
      <c r="AY266" s="162" t="s">
        <v>128</v>
      </c>
    </row>
    <row r="267" spans="1:65" s="14" customFormat="1" ht="24">
      <c r="B267" s="161"/>
      <c r="D267" s="155" t="s">
        <v>137</v>
      </c>
      <c r="E267" s="162" t="s">
        <v>1</v>
      </c>
      <c r="F267" s="163" t="s">
        <v>352</v>
      </c>
      <c r="H267" s="164">
        <v>18.012</v>
      </c>
      <c r="L267" s="161"/>
      <c r="M267" s="165"/>
      <c r="N267" s="166"/>
      <c r="O267" s="166"/>
      <c r="P267" s="166"/>
      <c r="Q267" s="166"/>
      <c r="R267" s="166"/>
      <c r="S267" s="166"/>
      <c r="T267" s="167"/>
      <c r="AT267" s="162" t="s">
        <v>137</v>
      </c>
      <c r="AU267" s="162" t="s">
        <v>90</v>
      </c>
      <c r="AV267" s="14" t="s">
        <v>90</v>
      </c>
      <c r="AW267" s="14" t="s">
        <v>36</v>
      </c>
      <c r="AX267" s="14" t="s">
        <v>80</v>
      </c>
      <c r="AY267" s="162" t="s">
        <v>128</v>
      </c>
    </row>
    <row r="268" spans="1:65" s="15" customFormat="1" ht="12">
      <c r="B268" s="168"/>
      <c r="D268" s="155" t="s">
        <v>137</v>
      </c>
      <c r="E268" s="169" t="s">
        <v>1</v>
      </c>
      <c r="F268" s="170" t="s">
        <v>155</v>
      </c>
      <c r="H268" s="171">
        <f>SUM(H266:H267)</f>
        <v>52.262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137</v>
      </c>
      <c r="AU268" s="169" t="s">
        <v>90</v>
      </c>
      <c r="AV268" s="15" t="s">
        <v>135</v>
      </c>
      <c r="AW268" s="15" t="s">
        <v>36</v>
      </c>
      <c r="AX268" s="15" t="s">
        <v>88</v>
      </c>
      <c r="AY268" s="169" t="s">
        <v>128</v>
      </c>
    </row>
    <row r="269" spans="1:65" s="12" customFormat="1" ht="22.75" customHeight="1">
      <c r="B269" s="129"/>
      <c r="D269" s="130" t="s">
        <v>79</v>
      </c>
      <c r="E269" s="139" t="s">
        <v>161</v>
      </c>
      <c r="F269" s="139" t="s">
        <v>353</v>
      </c>
      <c r="J269" s="140">
        <f>BK269</f>
        <v>0</v>
      </c>
      <c r="L269" s="129"/>
      <c r="M269" s="133"/>
      <c r="N269" s="134"/>
      <c r="O269" s="134"/>
      <c r="P269" s="135">
        <f>SUM(P270:P281)</f>
        <v>1055.3896199999999</v>
      </c>
      <c r="Q269" s="134"/>
      <c r="R269" s="135">
        <f>SUM(R270:R281)</f>
        <v>428.49839639999999</v>
      </c>
      <c r="S269" s="134"/>
      <c r="T269" s="136">
        <f>SUM(T270:T281)</f>
        <v>0</v>
      </c>
      <c r="AR269" s="130" t="s">
        <v>88</v>
      </c>
      <c r="AT269" s="137" t="s">
        <v>79</v>
      </c>
      <c r="AU269" s="137" t="s">
        <v>88</v>
      </c>
      <c r="AY269" s="130" t="s">
        <v>128</v>
      </c>
      <c r="BK269" s="138">
        <f>SUM(BK270:BK281)</f>
        <v>0</v>
      </c>
    </row>
    <row r="270" spans="1:65" s="2" customFormat="1" ht="16.5" customHeight="1">
      <c r="A270" s="30"/>
      <c r="B270" s="141"/>
      <c r="C270" s="142" t="s">
        <v>354</v>
      </c>
      <c r="D270" s="142" t="s">
        <v>130</v>
      </c>
      <c r="E270" s="143" t="s">
        <v>355</v>
      </c>
      <c r="F270" s="144" t="s">
        <v>356</v>
      </c>
      <c r="G270" s="145" t="s">
        <v>212</v>
      </c>
      <c r="H270" s="191">
        <v>114.83999999999999</v>
      </c>
      <c r="I270" s="147"/>
      <c r="J270" s="147">
        <f>ROUND(I270*H270,2)</f>
        <v>0</v>
      </c>
      <c r="K270" s="144" t="s">
        <v>134</v>
      </c>
      <c r="L270" s="31"/>
      <c r="M270" s="148" t="s">
        <v>1</v>
      </c>
      <c r="N270" s="149" t="s">
        <v>45</v>
      </c>
      <c r="O270" s="150">
        <v>5.26</v>
      </c>
      <c r="P270" s="150">
        <f>O270*H270</f>
        <v>604.05839999999989</v>
      </c>
      <c r="Q270" s="150">
        <v>2.3114599999999998</v>
      </c>
      <c r="R270" s="150">
        <f>Q270*H270</f>
        <v>265.44806639999996</v>
      </c>
      <c r="S270" s="150">
        <v>0</v>
      </c>
      <c r="T270" s="151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2" t="s">
        <v>135</v>
      </c>
      <c r="AT270" s="152" t="s">
        <v>130</v>
      </c>
      <c r="AU270" s="152" t="s">
        <v>90</v>
      </c>
      <c r="AY270" s="17" t="s">
        <v>128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17" t="s">
        <v>88</v>
      </c>
      <c r="BK270" s="153">
        <f>ROUND(I270*H270,2)</f>
        <v>0</v>
      </c>
      <c r="BL270" s="17" t="s">
        <v>135</v>
      </c>
      <c r="BM270" s="152" t="s">
        <v>357</v>
      </c>
    </row>
    <row r="271" spans="1:65" s="14" customFormat="1" ht="12">
      <c r="B271" s="161"/>
      <c r="D271" s="155" t="s">
        <v>137</v>
      </c>
      <c r="E271" s="162" t="s">
        <v>1</v>
      </c>
      <c r="F271" s="163" t="s">
        <v>358</v>
      </c>
      <c r="H271" s="164">
        <v>20.55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2" t="s">
        <v>137</v>
      </c>
      <c r="AU271" s="162" t="s">
        <v>90</v>
      </c>
      <c r="AV271" s="14" t="s">
        <v>90</v>
      </c>
      <c r="AW271" s="14" t="s">
        <v>36</v>
      </c>
      <c r="AX271" s="14" t="s">
        <v>80</v>
      </c>
      <c r="AY271" s="162" t="s">
        <v>128</v>
      </c>
    </row>
    <row r="272" spans="1:65" s="14" customFormat="1" ht="12">
      <c r="B272" s="161"/>
      <c r="D272" s="155" t="s">
        <v>137</v>
      </c>
      <c r="E272" s="162" t="s">
        <v>1</v>
      </c>
      <c r="F272" s="163" t="s">
        <v>359</v>
      </c>
      <c r="H272" s="164">
        <v>34.25</v>
      </c>
      <c r="L272" s="161"/>
      <c r="M272" s="165"/>
      <c r="N272" s="166"/>
      <c r="O272" s="166"/>
      <c r="P272" s="166"/>
      <c r="Q272" s="166"/>
      <c r="R272" s="166"/>
      <c r="S272" s="166"/>
      <c r="T272" s="167"/>
      <c r="AT272" s="162" t="s">
        <v>137</v>
      </c>
      <c r="AU272" s="162" t="s">
        <v>90</v>
      </c>
      <c r="AV272" s="14" t="s">
        <v>90</v>
      </c>
      <c r="AW272" s="14" t="s">
        <v>36</v>
      </c>
      <c r="AX272" s="14" t="s">
        <v>80</v>
      </c>
      <c r="AY272" s="162" t="s">
        <v>128</v>
      </c>
    </row>
    <row r="273" spans="1:65" s="14" customFormat="1" ht="12">
      <c r="B273" s="161"/>
      <c r="D273" s="155" t="s">
        <v>137</v>
      </c>
      <c r="E273" s="162" t="s">
        <v>1</v>
      </c>
      <c r="F273" s="163" t="s">
        <v>360</v>
      </c>
      <c r="H273" s="164">
        <v>60.04</v>
      </c>
      <c r="L273" s="161"/>
      <c r="M273" s="165"/>
      <c r="N273" s="166"/>
      <c r="O273" s="166"/>
      <c r="P273" s="166"/>
      <c r="Q273" s="166"/>
      <c r="R273" s="166"/>
      <c r="S273" s="166"/>
      <c r="T273" s="167"/>
      <c r="AT273" s="162" t="s">
        <v>137</v>
      </c>
      <c r="AU273" s="162" t="s">
        <v>90</v>
      </c>
      <c r="AV273" s="14" t="s">
        <v>90</v>
      </c>
      <c r="AW273" s="14" t="s">
        <v>36</v>
      </c>
      <c r="AX273" s="14" t="s">
        <v>80</v>
      </c>
      <c r="AY273" s="162" t="s">
        <v>128</v>
      </c>
    </row>
    <row r="274" spans="1:65" s="15" customFormat="1" ht="12">
      <c r="B274" s="168"/>
      <c r="D274" s="155" t="s">
        <v>137</v>
      </c>
      <c r="E274" s="169" t="s">
        <v>1</v>
      </c>
      <c r="F274" s="170" t="s">
        <v>155</v>
      </c>
      <c r="H274" s="171">
        <f>SUM(H271:H273)</f>
        <v>114.84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137</v>
      </c>
      <c r="AU274" s="169" t="s">
        <v>90</v>
      </c>
      <c r="AV274" s="15" t="s">
        <v>135</v>
      </c>
      <c r="AW274" s="15" t="s">
        <v>36</v>
      </c>
      <c r="AX274" s="15" t="s">
        <v>88</v>
      </c>
      <c r="AY274" s="169" t="s">
        <v>128</v>
      </c>
    </row>
    <row r="275" spans="1:65" s="2" customFormat="1" ht="16.5" customHeight="1">
      <c r="A275" s="30"/>
      <c r="B275" s="141"/>
      <c r="C275" s="142" t="s">
        <v>361</v>
      </c>
      <c r="D275" s="142" t="s">
        <v>130</v>
      </c>
      <c r="E275" s="143" t="s">
        <v>362</v>
      </c>
      <c r="F275" s="144" t="s">
        <v>363</v>
      </c>
      <c r="G275" s="145" t="s">
        <v>364</v>
      </c>
      <c r="H275" s="191">
        <v>68.5</v>
      </c>
      <c r="I275" s="147"/>
      <c r="J275" s="147">
        <f>ROUND(I275*H275,2)</f>
        <v>0</v>
      </c>
      <c r="K275" s="144" t="s">
        <v>1</v>
      </c>
      <c r="L275" s="31"/>
      <c r="M275" s="148" t="s">
        <v>1</v>
      </c>
      <c r="N275" s="149" t="s">
        <v>45</v>
      </c>
      <c r="O275" s="150">
        <v>6.3120000000000003</v>
      </c>
      <c r="P275" s="150">
        <f>O275*H275</f>
        <v>432.37200000000001</v>
      </c>
      <c r="Q275" s="150">
        <v>2.3094800000000002</v>
      </c>
      <c r="R275" s="150">
        <f>Q275*H275</f>
        <v>158.19938000000002</v>
      </c>
      <c r="S275" s="150">
        <v>0</v>
      </c>
      <c r="T275" s="151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2" t="s">
        <v>135</v>
      </c>
      <c r="AT275" s="152" t="s">
        <v>130</v>
      </c>
      <c r="AU275" s="152" t="s">
        <v>90</v>
      </c>
      <c r="AY275" s="17" t="s">
        <v>128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7" t="s">
        <v>88</v>
      </c>
      <c r="BK275" s="153">
        <f>ROUND(I275*H275,2)</f>
        <v>0</v>
      </c>
      <c r="BL275" s="17" t="s">
        <v>135</v>
      </c>
      <c r="BM275" s="152" t="s">
        <v>365</v>
      </c>
    </row>
    <row r="276" spans="1:65" s="14" customFormat="1" ht="12">
      <c r="B276" s="161"/>
      <c r="D276" s="155" t="s">
        <v>137</v>
      </c>
      <c r="E276" s="162" t="s">
        <v>1</v>
      </c>
      <c r="F276" s="163" t="s">
        <v>366</v>
      </c>
      <c r="H276" s="164">
        <v>68.5</v>
      </c>
      <c r="L276" s="161"/>
      <c r="M276" s="165"/>
      <c r="N276" s="166"/>
      <c r="O276" s="166"/>
      <c r="P276" s="166"/>
      <c r="Q276" s="166"/>
      <c r="R276" s="166"/>
      <c r="S276" s="166"/>
      <c r="T276" s="167"/>
      <c r="AT276" s="162" t="s">
        <v>137</v>
      </c>
      <c r="AU276" s="162" t="s">
        <v>90</v>
      </c>
      <c r="AV276" s="14" t="s">
        <v>90</v>
      </c>
      <c r="AW276" s="14" t="s">
        <v>36</v>
      </c>
      <c r="AX276" s="14" t="s">
        <v>80</v>
      </c>
      <c r="AY276" s="162" t="s">
        <v>128</v>
      </c>
    </row>
    <row r="277" spans="1:65" s="15" customFormat="1" ht="12">
      <c r="B277" s="168"/>
      <c r="D277" s="155" t="s">
        <v>137</v>
      </c>
      <c r="E277" s="169" t="s">
        <v>1</v>
      </c>
      <c r="F277" s="170" t="s">
        <v>155</v>
      </c>
      <c r="H277" s="171">
        <f>SUM(H276)</f>
        <v>68.5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137</v>
      </c>
      <c r="AU277" s="169" t="s">
        <v>90</v>
      </c>
      <c r="AV277" s="15" t="s">
        <v>135</v>
      </c>
      <c r="AW277" s="15" t="s">
        <v>36</v>
      </c>
      <c r="AX277" s="15" t="s">
        <v>88</v>
      </c>
      <c r="AY277" s="169" t="s">
        <v>128</v>
      </c>
    </row>
    <row r="278" spans="1:65" s="2" customFormat="1" ht="21.75" customHeight="1">
      <c r="A278" s="30"/>
      <c r="B278" s="141"/>
      <c r="C278" s="142" t="s">
        <v>367</v>
      </c>
      <c r="D278" s="142" t="s">
        <v>130</v>
      </c>
      <c r="E278" s="143" t="s">
        <v>368</v>
      </c>
      <c r="F278" s="144" t="s">
        <v>369</v>
      </c>
      <c r="G278" s="145" t="s">
        <v>212</v>
      </c>
      <c r="H278" s="191">
        <v>5.1379999999999999</v>
      </c>
      <c r="I278" s="147"/>
      <c r="J278" s="147">
        <f>ROUND(I278*H278,2)</f>
        <v>0</v>
      </c>
      <c r="K278" s="144" t="s">
        <v>1</v>
      </c>
      <c r="L278" s="31"/>
      <c r="M278" s="148" t="s">
        <v>1</v>
      </c>
      <c r="N278" s="149" t="s">
        <v>45</v>
      </c>
      <c r="O278" s="150">
        <v>3.69</v>
      </c>
      <c r="P278" s="150">
        <f>O278*H278</f>
        <v>18.959219999999998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2" t="s">
        <v>135</v>
      </c>
      <c r="AT278" s="152" t="s">
        <v>130</v>
      </c>
      <c r="AU278" s="152" t="s">
        <v>90</v>
      </c>
      <c r="AY278" s="17" t="s">
        <v>128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7" t="s">
        <v>88</v>
      </c>
      <c r="BK278" s="153">
        <f>ROUND(I278*H278,2)</f>
        <v>0</v>
      </c>
      <c r="BL278" s="17" t="s">
        <v>135</v>
      </c>
      <c r="BM278" s="152" t="s">
        <v>370</v>
      </c>
    </row>
    <row r="279" spans="1:65" s="14" customFormat="1" ht="12">
      <c r="B279" s="161"/>
      <c r="D279" s="155" t="s">
        <v>137</v>
      </c>
      <c r="E279" s="162" t="s">
        <v>1</v>
      </c>
      <c r="F279" s="163" t="s">
        <v>371</v>
      </c>
      <c r="H279" s="164">
        <v>5.1379999999999999</v>
      </c>
      <c r="L279" s="161"/>
      <c r="M279" s="165"/>
      <c r="N279" s="166"/>
      <c r="O279" s="166"/>
      <c r="P279" s="166"/>
      <c r="Q279" s="166"/>
      <c r="R279" s="166"/>
      <c r="S279" s="166"/>
      <c r="T279" s="167"/>
      <c r="AT279" s="162" t="s">
        <v>137</v>
      </c>
      <c r="AU279" s="162" t="s">
        <v>90</v>
      </c>
      <c r="AV279" s="14" t="s">
        <v>90</v>
      </c>
      <c r="AW279" s="14" t="s">
        <v>36</v>
      </c>
      <c r="AX279" s="14" t="s">
        <v>80</v>
      </c>
      <c r="AY279" s="162" t="s">
        <v>128</v>
      </c>
    </row>
    <row r="280" spans="1:65" s="15" customFormat="1" ht="12">
      <c r="B280" s="168"/>
      <c r="D280" s="155" t="s">
        <v>137</v>
      </c>
      <c r="E280" s="169" t="s">
        <v>1</v>
      </c>
      <c r="F280" s="170" t="s">
        <v>155</v>
      </c>
      <c r="H280" s="171">
        <f>SUM(H279)</f>
        <v>5.1379999999999999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137</v>
      </c>
      <c r="AU280" s="169" t="s">
        <v>90</v>
      </c>
      <c r="AV280" s="15" t="s">
        <v>135</v>
      </c>
      <c r="AW280" s="15" t="s">
        <v>36</v>
      </c>
      <c r="AX280" s="15" t="s">
        <v>88</v>
      </c>
      <c r="AY280" s="169" t="s">
        <v>128</v>
      </c>
    </row>
    <row r="281" spans="1:65" s="2" customFormat="1" ht="16.5" customHeight="1">
      <c r="A281" s="30"/>
      <c r="B281" s="141"/>
      <c r="C281" s="175" t="s">
        <v>372</v>
      </c>
      <c r="D281" s="175" t="s">
        <v>342</v>
      </c>
      <c r="E281" s="176" t="s">
        <v>373</v>
      </c>
      <c r="F281" s="177" t="s">
        <v>374</v>
      </c>
      <c r="G281" s="178" t="s">
        <v>212</v>
      </c>
      <c r="H281" s="179">
        <v>7.4630000000000001</v>
      </c>
      <c r="I281" s="180"/>
      <c r="J281" s="180">
        <f>ROUND(I281*H281,2)</f>
        <v>0</v>
      </c>
      <c r="K281" s="177" t="s">
        <v>1</v>
      </c>
      <c r="L281" s="181"/>
      <c r="M281" s="182" t="s">
        <v>1</v>
      </c>
      <c r="N281" s="183" t="s">
        <v>45</v>
      </c>
      <c r="O281" s="150">
        <v>0</v>
      </c>
      <c r="P281" s="150">
        <f>O281*H281</f>
        <v>0</v>
      </c>
      <c r="Q281" s="150">
        <v>0.65</v>
      </c>
      <c r="R281" s="150">
        <f>Q281*H281</f>
        <v>4.8509500000000001</v>
      </c>
      <c r="S281" s="150">
        <v>0</v>
      </c>
      <c r="T281" s="151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2" t="s">
        <v>184</v>
      </c>
      <c r="AT281" s="152" t="s">
        <v>342</v>
      </c>
      <c r="AU281" s="152" t="s">
        <v>90</v>
      </c>
      <c r="AY281" s="17" t="s">
        <v>128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17" t="s">
        <v>88</v>
      </c>
      <c r="BK281" s="153">
        <f>ROUND(I281*H281,2)</f>
        <v>0</v>
      </c>
      <c r="BL281" s="17" t="s">
        <v>135</v>
      </c>
      <c r="BM281" s="152" t="s">
        <v>375</v>
      </c>
    </row>
    <row r="282" spans="1:65" s="12" customFormat="1" ht="22.75" customHeight="1">
      <c r="B282" s="129"/>
      <c r="D282" s="130" t="s">
        <v>79</v>
      </c>
      <c r="E282" s="139" t="s">
        <v>376</v>
      </c>
      <c r="F282" s="139" t="s">
        <v>377</v>
      </c>
      <c r="J282" s="140">
        <f>BK282</f>
        <v>0</v>
      </c>
      <c r="L282" s="129"/>
      <c r="M282" s="133"/>
      <c r="N282" s="134"/>
      <c r="O282" s="134"/>
      <c r="P282" s="135">
        <f>SUM(P283:P284)</f>
        <v>77.350239999999999</v>
      </c>
      <c r="Q282" s="134"/>
      <c r="R282" s="135">
        <f>SUM(R283:R284)</f>
        <v>0</v>
      </c>
      <c r="S282" s="134"/>
      <c r="T282" s="136">
        <f>SUM(T283:T284)</f>
        <v>0</v>
      </c>
      <c r="AR282" s="130" t="s">
        <v>88</v>
      </c>
      <c r="AT282" s="137" t="s">
        <v>79</v>
      </c>
      <c r="AU282" s="137" t="s">
        <v>88</v>
      </c>
      <c r="AY282" s="130" t="s">
        <v>128</v>
      </c>
      <c r="BK282" s="138">
        <f>SUM(BK283:BK284)</f>
        <v>0</v>
      </c>
    </row>
    <row r="283" spans="1:65" s="2" customFormat="1" ht="33" customHeight="1">
      <c r="A283" s="30"/>
      <c r="B283" s="141"/>
      <c r="C283" s="142" t="s">
        <v>378</v>
      </c>
      <c r="D283" s="142" t="s">
        <v>130</v>
      </c>
      <c r="E283" s="143" t="s">
        <v>379</v>
      </c>
      <c r="F283" s="144" t="s">
        <v>380</v>
      </c>
      <c r="G283" s="145" t="s">
        <v>294</v>
      </c>
      <c r="H283" s="146">
        <v>1089.44</v>
      </c>
      <c r="I283" s="147"/>
      <c r="J283" s="147">
        <f>ROUND(I283*H283,2)</f>
        <v>0</v>
      </c>
      <c r="K283" s="144" t="s">
        <v>134</v>
      </c>
      <c r="L283" s="31"/>
      <c r="M283" s="148" t="s">
        <v>1</v>
      </c>
      <c r="N283" s="149" t="s">
        <v>45</v>
      </c>
      <c r="O283" s="150">
        <v>6.6000000000000003E-2</v>
      </c>
      <c r="P283" s="150">
        <f>O283*H283</f>
        <v>71.903040000000004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2" t="s">
        <v>135</v>
      </c>
      <c r="AT283" s="152" t="s">
        <v>130</v>
      </c>
      <c r="AU283" s="152" t="s">
        <v>90</v>
      </c>
      <c r="AY283" s="17" t="s">
        <v>128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7" t="s">
        <v>88</v>
      </c>
      <c r="BK283" s="153">
        <f>ROUND(I283*H283,2)</f>
        <v>0</v>
      </c>
      <c r="BL283" s="17" t="s">
        <v>135</v>
      </c>
      <c r="BM283" s="152" t="s">
        <v>381</v>
      </c>
    </row>
    <row r="284" spans="1:65" s="2" customFormat="1" ht="33" customHeight="1">
      <c r="A284" s="30"/>
      <c r="B284" s="141"/>
      <c r="C284" s="142" t="s">
        <v>382</v>
      </c>
      <c r="D284" s="142" t="s">
        <v>130</v>
      </c>
      <c r="E284" s="143" t="s">
        <v>383</v>
      </c>
      <c r="F284" s="144" t="s">
        <v>384</v>
      </c>
      <c r="G284" s="145" t="s">
        <v>294</v>
      </c>
      <c r="H284" s="146">
        <v>1089.44</v>
      </c>
      <c r="I284" s="147"/>
      <c r="J284" s="147">
        <f>ROUND(I284*H284,2)</f>
        <v>0</v>
      </c>
      <c r="K284" s="144" t="s">
        <v>134</v>
      </c>
      <c r="L284" s="31"/>
      <c r="M284" s="184" t="s">
        <v>1</v>
      </c>
      <c r="N284" s="185" t="s">
        <v>45</v>
      </c>
      <c r="O284" s="186">
        <v>5.0000000000000001E-3</v>
      </c>
      <c r="P284" s="186">
        <f>O284*H284</f>
        <v>5.4472000000000005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2" t="s">
        <v>135</v>
      </c>
      <c r="AT284" s="152" t="s">
        <v>130</v>
      </c>
      <c r="AU284" s="152" t="s">
        <v>90</v>
      </c>
      <c r="AY284" s="17" t="s">
        <v>128</v>
      </c>
      <c r="BE284" s="153">
        <f>IF(N284="základní",J284,0)</f>
        <v>0</v>
      </c>
      <c r="BF284" s="153">
        <f>IF(N284="snížená",J284,0)</f>
        <v>0</v>
      </c>
      <c r="BG284" s="153">
        <f>IF(N284="zákl. přenesená",J284,0)</f>
        <v>0</v>
      </c>
      <c r="BH284" s="153">
        <f>IF(N284="sníž. přenesená",J284,0)</f>
        <v>0</v>
      </c>
      <c r="BI284" s="153">
        <f>IF(N284="nulová",J284,0)</f>
        <v>0</v>
      </c>
      <c r="BJ284" s="17" t="s">
        <v>88</v>
      </c>
      <c r="BK284" s="153">
        <f>ROUND(I284*H284,2)</f>
        <v>0</v>
      </c>
      <c r="BL284" s="17" t="s">
        <v>135</v>
      </c>
      <c r="BM284" s="152" t="s">
        <v>385</v>
      </c>
    </row>
    <row r="285" spans="1:65" s="2" customFormat="1" ht="7" customHeight="1">
      <c r="A285" s="30"/>
      <c r="B285" s="45"/>
      <c r="C285" s="46"/>
      <c r="D285" s="46"/>
      <c r="E285" s="46"/>
      <c r="F285" s="46"/>
      <c r="G285" s="46"/>
      <c r="H285" s="46"/>
      <c r="I285" s="46"/>
      <c r="J285" s="46"/>
      <c r="K285" s="46"/>
      <c r="L285" s="31"/>
      <c r="M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</row>
  </sheetData>
  <autoFilter ref="C120:K28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31"/>
  <sheetViews>
    <sheetView showGridLines="0" workbookViewId="0">
      <selection activeCell="E24" sqref="E24"/>
    </sheetView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1"/>
    </row>
    <row r="2" spans="1:46" s="1" customFormat="1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93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5" customHeight="1">
      <c r="B4" s="20"/>
      <c r="D4" s="21" t="s">
        <v>100</v>
      </c>
      <c r="L4" s="20"/>
      <c r="M4" s="92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7" t="str">
        <f>'Rekapitulace stavby'!K6</f>
        <v>Příprava území - Izolační zeleň Českobrodská</v>
      </c>
      <c r="F7" s="228"/>
      <c r="G7" s="228"/>
      <c r="H7" s="228"/>
      <c r="L7" s="20"/>
    </row>
    <row r="8" spans="1:46" s="2" customFormat="1" ht="12" customHeight="1">
      <c r="A8" s="30"/>
      <c r="B8" s="31"/>
      <c r="C8" s="30"/>
      <c r="D8" s="26" t="s">
        <v>101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7" t="s">
        <v>386</v>
      </c>
      <c r="F9" s="226"/>
      <c r="G9" s="226"/>
      <c r="H9" s="22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6" t="s">
        <v>16</v>
      </c>
      <c r="E11" s="30"/>
      <c r="F11" s="24" t="s">
        <v>17</v>
      </c>
      <c r="G11" s="30"/>
      <c r="H11" s="30"/>
      <c r="I11" s="26" t="s">
        <v>18</v>
      </c>
      <c r="J11" s="24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20</v>
      </c>
      <c r="E12" s="30"/>
      <c r="F12" s="24" t="s">
        <v>21</v>
      </c>
      <c r="G12" s="30"/>
      <c r="H12" s="30"/>
      <c r="I12" s="26" t="s">
        <v>22</v>
      </c>
      <c r="J12" s="53" t="str">
        <f>'Rekapitulace stavby'!AN8</f>
        <v>15. 8. 2021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7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6" t="s">
        <v>28</v>
      </c>
      <c r="E14" s="30"/>
      <c r="F14" s="30"/>
      <c r="G14" s="30"/>
      <c r="H14" s="30"/>
      <c r="I14" s="26" t="s">
        <v>29</v>
      </c>
      <c r="J14" s="24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4" t="s">
        <v>30</v>
      </c>
      <c r="F15" s="30"/>
      <c r="G15" s="30"/>
      <c r="H15" s="30"/>
      <c r="I15" s="26" t="s">
        <v>31</v>
      </c>
      <c r="J15" s="24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7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6" t="s">
        <v>32</v>
      </c>
      <c r="E17" s="30"/>
      <c r="F17" s="30"/>
      <c r="G17" s="30"/>
      <c r="H17" s="30"/>
      <c r="I17" s="26" t="s">
        <v>29</v>
      </c>
      <c r="J17" s="24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1" t="str">
        <f>'Rekapitulace stavby'!E14</f>
        <v xml:space="preserve"> </v>
      </c>
      <c r="F18" s="201"/>
      <c r="G18" s="201"/>
      <c r="H18" s="201"/>
      <c r="I18" s="26" t="s">
        <v>31</v>
      </c>
      <c r="J18" s="24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7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6" t="s">
        <v>34</v>
      </c>
      <c r="E20" s="30"/>
      <c r="F20" s="30"/>
      <c r="G20" s="30"/>
      <c r="H20" s="30"/>
      <c r="I20" s="26" t="s">
        <v>29</v>
      </c>
      <c r="J20" s="24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4" t="s">
        <v>35</v>
      </c>
      <c r="F21" s="30"/>
      <c r="G21" s="30"/>
      <c r="H21" s="30"/>
      <c r="I21" s="26" t="s">
        <v>31</v>
      </c>
      <c r="J21" s="24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7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6" t="s">
        <v>37</v>
      </c>
      <c r="E23" s="30"/>
      <c r="F23" s="30"/>
      <c r="G23" s="30"/>
      <c r="H23" s="30"/>
      <c r="I23" s="26" t="s">
        <v>29</v>
      </c>
      <c r="J23" s="24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4"/>
      <c r="F24" s="30"/>
      <c r="G24" s="30"/>
      <c r="H24" s="30"/>
      <c r="I24" s="26" t="s">
        <v>31</v>
      </c>
      <c r="J24" s="24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7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6" t="s">
        <v>38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7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5" customHeight="1">
      <c r="A30" s="30"/>
      <c r="B30" s="31"/>
      <c r="C30" s="30"/>
      <c r="D30" s="96" t="s">
        <v>40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7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34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5" customHeight="1">
      <c r="A33" s="30"/>
      <c r="B33" s="31"/>
      <c r="C33" s="30"/>
      <c r="D33" s="97" t="s">
        <v>44</v>
      </c>
      <c r="E33" s="26" t="s">
        <v>45</v>
      </c>
      <c r="F33" s="98">
        <f>ROUND((SUM(BE118:BE130)),  2)</f>
        <v>0</v>
      </c>
      <c r="G33" s="30"/>
      <c r="H33" s="30"/>
      <c r="I33" s="99">
        <v>0.21</v>
      </c>
      <c r="J33" s="98">
        <f>ROUND(((SUM(BE118:BE130))*I33),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5" customHeight="1">
      <c r="A34" s="30"/>
      <c r="B34" s="31"/>
      <c r="C34" s="30"/>
      <c r="D34" s="30"/>
      <c r="E34" s="26" t="s">
        <v>46</v>
      </c>
      <c r="F34" s="98">
        <f>ROUND((SUM(BF118:BF130)),  2)</f>
        <v>0</v>
      </c>
      <c r="G34" s="30"/>
      <c r="H34" s="30"/>
      <c r="I34" s="99">
        <v>0.15</v>
      </c>
      <c r="J34" s="98">
        <f>ROUND(((SUM(BF118:BF130))*I34),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5" hidden="1" customHeight="1">
      <c r="A35" s="30"/>
      <c r="B35" s="31"/>
      <c r="C35" s="30"/>
      <c r="D35" s="30"/>
      <c r="E35" s="26" t="s">
        <v>47</v>
      </c>
      <c r="F35" s="98">
        <f>ROUND((SUM(BG118:BG130)),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5" hidden="1" customHeight="1">
      <c r="A36" s="30"/>
      <c r="B36" s="31"/>
      <c r="C36" s="30"/>
      <c r="D36" s="30"/>
      <c r="E36" s="26" t="s">
        <v>48</v>
      </c>
      <c r="F36" s="98">
        <f>ROUND((SUM(BH118:BH130)),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5" hidden="1" customHeight="1">
      <c r="A37" s="30"/>
      <c r="B37" s="31"/>
      <c r="C37" s="30"/>
      <c r="D37" s="30"/>
      <c r="E37" s="26" t="s">
        <v>49</v>
      </c>
      <c r="F37" s="98">
        <f>ROUND((SUM(BI118:BI130)),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7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5" customHeight="1">
      <c r="A39" s="30"/>
      <c r="B39" s="31"/>
      <c r="C39" s="100"/>
      <c r="D39" s="101" t="s">
        <v>50</v>
      </c>
      <c r="E39" s="58"/>
      <c r="F39" s="58"/>
      <c r="G39" s="102" t="s">
        <v>51</v>
      </c>
      <c r="H39" s="103" t="s">
        <v>52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0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4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0"/>
      <c r="B61" s="31"/>
      <c r="C61" s="30"/>
      <c r="D61" s="43" t="s">
        <v>55</v>
      </c>
      <c r="E61" s="33"/>
      <c r="F61" s="106" t="s">
        <v>56</v>
      </c>
      <c r="G61" s="43" t="s">
        <v>55</v>
      </c>
      <c r="H61" s="33"/>
      <c r="I61" s="33"/>
      <c r="J61" s="107" t="s">
        <v>56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0"/>
      <c r="B65" s="31"/>
      <c r="C65" s="30"/>
      <c r="D65" s="41" t="s">
        <v>57</v>
      </c>
      <c r="E65" s="44"/>
      <c r="F65" s="44"/>
      <c r="G65" s="41" t="s">
        <v>58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0"/>
      <c r="B76" s="31"/>
      <c r="C76" s="30"/>
      <c r="D76" s="43" t="s">
        <v>55</v>
      </c>
      <c r="E76" s="33"/>
      <c r="F76" s="106" t="s">
        <v>56</v>
      </c>
      <c r="G76" s="43" t="s">
        <v>55</v>
      </c>
      <c r="H76" s="33"/>
      <c r="I76" s="33"/>
      <c r="J76" s="107" t="s">
        <v>56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7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5" customHeight="1">
      <c r="A82" s="30"/>
      <c r="B82" s="31"/>
      <c r="C82" s="21" t="s">
        <v>103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7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7" t="str">
        <f>E7</f>
        <v>Příprava území - Izolační zeleň Českobrodská</v>
      </c>
      <c r="F85" s="228"/>
      <c r="G85" s="228"/>
      <c r="H85" s="22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7" t="str">
        <f>E9</f>
        <v>SO 102 - Napojení stezky Českobrodská</v>
      </c>
      <c r="F87" s="226"/>
      <c r="G87" s="226"/>
      <c r="H87" s="22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7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20</v>
      </c>
      <c r="D89" s="30"/>
      <c r="E89" s="30"/>
      <c r="F89" s="24" t="str">
        <f>F12</f>
        <v>Kyje (731226), Hloubětín (731234</v>
      </c>
      <c r="G89" s="30"/>
      <c r="H89" s="30"/>
      <c r="I89" s="26" t="s">
        <v>22</v>
      </c>
      <c r="J89" s="53" t="str">
        <f>IF(J12="","",J12)</f>
        <v>15. 8. 2021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7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5" customHeight="1">
      <c r="A91" s="30"/>
      <c r="B91" s="31"/>
      <c r="C91" s="26" t="s">
        <v>28</v>
      </c>
      <c r="D91" s="30"/>
      <c r="E91" s="30"/>
      <c r="F91" s="24" t="str">
        <f>E15</f>
        <v>Praha 14</v>
      </c>
      <c r="G91" s="30"/>
      <c r="H91" s="30"/>
      <c r="I91" s="26" t="s">
        <v>34</v>
      </c>
      <c r="J91" s="28" t="str">
        <f>E21</f>
        <v>Projekce dopravní Filip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5" customHeight="1">
      <c r="A92" s="30"/>
      <c r="B92" s="31"/>
      <c r="C92" s="26" t="s">
        <v>32</v>
      </c>
      <c r="D92" s="30"/>
      <c r="E92" s="30"/>
      <c r="F92" s="24" t="str">
        <f>IF(E18="","",E18)</f>
        <v xml:space="preserve"> </v>
      </c>
      <c r="G92" s="30"/>
      <c r="H92" s="30"/>
      <c r="I92" s="26" t="s">
        <v>37</v>
      </c>
      <c r="J92" s="28">
        <f>E24</f>
        <v>0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2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2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75" customHeight="1">
      <c r="A96" s="30"/>
      <c r="B96" s="31"/>
      <c r="C96" s="110" t="s">
        <v>106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107</v>
      </c>
    </row>
    <row r="97" spans="1:31" s="9" customFormat="1" ht="25" customHeight="1">
      <c r="B97" s="111"/>
      <c r="D97" s="112" t="s">
        <v>108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0" customFormat="1" ht="20" customHeight="1">
      <c r="B98" s="115"/>
      <c r="D98" s="116" t="s">
        <v>109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7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7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5" customHeight="1">
      <c r="A105" s="30"/>
      <c r="B105" s="31"/>
      <c r="C105" s="21" t="s">
        <v>113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7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6" t="s">
        <v>14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7" t="str">
        <f>E7</f>
        <v>Příprava území - Izolační zeleň Českobrodská</v>
      </c>
      <c r="F108" s="228"/>
      <c r="G108" s="228"/>
      <c r="H108" s="228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6" t="s">
        <v>101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7" t="str">
        <f>E9</f>
        <v>SO 102 - Napojení stezky Českobrodská</v>
      </c>
      <c r="F110" s="226"/>
      <c r="G110" s="226"/>
      <c r="H110" s="22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7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20</v>
      </c>
      <c r="D112" s="30"/>
      <c r="E112" s="30"/>
      <c r="F112" s="24" t="str">
        <f>F12</f>
        <v>Kyje (731226), Hloubětín (731234</v>
      </c>
      <c r="G112" s="30"/>
      <c r="H112" s="30"/>
      <c r="I112" s="26" t="s">
        <v>22</v>
      </c>
      <c r="J112" s="53" t="str">
        <f>IF(J12="","",J12)</f>
        <v>15. 8. 2021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7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5" customHeight="1">
      <c r="A114" s="30"/>
      <c r="B114" s="31"/>
      <c r="C114" s="26" t="s">
        <v>28</v>
      </c>
      <c r="D114" s="30"/>
      <c r="E114" s="30"/>
      <c r="F114" s="24" t="str">
        <f>E15</f>
        <v>Praha 14</v>
      </c>
      <c r="G114" s="30"/>
      <c r="H114" s="30"/>
      <c r="I114" s="26" t="s">
        <v>34</v>
      </c>
      <c r="J114" s="28" t="str">
        <f>E21</f>
        <v>Projekce dopravní Filip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5" customHeight="1">
      <c r="A115" s="30"/>
      <c r="B115" s="31"/>
      <c r="C115" s="26" t="s">
        <v>32</v>
      </c>
      <c r="D115" s="30"/>
      <c r="E115" s="30"/>
      <c r="F115" s="24" t="str">
        <f>IF(E18="","",E18)</f>
        <v xml:space="preserve"> </v>
      </c>
      <c r="G115" s="30"/>
      <c r="H115" s="30"/>
      <c r="I115" s="26" t="s">
        <v>37</v>
      </c>
      <c r="J115" s="28">
        <f>E24</f>
        <v>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2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114</v>
      </c>
      <c r="D117" s="122" t="s">
        <v>65</v>
      </c>
      <c r="E117" s="122" t="s">
        <v>61</v>
      </c>
      <c r="F117" s="122" t="s">
        <v>62</v>
      </c>
      <c r="G117" s="122" t="s">
        <v>115</v>
      </c>
      <c r="H117" s="122" t="s">
        <v>116</v>
      </c>
      <c r="I117" s="122" t="s">
        <v>117</v>
      </c>
      <c r="J117" s="122" t="s">
        <v>105</v>
      </c>
      <c r="K117" s="123" t="s">
        <v>118</v>
      </c>
      <c r="L117" s="124"/>
      <c r="M117" s="60" t="s">
        <v>1</v>
      </c>
      <c r="N117" s="61" t="s">
        <v>44</v>
      </c>
      <c r="O117" s="61" t="s">
        <v>119</v>
      </c>
      <c r="P117" s="61" t="s">
        <v>120</v>
      </c>
      <c r="Q117" s="61" t="s">
        <v>121</v>
      </c>
      <c r="R117" s="61" t="s">
        <v>122</v>
      </c>
      <c r="S117" s="61" t="s">
        <v>123</v>
      </c>
      <c r="T117" s="62" t="s">
        <v>124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75" customHeight="1">
      <c r="A118" s="30"/>
      <c r="B118" s="31"/>
      <c r="C118" s="67" t="s">
        <v>125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</f>
        <v>33.734999999999999</v>
      </c>
      <c r="Q118" s="64"/>
      <c r="R118" s="126">
        <f>R119</f>
        <v>0</v>
      </c>
      <c r="S118" s="64"/>
      <c r="T118" s="12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7" t="s">
        <v>79</v>
      </c>
      <c r="AU118" s="17" t="s">
        <v>107</v>
      </c>
      <c r="BK118" s="128">
        <f>BK119</f>
        <v>0</v>
      </c>
    </row>
    <row r="119" spans="1:65" s="12" customFormat="1" ht="26" customHeight="1">
      <c r="B119" s="129"/>
      <c r="D119" s="130" t="s">
        <v>79</v>
      </c>
      <c r="E119" s="131" t="s">
        <v>126</v>
      </c>
      <c r="F119" s="131" t="s">
        <v>127</v>
      </c>
      <c r="J119" s="132">
        <f>BK119</f>
        <v>0</v>
      </c>
      <c r="L119" s="129"/>
      <c r="M119" s="133"/>
      <c r="N119" s="134"/>
      <c r="O119" s="134"/>
      <c r="P119" s="135">
        <f>P120</f>
        <v>33.734999999999999</v>
      </c>
      <c r="Q119" s="134"/>
      <c r="R119" s="135">
        <f>R120</f>
        <v>0</v>
      </c>
      <c r="S119" s="134"/>
      <c r="T119" s="136">
        <f>T120</f>
        <v>0</v>
      </c>
      <c r="AR119" s="130" t="s">
        <v>88</v>
      </c>
      <c r="AT119" s="137" t="s">
        <v>79</v>
      </c>
      <c r="AU119" s="137" t="s">
        <v>80</v>
      </c>
      <c r="AY119" s="130" t="s">
        <v>128</v>
      </c>
      <c r="BK119" s="138">
        <f>BK120</f>
        <v>0</v>
      </c>
    </row>
    <row r="120" spans="1:65" s="12" customFormat="1" ht="22.75" customHeight="1">
      <c r="B120" s="129"/>
      <c r="D120" s="130" t="s">
        <v>79</v>
      </c>
      <c r="E120" s="139" t="s">
        <v>88</v>
      </c>
      <c r="F120" s="139" t="s">
        <v>129</v>
      </c>
      <c r="J120" s="140">
        <f>BK120</f>
        <v>0</v>
      </c>
      <c r="L120" s="129"/>
      <c r="M120" s="133"/>
      <c r="N120" s="134"/>
      <c r="O120" s="134"/>
      <c r="P120" s="135">
        <f>SUM(P121:P130)</f>
        <v>33.734999999999999</v>
      </c>
      <c r="Q120" s="134"/>
      <c r="R120" s="135">
        <f>SUM(R121:R130)</f>
        <v>0</v>
      </c>
      <c r="S120" s="134"/>
      <c r="T120" s="136">
        <f>SUM(T121:T130)</f>
        <v>0</v>
      </c>
      <c r="AR120" s="130" t="s">
        <v>88</v>
      </c>
      <c r="AT120" s="137" t="s">
        <v>79</v>
      </c>
      <c r="AU120" s="137" t="s">
        <v>88</v>
      </c>
      <c r="AY120" s="130" t="s">
        <v>128</v>
      </c>
      <c r="BK120" s="138">
        <f>SUM(BK121:BK130)</f>
        <v>0</v>
      </c>
    </row>
    <row r="121" spans="1:65" s="2" customFormat="1" ht="33" customHeight="1">
      <c r="A121" s="30"/>
      <c r="B121" s="141"/>
      <c r="C121" s="142" t="s">
        <v>88</v>
      </c>
      <c r="D121" s="142" t="s">
        <v>130</v>
      </c>
      <c r="E121" s="143" t="s">
        <v>131</v>
      </c>
      <c r="F121" s="144" t="s">
        <v>132</v>
      </c>
      <c r="G121" s="145" t="s">
        <v>133</v>
      </c>
      <c r="H121" s="146">
        <v>65</v>
      </c>
      <c r="I121" s="147"/>
      <c r="J121" s="147">
        <f>ROUND(I121*H121,2)</f>
        <v>0</v>
      </c>
      <c r="K121" s="144" t="s">
        <v>134</v>
      </c>
      <c r="L121" s="31"/>
      <c r="M121" s="148" t="s">
        <v>1</v>
      </c>
      <c r="N121" s="149" t="s">
        <v>45</v>
      </c>
      <c r="O121" s="150">
        <v>0.34799999999999998</v>
      </c>
      <c r="P121" s="150">
        <f>O121*H121</f>
        <v>22.619999999999997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2" t="s">
        <v>135</v>
      </c>
      <c r="AT121" s="152" t="s">
        <v>130</v>
      </c>
      <c r="AU121" s="152" t="s">
        <v>90</v>
      </c>
      <c r="AY121" s="17" t="s">
        <v>128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7" t="s">
        <v>88</v>
      </c>
      <c r="BK121" s="153">
        <f>ROUND(I121*H121,2)</f>
        <v>0</v>
      </c>
      <c r="BL121" s="17" t="s">
        <v>135</v>
      </c>
      <c r="BM121" s="152" t="s">
        <v>387</v>
      </c>
    </row>
    <row r="122" spans="1:65" s="13" customFormat="1" ht="12">
      <c r="B122" s="154"/>
      <c r="D122" s="155" t="s">
        <v>137</v>
      </c>
      <c r="E122" s="156" t="s">
        <v>1</v>
      </c>
      <c r="F122" s="157" t="s">
        <v>388</v>
      </c>
      <c r="H122" s="156" t="s">
        <v>1</v>
      </c>
      <c r="L122" s="154"/>
      <c r="M122" s="158"/>
      <c r="N122" s="159"/>
      <c r="O122" s="159"/>
      <c r="P122" s="159"/>
      <c r="Q122" s="159"/>
      <c r="R122" s="159"/>
      <c r="S122" s="159"/>
      <c r="T122" s="160"/>
      <c r="AT122" s="156" t="s">
        <v>137</v>
      </c>
      <c r="AU122" s="156" t="s">
        <v>90</v>
      </c>
      <c r="AV122" s="13" t="s">
        <v>88</v>
      </c>
      <c r="AW122" s="13" t="s">
        <v>36</v>
      </c>
      <c r="AX122" s="13" t="s">
        <v>80</v>
      </c>
      <c r="AY122" s="156" t="s">
        <v>128</v>
      </c>
    </row>
    <row r="123" spans="1:65" s="14" customFormat="1" ht="12">
      <c r="B123" s="161"/>
      <c r="D123" s="155" t="s">
        <v>137</v>
      </c>
      <c r="E123" s="162" t="s">
        <v>1</v>
      </c>
      <c r="F123" s="163" t="s">
        <v>389</v>
      </c>
      <c r="H123" s="164">
        <v>65</v>
      </c>
      <c r="L123" s="161"/>
      <c r="M123" s="165"/>
      <c r="N123" s="166"/>
      <c r="O123" s="166"/>
      <c r="P123" s="166"/>
      <c r="Q123" s="166"/>
      <c r="R123" s="166"/>
      <c r="S123" s="166"/>
      <c r="T123" s="167"/>
      <c r="AT123" s="162" t="s">
        <v>137</v>
      </c>
      <c r="AU123" s="162" t="s">
        <v>90</v>
      </c>
      <c r="AV123" s="14" t="s">
        <v>90</v>
      </c>
      <c r="AW123" s="14" t="s">
        <v>36</v>
      </c>
      <c r="AX123" s="14" t="s">
        <v>80</v>
      </c>
      <c r="AY123" s="162" t="s">
        <v>128</v>
      </c>
    </row>
    <row r="124" spans="1:65" s="15" customFormat="1" ht="12">
      <c r="B124" s="168"/>
      <c r="D124" s="155" t="s">
        <v>137</v>
      </c>
      <c r="E124" s="169" t="s">
        <v>1</v>
      </c>
      <c r="F124" s="170" t="s">
        <v>155</v>
      </c>
      <c r="H124" s="171">
        <v>65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137</v>
      </c>
      <c r="AU124" s="169" t="s">
        <v>90</v>
      </c>
      <c r="AV124" s="15" t="s">
        <v>135</v>
      </c>
      <c r="AW124" s="15" t="s">
        <v>36</v>
      </c>
      <c r="AX124" s="15" t="s">
        <v>88</v>
      </c>
      <c r="AY124" s="169" t="s">
        <v>128</v>
      </c>
    </row>
    <row r="125" spans="1:65" s="2" customFormat="1" ht="24.25" customHeight="1">
      <c r="A125" s="30"/>
      <c r="B125" s="141"/>
      <c r="C125" s="142" t="s">
        <v>90</v>
      </c>
      <c r="D125" s="142" t="s">
        <v>130</v>
      </c>
      <c r="E125" s="143" t="s">
        <v>243</v>
      </c>
      <c r="F125" s="144" t="s">
        <v>244</v>
      </c>
      <c r="G125" s="145" t="s">
        <v>133</v>
      </c>
      <c r="H125" s="146">
        <v>65</v>
      </c>
      <c r="I125" s="147"/>
      <c r="J125" s="147">
        <f>ROUND(I125*H125,2)</f>
        <v>0</v>
      </c>
      <c r="K125" s="144" t="s">
        <v>134</v>
      </c>
      <c r="L125" s="31"/>
      <c r="M125" s="148" t="s">
        <v>1</v>
      </c>
      <c r="N125" s="149" t="s">
        <v>45</v>
      </c>
      <c r="O125" s="150">
        <v>5.0999999999999997E-2</v>
      </c>
      <c r="P125" s="150">
        <f>O125*H125</f>
        <v>3.3149999999999999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2" t="s">
        <v>135</v>
      </c>
      <c r="AT125" s="152" t="s">
        <v>130</v>
      </c>
      <c r="AU125" s="152" t="s">
        <v>90</v>
      </c>
      <c r="AY125" s="17" t="s">
        <v>128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7" t="s">
        <v>88</v>
      </c>
      <c r="BK125" s="153">
        <f>ROUND(I125*H125,2)</f>
        <v>0</v>
      </c>
      <c r="BL125" s="17" t="s">
        <v>135</v>
      </c>
      <c r="BM125" s="152" t="s">
        <v>390</v>
      </c>
    </row>
    <row r="126" spans="1:65" s="14" customFormat="1" ht="12">
      <c r="B126" s="161"/>
      <c r="D126" s="155" t="s">
        <v>137</v>
      </c>
      <c r="E126" s="162" t="s">
        <v>1</v>
      </c>
      <c r="F126" s="163" t="s">
        <v>391</v>
      </c>
      <c r="H126" s="164">
        <v>65</v>
      </c>
      <c r="L126" s="161"/>
      <c r="M126" s="165"/>
      <c r="N126" s="166"/>
      <c r="O126" s="166"/>
      <c r="P126" s="166"/>
      <c r="Q126" s="166"/>
      <c r="R126" s="166"/>
      <c r="S126" s="166"/>
      <c r="T126" s="167"/>
      <c r="AT126" s="162" t="s">
        <v>137</v>
      </c>
      <c r="AU126" s="162" t="s">
        <v>90</v>
      </c>
      <c r="AV126" s="14" t="s">
        <v>90</v>
      </c>
      <c r="AW126" s="14" t="s">
        <v>36</v>
      </c>
      <c r="AX126" s="14" t="s">
        <v>80</v>
      </c>
      <c r="AY126" s="162" t="s">
        <v>128</v>
      </c>
    </row>
    <row r="127" spans="1:65" s="15" customFormat="1" ht="12">
      <c r="B127" s="168"/>
      <c r="D127" s="155" t="s">
        <v>137</v>
      </c>
      <c r="E127" s="169" t="s">
        <v>1</v>
      </c>
      <c r="F127" s="170" t="s">
        <v>155</v>
      </c>
      <c r="H127" s="171">
        <v>65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137</v>
      </c>
      <c r="AU127" s="169" t="s">
        <v>90</v>
      </c>
      <c r="AV127" s="15" t="s">
        <v>135</v>
      </c>
      <c r="AW127" s="15" t="s">
        <v>36</v>
      </c>
      <c r="AX127" s="15" t="s">
        <v>88</v>
      </c>
      <c r="AY127" s="169" t="s">
        <v>128</v>
      </c>
    </row>
    <row r="128" spans="1:65" s="2" customFormat="1" ht="24.25" customHeight="1">
      <c r="A128" s="30"/>
      <c r="B128" s="141"/>
      <c r="C128" s="142" t="s">
        <v>161</v>
      </c>
      <c r="D128" s="142" t="s">
        <v>130</v>
      </c>
      <c r="E128" s="143" t="s">
        <v>248</v>
      </c>
      <c r="F128" s="144" t="s">
        <v>249</v>
      </c>
      <c r="G128" s="145" t="s">
        <v>133</v>
      </c>
      <c r="H128" s="146">
        <v>975</v>
      </c>
      <c r="I128" s="147"/>
      <c r="J128" s="147">
        <f>ROUND(I128*H128,2)</f>
        <v>0</v>
      </c>
      <c r="K128" s="144" t="s">
        <v>134</v>
      </c>
      <c r="L128" s="31"/>
      <c r="M128" s="148" t="s">
        <v>1</v>
      </c>
      <c r="N128" s="149" t="s">
        <v>45</v>
      </c>
      <c r="O128" s="150">
        <v>8.0000000000000002E-3</v>
      </c>
      <c r="P128" s="150">
        <f>O128*H128</f>
        <v>7.8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2" t="s">
        <v>135</v>
      </c>
      <c r="AT128" s="152" t="s">
        <v>130</v>
      </c>
      <c r="AU128" s="152" t="s">
        <v>90</v>
      </c>
      <c r="AY128" s="17" t="s">
        <v>128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135</v>
      </c>
      <c r="BM128" s="152" t="s">
        <v>392</v>
      </c>
    </row>
    <row r="129" spans="1:51" s="14" customFormat="1" ht="12">
      <c r="B129" s="161"/>
      <c r="D129" s="155" t="s">
        <v>137</v>
      </c>
      <c r="E129" s="162" t="s">
        <v>1</v>
      </c>
      <c r="F129" s="163" t="s">
        <v>393</v>
      </c>
      <c r="H129" s="164">
        <v>975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2" t="s">
        <v>137</v>
      </c>
      <c r="AU129" s="162" t="s">
        <v>90</v>
      </c>
      <c r="AV129" s="14" t="s">
        <v>90</v>
      </c>
      <c r="AW129" s="14" t="s">
        <v>36</v>
      </c>
      <c r="AX129" s="14" t="s">
        <v>80</v>
      </c>
      <c r="AY129" s="162" t="s">
        <v>128</v>
      </c>
    </row>
    <row r="130" spans="1:51" s="15" customFormat="1" ht="12">
      <c r="B130" s="168"/>
      <c r="D130" s="155" t="s">
        <v>137</v>
      </c>
      <c r="E130" s="169" t="s">
        <v>1</v>
      </c>
      <c r="F130" s="170" t="s">
        <v>155</v>
      </c>
      <c r="H130" s="171">
        <v>975</v>
      </c>
      <c r="L130" s="168"/>
      <c r="M130" s="188"/>
      <c r="N130" s="189"/>
      <c r="O130" s="189"/>
      <c r="P130" s="189"/>
      <c r="Q130" s="189"/>
      <c r="R130" s="189"/>
      <c r="S130" s="189"/>
      <c r="T130" s="190"/>
      <c r="AT130" s="169" t="s">
        <v>137</v>
      </c>
      <c r="AU130" s="169" t="s">
        <v>90</v>
      </c>
      <c r="AV130" s="15" t="s">
        <v>135</v>
      </c>
      <c r="AW130" s="15" t="s">
        <v>36</v>
      </c>
      <c r="AX130" s="15" t="s">
        <v>88</v>
      </c>
      <c r="AY130" s="169" t="s">
        <v>128</v>
      </c>
    </row>
    <row r="131" spans="1:51" s="2" customFormat="1" ht="7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31"/>
      <c r="M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</sheetData>
  <autoFilter ref="C117:K130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31"/>
  <sheetViews>
    <sheetView showGridLines="0" workbookViewId="0">
      <selection activeCell="E24" sqref="E24"/>
    </sheetView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1"/>
    </row>
    <row r="2" spans="1:46" s="1" customFormat="1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96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5" customHeight="1">
      <c r="B4" s="20"/>
      <c r="D4" s="21" t="s">
        <v>100</v>
      </c>
      <c r="L4" s="20"/>
      <c r="M4" s="92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7" t="str">
        <f>'Rekapitulace stavby'!K6</f>
        <v>Příprava území - Izolační zeleň Českobrodská</v>
      </c>
      <c r="F7" s="228"/>
      <c r="G7" s="228"/>
      <c r="H7" s="228"/>
      <c r="L7" s="20"/>
    </row>
    <row r="8" spans="1:46" s="2" customFormat="1" ht="12" customHeight="1">
      <c r="A8" s="30"/>
      <c r="B8" s="31"/>
      <c r="C8" s="30"/>
      <c r="D8" s="26" t="s">
        <v>101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7" t="s">
        <v>394</v>
      </c>
      <c r="F9" s="226"/>
      <c r="G9" s="226"/>
      <c r="H9" s="22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6" t="s">
        <v>16</v>
      </c>
      <c r="E11" s="30"/>
      <c r="F11" s="24" t="s">
        <v>17</v>
      </c>
      <c r="G11" s="30"/>
      <c r="H11" s="30"/>
      <c r="I11" s="26" t="s">
        <v>18</v>
      </c>
      <c r="J11" s="24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20</v>
      </c>
      <c r="E12" s="30"/>
      <c r="F12" s="24" t="s">
        <v>21</v>
      </c>
      <c r="G12" s="30"/>
      <c r="H12" s="30"/>
      <c r="I12" s="26" t="s">
        <v>22</v>
      </c>
      <c r="J12" s="53" t="str">
        <f>'Rekapitulace stavby'!AN8</f>
        <v>15. 8. 2021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7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6" t="s">
        <v>28</v>
      </c>
      <c r="E14" s="30"/>
      <c r="F14" s="30"/>
      <c r="G14" s="30"/>
      <c r="H14" s="30"/>
      <c r="I14" s="26" t="s">
        <v>29</v>
      </c>
      <c r="J14" s="24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4" t="s">
        <v>30</v>
      </c>
      <c r="F15" s="30"/>
      <c r="G15" s="30"/>
      <c r="H15" s="30"/>
      <c r="I15" s="26" t="s">
        <v>31</v>
      </c>
      <c r="J15" s="24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7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6" t="s">
        <v>32</v>
      </c>
      <c r="E17" s="30"/>
      <c r="F17" s="30"/>
      <c r="G17" s="30"/>
      <c r="H17" s="30"/>
      <c r="I17" s="26" t="s">
        <v>29</v>
      </c>
      <c r="J17" s="24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1" t="str">
        <f>'Rekapitulace stavby'!E14</f>
        <v xml:space="preserve"> </v>
      </c>
      <c r="F18" s="201"/>
      <c r="G18" s="201"/>
      <c r="H18" s="201"/>
      <c r="I18" s="26" t="s">
        <v>31</v>
      </c>
      <c r="J18" s="24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7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6" t="s">
        <v>34</v>
      </c>
      <c r="E20" s="30"/>
      <c r="F20" s="30"/>
      <c r="G20" s="30"/>
      <c r="H20" s="30"/>
      <c r="I20" s="26" t="s">
        <v>29</v>
      </c>
      <c r="J20" s="24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4" t="s">
        <v>35</v>
      </c>
      <c r="F21" s="30"/>
      <c r="G21" s="30"/>
      <c r="H21" s="30"/>
      <c r="I21" s="26" t="s">
        <v>31</v>
      </c>
      <c r="J21" s="24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7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6" t="s">
        <v>37</v>
      </c>
      <c r="E23" s="30"/>
      <c r="F23" s="30"/>
      <c r="G23" s="30"/>
      <c r="H23" s="30"/>
      <c r="I23" s="26" t="s">
        <v>29</v>
      </c>
      <c r="J23" s="24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4"/>
      <c r="F24" s="30"/>
      <c r="G24" s="30"/>
      <c r="H24" s="30"/>
      <c r="I24" s="26" t="s">
        <v>31</v>
      </c>
      <c r="J24" s="24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7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6" t="s">
        <v>38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7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5" customHeight="1">
      <c r="A30" s="30"/>
      <c r="B30" s="31"/>
      <c r="C30" s="30"/>
      <c r="D30" s="96" t="s">
        <v>40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7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34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5" customHeight="1">
      <c r="A33" s="30"/>
      <c r="B33" s="31"/>
      <c r="C33" s="30"/>
      <c r="D33" s="97" t="s">
        <v>44</v>
      </c>
      <c r="E33" s="26" t="s">
        <v>45</v>
      </c>
      <c r="F33" s="98">
        <f>ROUND((SUM(BE118:BE130)),  2)</f>
        <v>0</v>
      </c>
      <c r="G33" s="30"/>
      <c r="H33" s="30"/>
      <c r="I33" s="99">
        <v>0.21</v>
      </c>
      <c r="J33" s="98">
        <f>ROUND(((SUM(BE118:BE130))*I33),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5" customHeight="1">
      <c r="A34" s="30"/>
      <c r="B34" s="31"/>
      <c r="C34" s="30"/>
      <c r="D34" s="30"/>
      <c r="E34" s="26" t="s">
        <v>46</v>
      </c>
      <c r="F34" s="98">
        <f>ROUND((SUM(BF118:BF130)),  2)</f>
        <v>0</v>
      </c>
      <c r="G34" s="30"/>
      <c r="H34" s="30"/>
      <c r="I34" s="99">
        <v>0.15</v>
      </c>
      <c r="J34" s="98">
        <f>ROUND(((SUM(BF118:BF130))*I34),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5" hidden="1" customHeight="1">
      <c r="A35" s="30"/>
      <c r="B35" s="31"/>
      <c r="C35" s="30"/>
      <c r="D35" s="30"/>
      <c r="E35" s="26" t="s">
        <v>47</v>
      </c>
      <c r="F35" s="98">
        <f>ROUND((SUM(BG118:BG130)),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5" hidden="1" customHeight="1">
      <c r="A36" s="30"/>
      <c r="B36" s="31"/>
      <c r="C36" s="30"/>
      <c r="D36" s="30"/>
      <c r="E36" s="26" t="s">
        <v>48</v>
      </c>
      <c r="F36" s="98">
        <f>ROUND((SUM(BH118:BH130)),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5" hidden="1" customHeight="1">
      <c r="A37" s="30"/>
      <c r="B37" s="31"/>
      <c r="C37" s="30"/>
      <c r="D37" s="30"/>
      <c r="E37" s="26" t="s">
        <v>49</v>
      </c>
      <c r="F37" s="98">
        <f>ROUND((SUM(BI118:BI130)),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7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5" customHeight="1">
      <c r="A39" s="30"/>
      <c r="B39" s="31"/>
      <c r="C39" s="100"/>
      <c r="D39" s="101" t="s">
        <v>50</v>
      </c>
      <c r="E39" s="58"/>
      <c r="F39" s="58"/>
      <c r="G39" s="102" t="s">
        <v>51</v>
      </c>
      <c r="H39" s="103" t="s">
        <v>52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0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4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0"/>
      <c r="B61" s="31"/>
      <c r="C61" s="30"/>
      <c r="D61" s="43" t="s">
        <v>55</v>
      </c>
      <c r="E61" s="33"/>
      <c r="F61" s="106" t="s">
        <v>56</v>
      </c>
      <c r="G61" s="43" t="s">
        <v>55</v>
      </c>
      <c r="H61" s="33"/>
      <c r="I61" s="33"/>
      <c r="J61" s="107" t="s">
        <v>56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0"/>
      <c r="B65" s="31"/>
      <c r="C65" s="30"/>
      <c r="D65" s="41" t="s">
        <v>57</v>
      </c>
      <c r="E65" s="44"/>
      <c r="F65" s="44"/>
      <c r="G65" s="41" t="s">
        <v>58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0"/>
      <c r="B76" s="31"/>
      <c r="C76" s="30"/>
      <c r="D76" s="43" t="s">
        <v>55</v>
      </c>
      <c r="E76" s="33"/>
      <c r="F76" s="106" t="s">
        <v>56</v>
      </c>
      <c r="G76" s="43" t="s">
        <v>55</v>
      </c>
      <c r="H76" s="33"/>
      <c r="I76" s="33"/>
      <c r="J76" s="107" t="s">
        <v>56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7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5" customHeight="1">
      <c r="A82" s="30"/>
      <c r="B82" s="31"/>
      <c r="C82" s="21" t="s">
        <v>103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7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7" t="str">
        <f>E7</f>
        <v>Příprava území - Izolační zeleň Českobrodská</v>
      </c>
      <c r="F85" s="228"/>
      <c r="G85" s="228"/>
      <c r="H85" s="22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7" t="str">
        <f>E9</f>
        <v>SO 103 - Napojení stezky Průmyslová</v>
      </c>
      <c r="F87" s="226"/>
      <c r="G87" s="226"/>
      <c r="H87" s="22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7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20</v>
      </c>
      <c r="D89" s="30"/>
      <c r="E89" s="30"/>
      <c r="F89" s="24" t="str">
        <f>F12</f>
        <v>Kyje (731226), Hloubětín (731234</v>
      </c>
      <c r="G89" s="30"/>
      <c r="H89" s="30"/>
      <c r="I89" s="26" t="s">
        <v>22</v>
      </c>
      <c r="J89" s="53" t="str">
        <f>IF(J12="","",J12)</f>
        <v>15. 8. 2021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7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5" customHeight="1">
      <c r="A91" s="30"/>
      <c r="B91" s="31"/>
      <c r="C91" s="26" t="s">
        <v>28</v>
      </c>
      <c r="D91" s="30"/>
      <c r="E91" s="30"/>
      <c r="F91" s="24" t="str">
        <f>E15</f>
        <v>Praha 14</v>
      </c>
      <c r="G91" s="30"/>
      <c r="H91" s="30"/>
      <c r="I91" s="26" t="s">
        <v>34</v>
      </c>
      <c r="J91" s="28" t="str">
        <f>E21</f>
        <v>Projekce dopravní Filip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5" customHeight="1">
      <c r="A92" s="30"/>
      <c r="B92" s="31"/>
      <c r="C92" s="26" t="s">
        <v>32</v>
      </c>
      <c r="D92" s="30"/>
      <c r="E92" s="30"/>
      <c r="F92" s="24" t="str">
        <f>IF(E18="","",E18)</f>
        <v xml:space="preserve"> </v>
      </c>
      <c r="G92" s="30"/>
      <c r="H92" s="30"/>
      <c r="I92" s="26" t="s">
        <v>37</v>
      </c>
      <c r="J92" s="28">
        <f>E24</f>
        <v>0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2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2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75" customHeight="1">
      <c r="A96" s="30"/>
      <c r="B96" s="31"/>
      <c r="C96" s="110" t="s">
        <v>106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107</v>
      </c>
    </row>
    <row r="97" spans="1:31" s="9" customFormat="1" ht="25" customHeight="1">
      <c r="B97" s="111"/>
      <c r="D97" s="112" t="s">
        <v>108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10" customFormat="1" ht="20" customHeight="1">
      <c r="B98" s="115"/>
      <c r="D98" s="116" t="s">
        <v>109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7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7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5" customHeight="1">
      <c r="A105" s="30"/>
      <c r="B105" s="31"/>
      <c r="C105" s="21" t="s">
        <v>113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7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6" t="s">
        <v>14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7" t="str">
        <f>E7</f>
        <v>Příprava území - Izolační zeleň Českobrodská</v>
      </c>
      <c r="F108" s="228"/>
      <c r="G108" s="228"/>
      <c r="H108" s="228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6" t="s">
        <v>101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7" t="str">
        <f>E9</f>
        <v>SO 103 - Napojení stezky Průmyslová</v>
      </c>
      <c r="F110" s="226"/>
      <c r="G110" s="226"/>
      <c r="H110" s="22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7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20</v>
      </c>
      <c r="D112" s="30"/>
      <c r="E112" s="30"/>
      <c r="F112" s="24" t="str">
        <f>F12</f>
        <v>Kyje (731226), Hloubětín (731234</v>
      </c>
      <c r="G112" s="30"/>
      <c r="H112" s="30"/>
      <c r="I112" s="26" t="s">
        <v>22</v>
      </c>
      <c r="J112" s="53" t="str">
        <f>IF(J12="","",J12)</f>
        <v>15. 8. 2021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7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5" customHeight="1">
      <c r="A114" s="30"/>
      <c r="B114" s="31"/>
      <c r="C114" s="26" t="s">
        <v>28</v>
      </c>
      <c r="D114" s="30"/>
      <c r="E114" s="30"/>
      <c r="F114" s="24" t="str">
        <f>E15</f>
        <v>Praha 14</v>
      </c>
      <c r="G114" s="30"/>
      <c r="H114" s="30"/>
      <c r="I114" s="26" t="s">
        <v>34</v>
      </c>
      <c r="J114" s="28" t="str">
        <f>E21</f>
        <v>Projekce dopravní Filip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5" customHeight="1">
      <c r="A115" s="30"/>
      <c r="B115" s="31"/>
      <c r="C115" s="26" t="s">
        <v>32</v>
      </c>
      <c r="D115" s="30"/>
      <c r="E115" s="30"/>
      <c r="F115" s="24" t="str">
        <f>IF(E18="","",E18)</f>
        <v xml:space="preserve"> </v>
      </c>
      <c r="G115" s="30"/>
      <c r="H115" s="30"/>
      <c r="I115" s="26" t="s">
        <v>37</v>
      </c>
      <c r="J115" s="28">
        <f>E24</f>
        <v>0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2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114</v>
      </c>
      <c r="D117" s="122" t="s">
        <v>65</v>
      </c>
      <c r="E117" s="122" t="s">
        <v>61</v>
      </c>
      <c r="F117" s="122" t="s">
        <v>62</v>
      </c>
      <c r="G117" s="122" t="s">
        <v>115</v>
      </c>
      <c r="H117" s="122" t="s">
        <v>116</v>
      </c>
      <c r="I117" s="122" t="s">
        <v>117</v>
      </c>
      <c r="J117" s="122" t="s">
        <v>105</v>
      </c>
      <c r="K117" s="123" t="s">
        <v>118</v>
      </c>
      <c r="L117" s="124"/>
      <c r="M117" s="60" t="s">
        <v>1</v>
      </c>
      <c r="N117" s="61" t="s">
        <v>44</v>
      </c>
      <c r="O117" s="61" t="s">
        <v>119</v>
      </c>
      <c r="P117" s="61" t="s">
        <v>120</v>
      </c>
      <c r="Q117" s="61" t="s">
        <v>121</v>
      </c>
      <c r="R117" s="61" t="s">
        <v>122</v>
      </c>
      <c r="S117" s="61" t="s">
        <v>123</v>
      </c>
      <c r="T117" s="62" t="s">
        <v>124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75" customHeight="1">
      <c r="A118" s="30"/>
      <c r="B118" s="31"/>
      <c r="C118" s="67" t="s">
        <v>125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</f>
        <v>25.95</v>
      </c>
      <c r="Q118" s="64"/>
      <c r="R118" s="126">
        <f>R119</f>
        <v>0</v>
      </c>
      <c r="S118" s="64"/>
      <c r="T118" s="12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7" t="s">
        <v>79</v>
      </c>
      <c r="AU118" s="17" t="s">
        <v>107</v>
      </c>
      <c r="BK118" s="128">
        <f>BK119</f>
        <v>0</v>
      </c>
    </row>
    <row r="119" spans="1:65" s="12" customFormat="1" ht="26" customHeight="1">
      <c r="B119" s="129"/>
      <c r="D119" s="130" t="s">
        <v>79</v>
      </c>
      <c r="E119" s="131" t="s">
        <v>126</v>
      </c>
      <c r="F119" s="131" t="s">
        <v>127</v>
      </c>
      <c r="J119" s="132">
        <f>BK119</f>
        <v>0</v>
      </c>
      <c r="L119" s="129"/>
      <c r="M119" s="133"/>
      <c r="N119" s="134"/>
      <c r="O119" s="134"/>
      <c r="P119" s="135">
        <f>P120</f>
        <v>25.95</v>
      </c>
      <c r="Q119" s="134"/>
      <c r="R119" s="135">
        <f>R120</f>
        <v>0</v>
      </c>
      <c r="S119" s="134"/>
      <c r="T119" s="136">
        <f>T120</f>
        <v>0</v>
      </c>
      <c r="AR119" s="130" t="s">
        <v>88</v>
      </c>
      <c r="AT119" s="137" t="s">
        <v>79</v>
      </c>
      <c r="AU119" s="137" t="s">
        <v>80</v>
      </c>
      <c r="AY119" s="130" t="s">
        <v>128</v>
      </c>
      <c r="BK119" s="138">
        <f>BK120</f>
        <v>0</v>
      </c>
    </row>
    <row r="120" spans="1:65" s="12" customFormat="1" ht="22.75" customHeight="1">
      <c r="B120" s="129"/>
      <c r="D120" s="130" t="s">
        <v>79</v>
      </c>
      <c r="E120" s="139" t="s">
        <v>88</v>
      </c>
      <c r="F120" s="139" t="s">
        <v>129</v>
      </c>
      <c r="J120" s="140">
        <f>BK120</f>
        <v>0</v>
      </c>
      <c r="L120" s="129"/>
      <c r="M120" s="133"/>
      <c r="N120" s="134"/>
      <c r="O120" s="134"/>
      <c r="P120" s="135">
        <f>SUM(P121:P130)</f>
        <v>25.95</v>
      </c>
      <c r="Q120" s="134"/>
      <c r="R120" s="135">
        <f>SUM(R121:R130)</f>
        <v>0</v>
      </c>
      <c r="S120" s="134"/>
      <c r="T120" s="136">
        <f>SUM(T121:T130)</f>
        <v>0</v>
      </c>
      <c r="AR120" s="130" t="s">
        <v>88</v>
      </c>
      <c r="AT120" s="137" t="s">
        <v>79</v>
      </c>
      <c r="AU120" s="137" t="s">
        <v>88</v>
      </c>
      <c r="AY120" s="130" t="s">
        <v>128</v>
      </c>
      <c r="BK120" s="138">
        <f>SUM(BK121:BK130)</f>
        <v>0</v>
      </c>
    </row>
    <row r="121" spans="1:65" s="2" customFormat="1" ht="33" customHeight="1">
      <c r="A121" s="30"/>
      <c r="B121" s="141"/>
      <c r="C121" s="142" t="s">
        <v>88</v>
      </c>
      <c r="D121" s="142" t="s">
        <v>130</v>
      </c>
      <c r="E121" s="143" t="s">
        <v>131</v>
      </c>
      <c r="F121" s="144" t="s">
        <v>132</v>
      </c>
      <c r="G121" s="145" t="s">
        <v>133</v>
      </c>
      <c r="H121" s="146">
        <v>50</v>
      </c>
      <c r="I121" s="147"/>
      <c r="J121" s="147">
        <f>ROUND(I121*H121,2)</f>
        <v>0</v>
      </c>
      <c r="K121" s="144" t="s">
        <v>134</v>
      </c>
      <c r="L121" s="31"/>
      <c r="M121" s="148" t="s">
        <v>1</v>
      </c>
      <c r="N121" s="149" t="s">
        <v>45</v>
      </c>
      <c r="O121" s="150">
        <v>0.34799999999999998</v>
      </c>
      <c r="P121" s="150">
        <f>O121*H121</f>
        <v>17.399999999999999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2" t="s">
        <v>135</v>
      </c>
      <c r="AT121" s="152" t="s">
        <v>130</v>
      </c>
      <c r="AU121" s="152" t="s">
        <v>90</v>
      </c>
      <c r="AY121" s="17" t="s">
        <v>128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7" t="s">
        <v>88</v>
      </c>
      <c r="BK121" s="153">
        <f>ROUND(I121*H121,2)</f>
        <v>0</v>
      </c>
      <c r="BL121" s="17" t="s">
        <v>135</v>
      </c>
      <c r="BM121" s="152" t="s">
        <v>395</v>
      </c>
    </row>
    <row r="122" spans="1:65" s="13" customFormat="1" ht="12">
      <c r="B122" s="154"/>
      <c r="D122" s="155" t="s">
        <v>137</v>
      </c>
      <c r="E122" s="156" t="s">
        <v>1</v>
      </c>
      <c r="F122" s="157" t="s">
        <v>396</v>
      </c>
      <c r="H122" s="156" t="s">
        <v>1</v>
      </c>
      <c r="L122" s="154"/>
      <c r="M122" s="158"/>
      <c r="N122" s="159"/>
      <c r="O122" s="159"/>
      <c r="P122" s="159"/>
      <c r="Q122" s="159"/>
      <c r="R122" s="159"/>
      <c r="S122" s="159"/>
      <c r="T122" s="160"/>
      <c r="AT122" s="156" t="s">
        <v>137</v>
      </c>
      <c r="AU122" s="156" t="s">
        <v>90</v>
      </c>
      <c r="AV122" s="13" t="s">
        <v>88</v>
      </c>
      <c r="AW122" s="13" t="s">
        <v>36</v>
      </c>
      <c r="AX122" s="13" t="s">
        <v>80</v>
      </c>
      <c r="AY122" s="156" t="s">
        <v>128</v>
      </c>
    </row>
    <row r="123" spans="1:65" s="14" customFormat="1" ht="12">
      <c r="B123" s="161"/>
      <c r="D123" s="155" t="s">
        <v>137</v>
      </c>
      <c r="E123" s="162" t="s">
        <v>1</v>
      </c>
      <c r="F123" s="163" t="s">
        <v>397</v>
      </c>
      <c r="H123" s="164">
        <v>50</v>
      </c>
      <c r="L123" s="161"/>
      <c r="M123" s="165"/>
      <c r="N123" s="166"/>
      <c r="O123" s="166"/>
      <c r="P123" s="166"/>
      <c r="Q123" s="166"/>
      <c r="R123" s="166"/>
      <c r="S123" s="166"/>
      <c r="T123" s="167"/>
      <c r="AT123" s="162" t="s">
        <v>137</v>
      </c>
      <c r="AU123" s="162" t="s">
        <v>90</v>
      </c>
      <c r="AV123" s="14" t="s">
        <v>90</v>
      </c>
      <c r="AW123" s="14" t="s">
        <v>36</v>
      </c>
      <c r="AX123" s="14" t="s">
        <v>80</v>
      </c>
      <c r="AY123" s="162" t="s">
        <v>128</v>
      </c>
    </row>
    <row r="124" spans="1:65" s="15" customFormat="1" ht="12">
      <c r="B124" s="168"/>
      <c r="D124" s="155" t="s">
        <v>137</v>
      </c>
      <c r="E124" s="169" t="s">
        <v>1</v>
      </c>
      <c r="F124" s="170" t="s">
        <v>155</v>
      </c>
      <c r="H124" s="171">
        <v>50</v>
      </c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137</v>
      </c>
      <c r="AU124" s="169" t="s">
        <v>90</v>
      </c>
      <c r="AV124" s="15" t="s">
        <v>135</v>
      </c>
      <c r="AW124" s="15" t="s">
        <v>36</v>
      </c>
      <c r="AX124" s="15" t="s">
        <v>88</v>
      </c>
      <c r="AY124" s="169" t="s">
        <v>128</v>
      </c>
    </row>
    <row r="125" spans="1:65" s="2" customFormat="1" ht="24.25" customHeight="1">
      <c r="A125" s="30"/>
      <c r="B125" s="141"/>
      <c r="C125" s="142" t="s">
        <v>90</v>
      </c>
      <c r="D125" s="142" t="s">
        <v>130</v>
      </c>
      <c r="E125" s="143" t="s">
        <v>243</v>
      </c>
      <c r="F125" s="144" t="s">
        <v>244</v>
      </c>
      <c r="G125" s="145" t="s">
        <v>133</v>
      </c>
      <c r="H125" s="146">
        <v>50</v>
      </c>
      <c r="I125" s="147"/>
      <c r="J125" s="147">
        <f>ROUND(I125*H125,2)</f>
        <v>0</v>
      </c>
      <c r="K125" s="144" t="s">
        <v>134</v>
      </c>
      <c r="L125" s="31"/>
      <c r="M125" s="148" t="s">
        <v>1</v>
      </c>
      <c r="N125" s="149" t="s">
        <v>45</v>
      </c>
      <c r="O125" s="150">
        <v>5.0999999999999997E-2</v>
      </c>
      <c r="P125" s="150">
        <f>O125*H125</f>
        <v>2.5499999999999998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2" t="s">
        <v>135</v>
      </c>
      <c r="AT125" s="152" t="s">
        <v>130</v>
      </c>
      <c r="AU125" s="152" t="s">
        <v>90</v>
      </c>
      <c r="AY125" s="17" t="s">
        <v>128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7" t="s">
        <v>88</v>
      </c>
      <c r="BK125" s="153">
        <f>ROUND(I125*H125,2)</f>
        <v>0</v>
      </c>
      <c r="BL125" s="17" t="s">
        <v>135</v>
      </c>
      <c r="BM125" s="152" t="s">
        <v>398</v>
      </c>
    </row>
    <row r="126" spans="1:65" s="14" customFormat="1" ht="12">
      <c r="B126" s="161"/>
      <c r="D126" s="155" t="s">
        <v>137</v>
      </c>
      <c r="E126" s="162" t="s">
        <v>1</v>
      </c>
      <c r="F126" s="163" t="s">
        <v>399</v>
      </c>
      <c r="H126" s="164">
        <v>50</v>
      </c>
      <c r="L126" s="161"/>
      <c r="M126" s="165"/>
      <c r="N126" s="166"/>
      <c r="O126" s="166"/>
      <c r="P126" s="166"/>
      <c r="Q126" s="166"/>
      <c r="R126" s="166"/>
      <c r="S126" s="166"/>
      <c r="T126" s="167"/>
      <c r="AT126" s="162" t="s">
        <v>137</v>
      </c>
      <c r="AU126" s="162" t="s">
        <v>90</v>
      </c>
      <c r="AV126" s="14" t="s">
        <v>90</v>
      </c>
      <c r="AW126" s="14" t="s">
        <v>36</v>
      </c>
      <c r="AX126" s="14" t="s">
        <v>80</v>
      </c>
      <c r="AY126" s="162" t="s">
        <v>128</v>
      </c>
    </row>
    <row r="127" spans="1:65" s="15" customFormat="1" ht="12">
      <c r="B127" s="168"/>
      <c r="D127" s="155" t="s">
        <v>137</v>
      </c>
      <c r="E127" s="169" t="s">
        <v>1</v>
      </c>
      <c r="F127" s="170" t="s">
        <v>155</v>
      </c>
      <c r="H127" s="171">
        <v>50</v>
      </c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137</v>
      </c>
      <c r="AU127" s="169" t="s">
        <v>90</v>
      </c>
      <c r="AV127" s="15" t="s">
        <v>135</v>
      </c>
      <c r="AW127" s="15" t="s">
        <v>36</v>
      </c>
      <c r="AX127" s="15" t="s">
        <v>88</v>
      </c>
      <c r="AY127" s="169" t="s">
        <v>128</v>
      </c>
    </row>
    <row r="128" spans="1:65" s="2" customFormat="1" ht="24.25" customHeight="1">
      <c r="A128" s="30"/>
      <c r="B128" s="141"/>
      <c r="C128" s="142" t="s">
        <v>161</v>
      </c>
      <c r="D128" s="142" t="s">
        <v>130</v>
      </c>
      <c r="E128" s="143" t="s">
        <v>248</v>
      </c>
      <c r="F128" s="144" t="s">
        <v>249</v>
      </c>
      <c r="G128" s="145" t="s">
        <v>133</v>
      </c>
      <c r="H128" s="146">
        <v>750</v>
      </c>
      <c r="I128" s="147"/>
      <c r="J128" s="147">
        <f>ROUND(I128*H128,2)</f>
        <v>0</v>
      </c>
      <c r="K128" s="144" t="s">
        <v>134</v>
      </c>
      <c r="L128" s="31"/>
      <c r="M128" s="148" t="s">
        <v>1</v>
      </c>
      <c r="N128" s="149" t="s">
        <v>45</v>
      </c>
      <c r="O128" s="150">
        <v>8.0000000000000002E-3</v>
      </c>
      <c r="P128" s="150">
        <f>O128*H128</f>
        <v>6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2" t="s">
        <v>135</v>
      </c>
      <c r="AT128" s="152" t="s">
        <v>130</v>
      </c>
      <c r="AU128" s="152" t="s">
        <v>90</v>
      </c>
      <c r="AY128" s="17" t="s">
        <v>128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7" t="s">
        <v>88</v>
      </c>
      <c r="BK128" s="153">
        <f>ROUND(I128*H128,2)</f>
        <v>0</v>
      </c>
      <c r="BL128" s="17" t="s">
        <v>135</v>
      </c>
      <c r="BM128" s="152" t="s">
        <v>400</v>
      </c>
    </row>
    <row r="129" spans="1:51" s="14" customFormat="1" ht="12">
      <c r="B129" s="161"/>
      <c r="D129" s="155" t="s">
        <v>137</v>
      </c>
      <c r="E129" s="162" t="s">
        <v>1</v>
      </c>
      <c r="F129" s="163" t="s">
        <v>401</v>
      </c>
      <c r="H129" s="164">
        <v>750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2" t="s">
        <v>137</v>
      </c>
      <c r="AU129" s="162" t="s">
        <v>90</v>
      </c>
      <c r="AV129" s="14" t="s">
        <v>90</v>
      </c>
      <c r="AW129" s="14" t="s">
        <v>36</v>
      </c>
      <c r="AX129" s="14" t="s">
        <v>80</v>
      </c>
      <c r="AY129" s="162" t="s">
        <v>128</v>
      </c>
    </row>
    <row r="130" spans="1:51" s="15" customFormat="1" ht="12">
      <c r="B130" s="168"/>
      <c r="D130" s="155" t="s">
        <v>137</v>
      </c>
      <c r="E130" s="169" t="s">
        <v>1</v>
      </c>
      <c r="F130" s="170" t="s">
        <v>155</v>
      </c>
      <c r="H130" s="171">
        <v>750</v>
      </c>
      <c r="L130" s="168"/>
      <c r="M130" s="188"/>
      <c r="N130" s="189"/>
      <c r="O130" s="189"/>
      <c r="P130" s="189"/>
      <c r="Q130" s="189"/>
      <c r="R130" s="189"/>
      <c r="S130" s="189"/>
      <c r="T130" s="190"/>
      <c r="AT130" s="169" t="s">
        <v>137</v>
      </c>
      <c r="AU130" s="169" t="s">
        <v>90</v>
      </c>
      <c r="AV130" s="15" t="s">
        <v>135</v>
      </c>
      <c r="AW130" s="15" t="s">
        <v>36</v>
      </c>
      <c r="AX130" s="15" t="s">
        <v>88</v>
      </c>
      <c r="AY130" s="169" t="s">
        <v>128</v>
      </c>
    </row>
    <row r="131" spans="1:51" s="2" customFormat="1" ht="7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31"/>
      <c r="M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</sheetData>
  <autoFilter ref="C117:K130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39"/>
  <sheetViews>
    <sheetView showGridLines="0" tabSelected="1" workbookViewId="0">
      <selection activeCell="E24" sqref="E24"/>
    </sheetView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2" width="9.25" style="1" customWidth="1"/>
    <col min="63" max="63" width="11.25" style="1" customWidth="1"/>
    <col min="64" max="65" width="9.25" style="1" customWidth="1"/>
  </cols>
  <sheetData>
    <row r="1" spans="1:46">
      <c r="A1" s="91"/>
    </row>
    <row r="2" spans="1:46" s="1" customFormat="1" ht="37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99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1:46" s="1" customFormat="1" ht="25" customHeight="1">
      <c r="B4" s="20"/>
      <c r="D4" s="21" t="s">
        <v>100</v>
      </c>
      <c r="L4" s="20"/>
      <c r="M4" s="92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7" t="str">
        <f>'Rekapitulace stavby'!K6</f>
        <v>Příprava území - Izolační zeleň Českobrodská</v>
      </c>
      <c r="F7" s="228"/>
      <c r="G7" s="228"/>
      <c r="H7" s="228"/>
      <c r="L7" s="20"/>
    </row>
    <row r="8" spans="1:46" s="2" customFormat="1" ht="12" customHeight="1">
      <c r="A8" s="30"/>
      <c r="B8" s="31"/>
      <c r="C8" s="30"/>
      <c r="D8" s="26" t="s">
        <v>101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7" t="s">
        <v>402</v>
      </c>
      <c r="F9" s="226"/>
      <c r="G9" s="226"/>
      <c r="H9" s="22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6" t="s">
        <v>16</v>
      </c>
      <c r="E11" s="30"/>
      <c r="F11" s="24" t="s">
        <v>17</v>
      </c>
      <c r="G11" s="30"/>
      <c r="H11" s="30"/>
      <c r="I11" s="26" t="s">
        <v>18</v>
      </c>
      <c r="J11" s="24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20</v>
      </c>
      <c r="E12" s="30"/>
      <c r="F12" s="24" t="s">
        <v>21</v>
      </c>
      <c r="G12" s="30"/>
      <c r="H12" s="30"/>
      <c r="I12" s="26" t="s">
        <v>22</v>
      </c>
      <c r="J12" s="53" t="str">
        <f>'Rekapitulace stavby'!AN8</f>
        <v>15. 8. 2021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75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6" t="s">
        <v>28</v>
      </c>
      <c r="E14" s="30"/>
      <c r="F14" s="30"/>
      <c r="G14" s="30"/>
      <c r="H14" s="30"/>
      <c r="I14" s="26" t="s">
        <v>29</v>
      </c>
      <c r="J14" s="24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4" t="s">
        <v>30</v>
      </c>
      <c r="F15" s="30"/>
      <c r="G15" s="30"/>
      <c r="H15" s="30"/>
      <c r="I15" s="26" t="s">
        <v>31</v>
      </c>
      <c r="J15" s="24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7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6" t="s">
        <v>32</v>
      </c>
      <c r="E17" s="30"/>
      <c r="F17" s="30"/>
      <c r="G17" s="30"/>
      <c r="H17" s="30"/>
      <c r="I17" s="26" t="s">
        <v>29</v>
      </c>
      <c r="J17" s="24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1" t="str">
        <f>'Rekapitulace stavby'!E14</f>
        <v xml:space="preserve"> </v>
      </c>
      <c r="F18" s="201"/>
      <c r="G18" s="201"/>
      <c r="H18" s="201"/>
      <c r="I18" s="26" t="s">
        <v>31</v>
      </c>
      <c r="J18" s="24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7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6" t="s">
        <v>34</v>
      </c>
      <c r="E20" s="30"/>
      <c r="F20" s="30"/>
      <c r="G20" s="30"/>
      <c r="H20" s="30"/>
      <c r="I20" s="26" t="s">
        <v>29</v>
      </c>
      <c r="J20" s="24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4" t="s">
        <v>35</v>
      </c>
      <c r="F21" s="30"/>
      <c r="G21" s="30"/>
      <c r="H21" s="30"/>
      <c r="I21" s="26" t="s">
        <v>31</v>
      </c>
      <c r="J21" s="24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7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6" t="s">
        <v>37</v>
      </c>
      <c r="E23" s="30"/>
      <c r="F23" s="30"/>
      <c r="G23" s="30"/>
      <c r="H23" s="30"/>
      <c r="I23" s="26" t="s">
        <v>29</v>
      </c>
      <c r="J23" s="24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4"/>
      <c r="F24" s="30"/>
      <c r="G24" s="30"/>
      <c r="H24" s="30"/>
      <c r="I24" s="26" t="s">
        <v>31</v>
      </c>
      <c r="J24" s="24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7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6" t="s">
        <v>38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203" t="s">
        <v>1</v>
      </c>
      <c r="F27" s="203"/>
      <c r="G27" s="203"/>
      <c r="H27" s="203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7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7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5" customHeight="1">
      <c r="A30" s="30"/>
      <c r="B30" s="31"/>
      <c r="C30" s="30"/>
      <c r="D30" s="96" t="s">
        <v>40</v>
      </c>
      <c r="E30" s="30"/>
      <c r="F30" s="30"/>
      <c r="G30" s="30"/>
      <c r="H30" s="30"/>
      <c r="I30" s="30"/>
      <c r="J30" s="69">
        <f>ROUND(J121,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7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5" customHeight="1">
      <c r="A32" s="30"/>
      <c r="B32" s="31"/>
      <c r="C32" s="30"/>
      <c r="D32" s="30"/>
      <c r="E32" s="30"/>
      <c r="F32" s="34" t="s">
        <v>42</v>
      </c>
      <c r="G32" s="30"/>
      <c r="H32" s="30"/>
      <c r="I32" s="34" t="s">
        <v>41</v>
      </c>
      <c r="J32" s="34" t="s">
        <v>43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5" customHeight="1">
      <c r="A33" s="30"/>
      <c r="B33" s="31"/>
      <c r="C33" s="30"/>
      <c r="D33" s="97" t="s">
        <v>44</v>
      </c>
      <c r="E33" s="26" t="s">
        <v>45</v>
      </c>
      <c r="F33" s="98">
        <f>ROUND((SUM(BE121:BE138)),  2)</f>
        <v>0</v>
      </c>
      <c r="G33" s="30"/>
      <c r="H33" s="30"/>
      <c r="I33" s="99">
        <v>0.21</v>
      </c>
      <c r="J33" s="98">
        <f>ROUND(((SUM(BE121:BE138))*I33),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5" customHeight="1">
      <c r="A34" s="30"/>
      <c r="B34" s="31"/>
      <c r="C34" s="30"/>
      <c r="D34" s="30"/>
      <c r="E34" s="26" t="s">
        <v>46</v>
      </c>
      <c r="F34" s="98">
        <f>ROUND((SUM(BF121:BF138)),  2)</f>
        <v>0</v>
      </c>
      <c r="G34" s="30"/>
      <c r="H34" s="30"/>
      <c r="I34" s="99">
        <v>0.15</v>
      </c>
      <c r="J34" s="98">
        <f>ROUND(((SUM(BF121:BF138))*I34),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5" hidden="1" customHeight="1">
      <c r="A35" s="30"/>
      <c r="B35" s="31"/>
      <c r="C35" s="30"/>
      <c r="D35" s="30"/>
      <c r="E35" s="26" t="s">
        <v>47</v>
      </c>
      <c r="F35" s="98">
        <f>ROUND((SUM(BG121:BG138)),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5" hidden="1" customHeight="1">
      <c r="A36" s="30"/>
      <c r="B36" s="31"/>
      <c r="C36" s="30"/>
      <c r="D36" s="30"/>
      <c r="E36" s="26" t="s">
        <v>48</v>
      </c>
      <c r="F36" s="98">
        <f>ROUND((SUM(BH121:BH138)),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5" hidden="1" customHeight="1">
      <c r="A37" s="30"/>
      <c r="B37" s="31"/>
      <c r="C37" s="30"/>
      <c r="D37" s="30"/>
      <c r="E37" s="26" t="s">
        <v>49</v>
      </c>
      <c r="F37" s="98">
        <f>ROUND((SUM(BI121:BI138)),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7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5" customHeight="1">
      <c r="A39" s="30"/>
      <c r="B39" s="31"/>
      <c r="C39" s="100"/>
      <c r="D39" s="101" t="s">
        <v>50</v>
      </c>
      <c r="E39" s="58"/>
      <c r="F39" s="58"/>
      <c r="G39" s="102" t="s">
        <v>51</v>
      </c>
      <c r="H39" s="103" t="s">
        <v>52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0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4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0"/>
      <c r="B61" s="31"/>
      <c r="C61" s="30"/>
      <c r="D61" s="43" t="s">
        <v>55</v>
      </c>
      <c r="E61" s="33"/>
      <c r="F61" s="106" t="s">
        <v>56</v>
      </c>
      <c r="G61" s="43" t="s">
        <v>55</v>
      </c>
      <c r="H61" s="33"/>
      <c r="I61" s="33"/>
      <c r="J61" s="107" t="s">
        <v>56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0"/>
      <c r="B65" s="31"/>
      <c r="C65" s="30"/>
      <c r="D65" s="41" t="s">
        <v>57</v>
      </c>
      <c r="E65" s="44"/>
      <c r="F65" s="44"/>
      <c r="G65" s="41" t="s">
        <v>58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0"/>
      <c r="B76" s="31"/>
      <c r="C76" s="30"/>
      <c r="D76" s="43" t="s">
        <v>55</v>
      </c>
      <c r="E76" s="33"/>
      <c r="F76" s="106" t="s">
        <v>56</v>
      </c>
      <c r="G76" s="43" t="s">
        <v>55</v>
      </c>
      <c r="H76" s="33"/>
      <c r="I76" s="33"/>
      <c r="J76" s="107" t="s">
        <v>56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7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5" customHeight="1">
      <c r="A82" s="30"/>
      <c r="B82" s="31"/>
      <c r="C82" s="21" t="s">
        <v>103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7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7" t="str">
        <f>E7</f>
        <v>Příprava území - Izolační zeleň Českobrodská</v>
      </c>
      <c r="F85" s="228"/>
      <c r="G85" s="228"/>
      <c r="H85" s="22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7" t="str">
        <f>E9</f>
        <v>SO 500 - Vedlejší rozpočtové náklady</v>
      </c>
      <c r="F87" s="226"/>
      <c r="G87" s="226"/>
      <c r="H87" s="22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7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20</v>
      </c>
      <c r="D89" s="30"/>
      <c r="E89" s="30"/>
      <c r="F89" s="24" t="str">
        <f>F12</f>
        <v>Kyje (731226), Hloubětín (731234</v>
      </c>
      <c r="G89" s="30"/>
      <c r="H89" s="30"/>
      <c r="I89" s="26" t="s">
        <v>22</v>
      </c>
      <c r="J89" s="53" t="str">
        <f>IF(J12="","",J12)</f>
        <v>15. 8. 2021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7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5" customHeight="1">
      <c r="A91" s="30"/>
      <c r="B91" s="31"/>
      <c r="C91" s="26" t="s">
        <v>28</v>
      </c>
      <c r="D91" s="30"/>
      <c r="E91" s="30"/>
      <c r="F91" s="24" t="str">
        <f>E15</f>
        <v>Praha 14</v>
      </c>
      <c r="G91" s="30"/>
      <c r="H91" s="30"/>
      <c r="I91" s="26" t="s">
        <v>34</v>
      </c>
      <c r="J91" s="28" t="str">
        <f>E21</f>
        <v>Projekce dopravní Filip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5" customHeight="1">
      <c r="A92" s="30"/>
      <c r="B92" s="31"/>
      <c r="C92" s="26" t="s">
        <v>32</v>
      </c>
      <c r="D92" s="30"/>
      <c r="E92" s="30"/>
      <c r="F92" s="24" t="str">
        <f>IF(E18="","",E18)</f>
        <v xml:space="preserve"> </v>
      </c>
      <c r="G92" s="30"/>
      <c r="H92" s="30"/>
      <c r="I92" s="26" t="s">
        <v>37</v>
      </c>
      <c r="J92" s="28">
        <f>E24</f>
        <v>0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2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104</v>
      </c>
      <c r="D94" s="100"/>
      <c r="E94" s="100"/>
      <c r="F94" s="100"/>
      <c r="G94" s="100"/>
      <c r="H94" s="100"/>
      <c r="I94" s="100"/>
      <c r="J94" s="109" t="s">
        <v>105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2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75" customHeight="1">
      <c r="A96" s="30"/>
      <c r="B96" s="31"/>
      <c r="C96" s="110" t="s">
        <v>106</v>
      </c>
      <c r="D96" s="30"/>
      <c r="E96" s="30"/>
      <c r="F96" s="30"/>
      <c r="G96" s="30"/>
      <c r="H96" s="30"/>
      <c r="I96" s="30"/>
      <c r="J96" s="69">
        <f>J121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7" t="s">
        <v>107</v>
      </c>
    </row>
    <row r="97" spans="1:31" s="9" customFormat="1" ht="25" customHeight="1">
      <c r="B97" s="111"/>
      <c r="D97" s="112" t="s">
        <v>403</v>
      </c>
      <c r="E97" s="113"/>
      <c r="F97" s="113"/>
      <c r="G97" s="113"/>
      <c r="H97" s="113"/>
      <c r="I97" s="113"/>
      <c r="J97" s="114">
        <f>J122</f>
        <v>0</v>
      </c>
      <c r="L97" s="111"/>
    </row>
    <row r="98" spans="1:31" s="10" customFormat="1" ht="20" customHeight="1">
      <c r="B98" s="115"/>
      <c r="D98" s="116" t="s">
        <v>404</v>
      </c>
      <c r="E98" s="117"/>
      <c r="F98" s="117"/>
      <c r="G98" s="117"/>
      <c r="H98" s="117"/>
      <c r="I98" s="117"/>
      <c r="J98" s="118">
        <f>J123</f>
        <v>0</v>
      </c>
      <c r="L98" s="115"/>
    </row>
    <row r="99" spans="1:31" s="10" customFormat="1" ht="20" customHeight="1">
      <c r="B99" s="115"/>
      <c r="D99" s="116" t="s">
        <v>405</v>
      </c>
      <c r="E99" s="117"/>
      <c r="F99" s="117"/>
      <c r="G99" s="117"/>
      <c r="H99" s="117"/>
      <c r="I99" s="117"/>
      <c r="J99" s="118">
        <f>J127</f>
        <v>0</v>
      </c>
      <c r="L99" s="115"/>
    </row>
    <row r="100" spans="1:31" s="10" customFormat="1" ht="20" customHeight="1">
      <c r="B100" s="115"/>
      <c r="D100" s="116" t="s">
        <v>406</v>
      </c>
      <c r="E100" s="117"/>
      <c r="F100" s="117"/>
      <c r="G100" s="117"/>
      <c r="H100" s="117"/>
      <c r="I100" s="117"/>
      <c r="J100" s="118">
        <f>J135</f>
        <v>0</v>
      </c>
      <c r="L100" s="115"/>
    </row>
    <row r="101" spans="1:31" s="10" customFormat="1" ht="20" customHeight="1">
      <c r="B101" s="115"/>
      <c r="D101" s="116" t="s">
        <v>407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7" customHeight="1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7" customHeight="1">
      <c r="A107" s="30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5" customHeight="1">
      <c r="A108" s="30"/>
      <c r="B108" s="31"/>
      <c r="C108" s="21" t="s">
        <v>113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7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6" t="s">
        <v>14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27" t="str">
        <f>E7</f>
        <v>Příprava území - Izolační zeleň Českobrodská</v>
      </c>
      <c r="F111" s="228"/>
      <c r="G111" s="228"/>
      <c r="H111" s="228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6" t="s">
        <v>101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17" t="str">
        <f>E9</f>
        <v>SO 500 - Vedlejší rozpočtové náklady</v>
      </c>
      <c r="F113" s="226"/>
      <c r="G113" s="226"/>
      <c r="H113" s="226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7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6" t="s">
        <v>20</v>
      </c>
      <c r="D115" s="30"/>
      <c r="E115" s="30"/>
      <c r="F115" s="24" t="str">
        <f>F12</f>
        <v>Kyje (731226), Hloubětín (731234</v>
      </c>
      <c r="G115" s="30"/>
      <c r="H115" s="30"/>
      <c r="I115" s="26" t="s">
        <v>22</v>
      </c>
      <c r="J115" s="53" t="str">
        <f>IF(J12="","",J12)</f>
        <v>15. 8. 2021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7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5" customHeight="1">
      <c r="A117" s="30"/>
      <c r="B117" s="31"/>
      <c r="C117" s="26" t="s">
        <v>28</v>
      </c>
      <c r="D117" s="30"/>
      <c r="E117" s="30"/>
      <c r="F117" s="24" t="str">
        <f>E15</f>
        <v>Praha 14</v>
      </c>
      <c r="G117" s="30"/>
      <c r="H117" s="30"/>
      <c r="I117" s="26" t="s">
        <v>34</v>
      </c>
      <c r="J117" s="28" t="str">
        <f>E21</f>
        <v>Projekce dopravní Filip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5" customHeight="1">
      <c r="A118" s="30"/>
      <c r="B118" s="31"/>
      <c r="C118" s="26" t="s">
        <v>32</v>
      </c>
      <c r="D118" s="30"/>
      <c r="E118" s="30"/>
      <c r="F118" s="24" t="str">
        <f>IF(E18="","",E18)</f>
        <v xml:space="preserve"> </v>
      </c>
      <c r="G118" s="30"/>
      <c r="H118" s="30"/>
      <c r="I118" s="26" t="s">
        <v>37</v>
      </c>
      <c r="J118" s="28">
        <f>E24</f>
        <v>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2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19"/>
      <c r="B120" s="120"/>
      <c r="C120" s="121" t="s">
        <v>114</v>
      </c>
      <c r="D120" s="122" t="s">
        <v>65</v>
      </c>
      <c r="E120" s="122" t="s">
        <v>61</v>
      </c>
      <c r="F120" s="122" t="s">
        <v>62</v>
      </c>
      <c r="G120" s="122" t="s">
        <v>115</v>
      </c>
      <c r="H120" s="122" t="s">
        <v>116</v>
      </c>
      <c r="I120" s="122" t="s">
        <v>117</v>
      </c>
      <c r="J120" s="122" t="s">
        <v>105</v>
      </c>
      <c r="K120" s="123" t="s">
        <v>118</v>
      </c>
      <c r="L120" s="124"/>
      <c r="M120" s="60" t="s">
        <v>1</v>
      </c>
      <c r="N120" s="61" t="s">
        <v>44</v>
      </c>
      <c r="O120" s="61" t="s">
        <v>119</v>
      </c>
      <c r="P120" s="61" t="s">
        <v>120</v>
      </c>
      <c r="Q120" s="61" t="s">
        <v>121</v>
      </c>
      <c r="R120" s="61" t="s">
        <v>122</v>
      </c>
      <c r="S120" s="61" t="s">
        <v>123</v>
      </c>
      <c r="T120" s="62" t="s">
        <v>124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22.75" customHeight="1">
      <c r="A121" s="30"/>
      <c r="B121" s="31"/>
      <c r="C121" s="67" t="s">
        <v>125</v>
      </c>
      <c r="D121" s="30"/>
      <c r="E121" s="30"/>
      <c r="F121" s="30"/>
      <c r="G121" s="30"/>
      <c r="H121" s="30"/>
      <c r="I121" s="30"/>
      <c r="J121" s="125">
        <f>BK121</f>
        <v>0</v>
      </c>
      <c r="K121" s="30"/>
      <c r="L121" s="31"/>
      <c r="M121" s="63"/>
      <c r="N121" s="54"/>
      <c r="O121" s="64"/>
      <c r="P121" s="126" t="e">
        <f>#REF!+P122</f>
        <v>#REF!</v>
      </c>
      <c r="Q121" s="64"/>
      <c r="R121" s="126" t="e">
        <f>#REF!+R122</f>
        <v>#REF!</v>
      </c>
      <c r="S121" s="64"/>
      <c r="T121" s="127" t="e">
        <f>#REF!+T122</f>
        <v>#REF!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7" t="s">
        <v>79</v>
      </c>
      <c r="AU121" s="17" t="s">
        <v>107</v>
      </c>
      <c r="BK121" s="128">
        <f>BK122</f>
        <v>0</v>
      </c>
    </row>
    <row r="122" spans="1:65" s="12" customFormat="1" ht="26" customHeight="1">
      <c r="B122" s="129"/>
      <c r="D122" s="130" t="s">
        <v>79</v>
      </c>
      <c r="E122" s="131" t="s">
        <v>408</v>
      </c>
      <c r="F122" s="131" t="s">
        <v>98</v>
      </c>
      <c r="J122" s="132">
        <f>BK122</f>
        <v>0</v>
      </c>
      <c r="L122" s="129"/>
      <c r="M122" s="133"/>
      <c r="N122" s="134"/>
      <c r="O122" s="134"/>
      <c r="P122" s="135">
        <f>P123+P127+P135+P137</f>
        <v>0</v>
      </c>
      <c r="Q122" s="134"/>
      <c r="R122" s="135">
        <f>R123+R127+R135+R137</f>
        <v>0</v>
      </c>
      <c r="S122" s="134"/>
      <c r="T122" s="136">
        <f>T123+T127+T135+T137</f>
        <v>0</v>
      </c>
      <c r="AR122" s="130" t="s">
        <v>172</v>
      </c>
      <c r="AT122" s="137" t="s">
        <v>79</v>
      </c>
      <c r="AU122" s="137" t="s">
        <v>80</v>
      </c>
      <c r="AY122" s="130" t="s">
        <v>128</v>
      </c>
      <c r="BK122" s="138">
        <f>BK123+BK127+BK135+BK137</f>
        <v>0</v>
      </c>
    </row>
    <row r="123" spans="1:65" s="12" customFormat="1" ht="22.75" customHeight="1">
      <c r="B123" s="129"/>
      <c r="D123" s="130" t="s">
        <v>79</v>
      </c>
      <c r="E123" s="139" t="s">
        <v>409</v>
      </c>
      <c r="F123" s="139" t="s">
        <v>410</v>
      </c>
      <c r="J123" s="140">
        <f>BK123</f>
        <v>0</v>
      </c>
      <c r="L123" s="129"/>
      <c r="M123" s="133"/>
      <c r="N123" s="134"/>
      <c r="O123" s="134"/>
      <c r="P123" s="135">
        <f>SUM(P124:P126)</f>
        <v>0</v>
      </c>
      <c r="Q123" s="134"/>
      <c r="R123" s="135">
        <f>SUM(R124:R126)</f>
        <v>0</v>
      </c>
      <c r="S123" s="134"/>
      <c r="T123" s="136">
        <f>SUM(T124:T126)</f>
        <v>0</v>
      </c>
      <c r="AR123" s="130" t="s">
        <v>172</v>
      </c>
      <c r="AT123" s="137" t="s">
        <v>79</v>
      </c>
      <c r="AU123" s="137" t="s">
        <v>88</v>
      </c>
      <c r="AY123" s="130" t="s">
        <v>128</v>
      </c>
      <c r="BK123" s="138">
        <f>SUM(BK124:BK126)</f>
        <v>0</v>
      </c>
    </row>
    <row r="124" spans="1:65" s="2" customFormat="1" ht="16.5" customHeight="1">
      <c r="A124" s="30"/>
      <c r="B124" s="141"/>
      <c r="C124" s="142" t="s">
        <v>209</v>
      </c>
      <c r="D124" s="142" t="s">
        <v>130</v>
      </c>
      <c r="E124" s="143" t="s">
        <v>411</v>
      </c>
      <c r="F124" s="144" t="s">
        <v>412</v>
      </c>
      <c r="G124" s="145" t="s">
        <v>413</v>
      </c>
      <c r="H124" s="146">
        <v>1</v>
      </c>
      <c r="I124" s="147"/>
      <c r="J124" s="147">
        <f>ROUND(I124*H124,2)</f>
        <v>0</v>
      </c>
      <c r="K124" s="144" t="s">
        <v>134</v>
      </c>
      <c r="L124" s="31"/>
      <c r="M124" s="148" t="s">
        <v>1</v>
      </c>
      <c r="N124" s="149" t="s">
        <v>45</v>
      </c>
      <c r="O124" s="150">
        <v>0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2" t="s">
        <v>414</v>
      </c>
      <c r="AT124" s="152" t="s">
        <v>130</v>
      </c>
      <c r="AU124" s="152" t="s">
        <v>90</v>
      </c>
      <c r="AY124" s="17" t="s">
        <v>128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7" t="s">
        <v>88</v>
      </c>
      <c r="BK124" s="153">
        <f>ROUND(I124*H124,2)</f>
        <v>0</v>
      </c>
      <c r="BL124" s="17" t="s">
        <v>414</v>
      </c>
      <c r="BM124" s="152" t="s">
        <v>415</v>
      </c>
    </row>
    <row r="125" spans="1:65" s="2" customFormat="1" ht="16.5" customHeight="1">
      <c r="A125" s="30"/>
      <c r="B125" s="141"/>
      <c r="C125" s="142" t="s">
        <v>217</v>
      </c>
      <c r="D125" s="142" t="s">
        <v>130</v>
      </c>
      <c r="E125" s="143" t="s">
        <v>416</v>
      </c>
      <c r="F125" s="144" t="s">
        <v>417</v>
      </c>
      <c r="G125" s="145" t="s">
        <v>413</v>
      </c>
      <c r="H125" s="146">
        <v>1</v>
      </c>
      <c r="I125" s="147"/>
      <c r="J125" s="147">
        <f>ROUND(I125*H125,2)</f>
        <v>0</v>
      </c>
      <c r="K125" s="144" t="s">
        <v>134</v>
      </c>
      <c r="L125" s="31"/>
      <c r="M125" s="148" t="s">
        <v>1</v>
      </c>
      <c r="N125" s="149" t="s">
        <v>45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2" t="s">
        <v>414</v>
      </c>
      <c r="AT125" s="152" t="s">
        <v>130</v>
      </c>
      <c r="AU125" s="152" t="s">
        <v>90</v>
      </c>
      <c r="AY125" s="17" t="s">
        <v>128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7" t="s">
        <v>88</v>
      </c>
      <c r="BK125" s="153">
        <f>ROUND(I125*H125,2)</f>
        <v>0</v>
      </c>
      <c r="BL125" s="17" t="s">
        <v>414</v>
      </c>
      <c r="BM125" s="152" t="s">
        <v>418</v>
      </c>
    </row>
    <row r="126" spans="1:65" s="2" customFormat="1" ht="16.5" customHeight="1">
      <c r="A126" s="30"/>
      <c r="B126" s="141"/>
      <c r="C126" s="142" t="s">
        <v>8</v>
      </c>
      <c r="D126" s="142" t="s">
        <v>130</v>
      </c>
      <c r="E126" s="143" t="s">
        <v>419</v>
      </c>
      <c r="F126" s="144" t="s">
        <v>420</v>
      </c>
      <c r="G126" s="145" t="s">
        <v>413</v>
      </c>
      <c r="H126" s="146">
        <v>1</v>
      </c>
      <c r="I126" s="147"/>
      <c r="J126" s="147">
        <f>ROUND(I126*H126,2)</f>
        <v>0</v>
      </c>
      <c r="K126" s="144" t="s">
        <v>134</v>
      </c>
      <c r="L126" s="31"/>
      <c r="M126" s="148" t="s">
        <v>1</v>
      </c>
      <c r="N126" s="149" t="s">
        <v>45</v>
      </c>
      <c r="O126" s="150">
        <v>0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2" t="s">
        <v>414</v>
      </c>
      <c r="AT126" s="152" t="s">
        <v>130</v>
      </c>
      <c r="AU126" s="152" t="s">
        <v>90</v>
      </c>
      <c r="AY126" s="17" t="s">
        <v>128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7" t="s">
        <v>88</v>
      </c>
      <c r="BK126" s="153">
        <f>ROUND(I126*H126,2)</f>
        <v>0</v>
      </c>
      <c r="BL126" s="17" t="s">
        <v>414</v>
      </c>
      <c r="BM126" s="152" t="s">
        <v>421</v>
      </c>
    </row>
    <row r="127" spans="1:65" s="12" customFormat="1" ht="22.75" customHeight="1">
      <c r="B127" s="129"/>
      <c r="D127" s="130" t="s">
        <v>79</v>
      </c>
      <c r="E127" s="139" t="s">
        <v>422</v>
      </c>
      <c r="F127" s="139" t="s">
        <v>423</v>
      </c>
      <c r="J127" s="140">
        <f>BK127</f>
        <v>0</v>
      </c>
      <c r="L127" s="129"/>
      <c r="M127" s="133"/>
      <c r="N127" s="134"/>
      <c r="O127" s="134"/>
      <c r="P127" s="135">
        <f>SUM(P128:P133)</f>
        <v>0</v>
      </c>
      <c r="Q127" s="134"/>
      <c r="R127" s="135">
        <f>SUM(R128:R133)</f>
        <v>0</v>
      </c>
      <c r="S127" s="134"/>
      <c r="T127" s="136">
        <f>SUM(T128:T133)</f>
        <v>0</v>
      </c>
      <c r="AR127" s="130" t="s">
        <v>172</v>
      </c>
      <c r="AT127" s="137" t="s">
        <v>79</v>
      </c>
      <c r="AU127" s="137" t="s">
        <v>88</v>
      </c>
      <c r="AY127" s="130" t="s">
        <v>128</v>
      </c>
      <c r="BK127" s="138">
        <f>SUM(BK128:BK134)</f>
        <v>0</v>
      </c>
    </row>
    <row r="128" spans="1:65" s="2" customFormat="1" ht="16.5" customHeight="1">
      <c r="A128" s="30"/>
      <c r="B128" s="141"/>
      <c r="C128" s="142" t="s">
        <v>230</v>
      </c>
      <c r="D128" s="142" t="s">
        <v>130</v>
      </c>
      <c r="E128" s="143" t="s">
        <v>424</v>
      </c>
      <c r="F128" s="144" t="s">
        <v>425</v>
      </c>
      <c r="G128" s="145" t="s">
        <v>413</v>
      </c>
      <c r="H128" s="146">
        <v>1</v>
      </c>
      <c r="I128" s="147"/>
      <c r="J128" s="147">
        <f t="shared" ref="J128:J133" si="0">ROUND(I128*H128,2)</f>
        <v>0</v>
      </c>
      <c r="K128" s="144" t="s">
        <v>134</v>
      </c>
      <c r="L128" s="31"/>
      <c r="M128" s="148" t="s">
        <v>1</v>
      </c>
      <c r="N128" s="149" t="s">
        <v>45</v>
      </c>
      <c r="O128" s="150">
        <v>0</v>
      </c>
      <c r="P128" s="150">
        <f t="shared" ref="P128:P133" si="1">O128*H128</f>
        <v>0</v>
      </c>
      <c r="Q128" s="150">
        <v>0</v>
      </c>
      <c r="R128" s="150">
        <f t="shared" ref="R128:R133" si="2">Q128*H128</f>
        <v>0</v>
      </c>
      <c r="S128" s="150">
        <v>0</v>
      </c>
      <c r="T128" s="151">
        <f t="shared" ref="T128:T133" si="3"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2" t="s">
        <v>414</v>
      </c>
      <c r="AT128" s="152" t="s">
        <v>130</v>
      </c>
      <c r="AU128" s="152" t="s">
        <v>90</v>
      </c>
      <c r="AY128" s="17" t="s">
        <v>128</v>
      </c>
      <c r="BE128" s="153">
        <f t="shared" ref="BE128:BE133" si="4">IF(N128="základní",J128,0)</f>
        <v>0</v>
      </c>
      <c r="BF128" s="153">
        <f t="shared" ref="BF128:BF133" si="5">IF(N128="snížená",J128,0)</f>
        <v>0</v>
      </c>
      <c r="BG128" s="153">
        <f t="shared" ref="BG128:BG133" si="6">IF(N128="zákl. přenesená",J128,0)</f>
        <v>0</v>
      </c>
      <c r="BH128" s="153">
        <f t="shared" ref="BH128:BH133" si="7">IF(N128="sníž. přenesená",J128,0)</f>
        <v>0</v>
      </c>
      <c r="BI128" s="153">
        <f t="shared" ref="BI128:BI133" si="8">IF(N128="nulová",J128,0)</f>
        <v>0</v>
      </c>
      <c r="BJ128" s="17" t="s">
        <v>88</v>
      </c>
      <c r="BK128" s="153">
        <f t="shared" ref="BK128:BK133" si="9">ROUND(I128*H128,2)</f>
        <v>0</v>
      </c>
      <c r="BL128" s="17" t="s">
        <v>414</v>
      </c>
      <c r="BM128" s="152" t="s">
        <v>426</v>
      </c>
    </row>
    <row r="129" spans="1:65" s="2" customFormat="1" ht="16.5" customHeight="1">
      <c r="A129" s="30"/>
      <c r="B129" s="141"/>
      <c r="C129" s="142" t="s">
        <v>234</v>
      </c>
      <c r="D129" s="142" t="s">
        <v>130</v>
      </c>
      <c r="E129" s="143" t="s">
        <v>427</v>
      </c>
      <c r="F129" s="144" t="s">
        <v>428</v>
      </c>
      <c r="G129" s="145" t="s">
        <v>413</v>
      </c>
      <c r="H129" s="146">
        <v>1</v>
      </c>
      <c r="I129" s="147"/>
      <c r="J129" s="147">
        <f t="shared" si="0"/>
        <v>0</v>
      </c>
      <c r="K129" s="144" t="s">
        <v>134</v>
      </c>
      <c r="L129" s="31"/>
      <c r="M129" s="148" t="s">
        <v>1</v>
      </c>
      <c r="N129" s="149" t="s">
        <v>45</v>
      </c>
      <c r="O129" s="150">
        <v>0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2" t="s">
        <v>414</v>
      </c>
      <c r="AT129" s="152" t="s">
        <v>130</v>
      </c>
      <c r="AU129" s="152" t="s">
        <v>90</v>
      </c>
      <c r="AY129" s="17" t="s">
        <v>128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88</v>
      </c>
      <c r="BK129" s="153">
        <f t="shared" si="9"/>
        <v>0</v>
      </c>
      <c r="BL129" s="17" t="s">
        <v>414</v>
      </c>
      <c r="BM129" s="152" t="s">
        <v>429</v>
      </c>
    </row>
    <row r="130" spans="1:65" s="2" customFormat="1" ht="16.5" customHeight="1">
      <c r="A130" s="30"/>
      <c r="B130" s="141"/>
      <c r="C130" s="142" t="s">
        <v>238</v>
      </c>
      <c r="D130" s="142" t="s">
        <v>130</v>
      </c>
      <c r="E130" s="143" t="s">
        <v>430</v>
      </c>
      <c r="F130" s="144" t="s">
        <v>431</v>
      </c>
      <c r="G130" s="145" t="s">
        <v>413</v>
      </c>
      <c r="H130" s="146">
        <v>1</v>
      </c>
      <c r="I130" s="147"/>
      <c r="J130" s="147">
        <f t="shared" si="0"/>
        <v>0</v>
      </c>
      <c r="K130" s="144" t="s">
        <v>134</v>
      </c>
      <c r="L130" s="31"/>
      <c r="M130" s="148" t="s">
        <v>1</v>
      </c>
      <c r="N130" s="149" t="s">
        <v>45</v>
      </c>
      <c r="O130" s="150">
        <v>0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2" t="s">
        <v>414</v>
      </c>
      <c r="AT130" s="152" t="s">
        <v>130</v>
      </c>
      <c r="AU130" s="152" t="s">
        <v>90</v>
      </c>
      <c r="AY130" s="17" t="s">
        <v>128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88</v>
      </c>
      <c r="BK130" s="153">
        <f t="shared" si="9"/>
        <v>0</v>
      </c>
      <c r="BL130" s="17" t="s">
        <v>414</v>
      </c>
      <c r="BM130" s="152" t="s">
        <v>432</v>
      </c>
    </row>
    <row r="131" spans="1:65" s="2" customFormat="1" ht="16.5" customHeight="1">
      <c r="A131" s="30"/>
      <c r="B131" s="141"/>
      <c r="C131" s="142" t="s">
        <v>242</v>
      </c>
      <c r="D131" s="142" t="s">
        <v>130</v>
      </c>
      <c r="E131" s="143" t="s">
        <v>433</v>
      </c>
      <c r="F131" s="144" t="s">
        <v>434</v>
      </c>
      <c r="G131" s="145" t="s">
        <v>413</v>
      </c>
      <c r="H131" s="146">
        <v>1</v>
      </c>
      <c r="I131" s="147"/>
      <c r="J131" s="147">
        <f t="shared" si="0"/>
        <v>0</v>
      </c>
      <c r="K131" s="144" t="s">
        <v>134</v>
      </c>
      <c r="L131" s="31"/>
      <c r="M131" s="148" t="s">
        <v>1</v>
      </c>
      <c r="N131" s="149" t="s">
        <v>45</v>
      </c>
      <c r="O131" s="150">
        <v>0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2" t="s">
        <v>414</v>
      </c>
      <c r="AT131" s="152" t="s">
        <v>130</v>
      </c>
      <c r="AU131" s="152" t="s">
        <v>90</v>
      </c>
      <c r="AY131" s="17" t="s">
        <v>128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88</v>
      </c>
      <c r="BK131" s="153">
        <f t="shared" si="9"/>
        <v>0</v>
      </c>
      <c r="BL131" s="17" t="s">
        <v>414</v>
      </c>
      <c r="BM131" s="152" t="s">
        <v>435</v>
      </c>
    </row>
    <row r="132" spans="1:65" s="2" customFormat="1" ht="24.25" customHeight="1">
      <c r="A132" s="30"/>
      <c r="B132" s="141"/>
      <c r="C132" s="142" t="s">
        <v>247</v>
      </c>
      <c r="D132" s="142" t="s">
        <v>130</v>
      </c>
      <c r="E132" s="143" t="s">
        <v>436</v>
      </c>
      <c r="F132" s="144" t="s">
        <v>437</v>
      </c>
      <c r="G132" s="145" t="s">
        <v>413</v>
      </c>
      <c r="H132" s="146">
        <v>1</v>
      </c>
      <c r="I132" s="147"/>
      <c r="J132" s="147">
        <f t="shared" si="0"/>
        <v>0</v>
      </c>
      <c r="K132" s="144" t="s">
        <v>134</v>
      </c>
      <c r="L132" s="31"/>
      <c r="M132" s="148" t="s">
        <v>1</v>
      </c>
      <c r="N132" s="149" t="s">
        <v>45</v>
      </c>
      <c r="O132" s="150">
        <v>0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2" t="s">
        <v>414</v>
      </c>
      <c r="AT132" s="152" t="s">
        <v>130</v>
      </c>
      <c r="AU132" s="152" t="s">
        <v>90</v>
      </c>
      <c r="AY132" s="17" t="s">
        <v>128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88</v>
      </c>
      <c r="BK132" s="153">
        <f t="shared" si="9"/>
        <v>0</v>
      </c>
      <c r="BL132" s="17" t="s">
        <v>414</v>
      </c>
      <c r="BM132" s="152" t="s">
        <v>438</v>
      </c>
    </row>
    <row r="133" spans="1:65" s="2" customFormat="1" ht="16.5" customHeight="1">
      <c r="A133" s="30"/>
      <c r="B133" s="141"/>
      <c r="C133" s="142">
        <v>21</v>
      </c>
      <c r="D133" s="142" t="s">
        <v>130</v>
      </c>
      <c r="E133" s="143" t="s">
        <v>439</v>
      </c>
      <c r="F133" s="144" t="s">
        <v>440</v>
      </c>
      <c r="G133" s="145" t="s">
        <v>413</v>
      </c>
      <c r="H133" s="146">
        <v>1</v>
      </c>
      <c r="I133" s="147"/>
      <c r="J133" s="147">
        <f t="shared" si="0"/>
        <v>0</v>
      </c>
      <c r="K133" s="144" t="s">
        <v>134</v>
      </c>
      <c r="L133" s="31"/>
      <c r="M133" s="148" t="s">
        <v>1</v>
      </c>
      <c r="N133" s="149" t="s">
        <v>45</v>
      </c>
      <c r="O133" s="150">
        <v>0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2" t="s">
        <v>414</v>
      </c>
      <c r="AT133" s="152" t="s">
        <v>130</v>
      </c>
      <c r="AU133" s="152" t="s">
        <v>90</v>
      </c>
      <c r="AY133" s="17" t="s">
        <v>128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88</v>
      </c>
      <c r="BK133" s="153">
        <f t="shared" si="9"/>
        <v>0</v>
      </c>
      <c r="BL133" s="17" t="s">
        <v>414</v>
      </c>
      <c r="BM133" s="152" t="s">
        <v>441</v>
      </c>
    </row>
    <row r="134" spans="1:65" s="2" customFormat="1" ht="16.5" customHeight="1">
      <c r="A134" s="30"/>
      <c r="B134" s="141"/>
      <c r="C134" s="142">
        <v>21</v>
      </c>
      <c r="D134" s="142" t="s">
        <v>130</v>
      </c>
      <c r="E134" s="143" t="s">
        <v>454</v>
      </c>
      <c r="F134" s="144" t="s">
        <v>455</v>
      </c>
      <c r="G134" s="145" t="s">
        <v>413</v>
      </c>
      <c r="H134" s="146">
        <v>1</v>
      </c>
      <c r="I134" s="147"/>
      <c r="J134" s="147">
        <f t="shared" ref="J134" si="10">ROUND(I134*H134,2)</f>
        <v>0</v>
      </c>
      <c r="K134" s="144" t="s">
        <v>134</v>
      </c>
      <c r="L134" s="31"/>
      <c r="M134" s="148" t="s">
        <v>1</v>
      </c>
      <c r="N134" s="149" t="s">
        <v>45</v>
      </c>
      <c r="O134" s="150">
        <v>0</v>
      </c>
      <c r="P134" s="150">
        <f t="shared" ref="P134" si="11">O134*H134</f>
        <v>0</v>
      </c>
      <c r="Q134" s="150">
        <v>0</v>
      </c>
      <c r="R134" s="150">
        <f t="shared" ref="R134" si="12">Q134*H134</f>
        <v>0</v>
      </c>
      <c r="S134" s="150">
        <v>0</v>
      </c>
      <c r="T134" s="151">
        <f t="shared" ref="T134" si="1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2" t="s">
        <v>414</v>
      </c>
      <c r="AT134" s="152" t="s">
        <v>130</v>
      </c>
      <c r="AU134" s="152" t="s">
        <v>90</v>
      </c>
      <c r="AY134" s="17" t="s">
        <v>128</v>
      </c>
      <c r="BE134" s="153">
        <f t="shared" ref="BE134" si="14">IF(N134="základní",J134,0)</f>
        <v>0</v>
      </c>
      <c r="BF134" s="153">
        <f t="shared" ref="BF134" si="15">IF(N134="snížená",J134,0)</f>
        <v>0</v>
      </c>
      <c r="BG134" s="153">
        <f t="shared" ref="BG134" si="16">IF(N134="zákl. přenesená",J134,0)</f>
        <v>0</v>
      </c>
      <c r="BH134" s="153">
        <f t="shared" ref="BH134" si="17">IF(N134="sníž. přenesená",J134,0)</f>
        <v>0</v>
      </c>
      <c r="BI134" s="153">
        <f t="shared" ref="BI134" si="18">IF(N134="nulová",J134,0)</f>
        <v>0</v>
      </c>
      <c r="BJ134" s="17" t="s">
        <v>88</v>
      </c>
      <c r="BK134" s="153">
        <f t="shared" ref="BK134" si="19">ROUND(I134*H134,2)</f>
        <v>0</v>
      </c>
      <c r="BL134" s="17" t="s">
        <v>414</v>
      </c>
      <c r="BM134" s="152" t="s">
        <v>441</v>
      </c>
    </row>
    <row r="135" spans="1:65" s="12" customFormat="1" ht="22.75" customHeight="1">
      <c r="B135" s="129"/>
      <c r="D135" s="130" t="s">
        <v>79</v>
      </c>
      <c r="E135" s="139" t="s">
        <v>442</v>
      </c>
      <c r="F135" s="139" t="s">
        <v>443</v>
      </c>
      <c r="J135" s="140">
        <f>BK135</f>
        <v>0</v>
      </c>
      <c r="L135" s="129"/>
      <c r="M135" s="133"/>
      <c r="N135" s="134"/>
      <c r="O135" s="134"/>
      <c r="P135" s="135">
        <f>P136</f>
        <v>0</v>
      </c>
      <c r="Q135" s="134"/>
      <c r="R135" s="135">
        <f>R136</f>
        <v>0</v>
      </c>
      <c r="S135" s="134"/>
      <c r="T135" s="136">
        <f>T136</f>
        <v>0</v>
      </c>
      <c r="AR135" s="130" t="s">
        <v>172</v>
      </c>
      <c r="AT135" s="137" t="s">
        <v>79</v>
      </c>
      <c r="AU135" s="137" t="s">
        <v>88</v>
      </c>
      <c r="AY135" s="130" t="s">
        <v>128</v>
      </c>
      <c r="BK135" s="138">
        <f>BK136</f>
        <v>0</v>
      </c>
    </row>
    <row r="136" spans="1:65" s="2" customFormat="1" ht="16.5" customHeight="1">
      <c r="A136" s="30"/>
      <c r="B136" s="141"/>
      <c r="C136" s="142">
        <v>22</v>
      </c>
      <c r="D136" s="142" t="s">
        <v>130</v>
      </c>
      <c r="E136" s="143" t="s">
        <v>444</v>
      </c>
      <c r="F136" s="144" t="s">
        <v>445</v>
      </c>
      <c r="G136" s="145" t="s">
        <v>413</v>
      </c>
      <c r="H136" s="146">
        <v>1</v>
      </c>
      <c r="I136" s="147"/>
      <c r="J136" s="147">
        <f>ROUND(I136*H136,2)</f>
        <v>0</v>
      </c>
      <c r="K136" s="144" t="s">
        <v>134</v>
      </c>
      <c r="L136" s="31"/>
      <c r="M136" s="148" t="s">
        <v>1</v>
      </c>
      <c r="N136" s="149" t="s">
        <v>45</v>
      </c>
      <c r="O136" s="150">
        <v>0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2" t="s">
        <v>414</v>
      </c>
      <c r="AT136" s="152" t="s">
        <v>130</v>
      </c>
      <c r="AU136" s="152" t="s">
        <v>90</v>
      </c>
      <c r="AY136" s="17" t="s">
        <v>128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7" t="s">
        <v>88</v>
      </c>
      <c r="BK136" s="153">
        <f>ROUND(I136*H136,2)</f>
        <v>0</v>
      </c>
      <c r="BL136" s="17" t="s">
        <v>414</v>
      </c>
      <c r="BM136" s="152" t="s">
        <v>446</v>
      </c>
    </row>
    <row r="137" spans="1:65" s="12" customFormat="1" ht="22.75" customHeight="1">
      <c r="B137" s="129"/>
      <c r="D137" s="130" t="s">
        <v>79</v>
      </c>
      <c r="E137" s="139" t="s">
        <v>447</v>
      </c>
      <c r="F137" s="139" t="s">
        <v>448</v>
      </c>
      <c r="J137" s="140">
        <f>BK137</f>
        <v>0</v>
      </c>
      <c r="L137" s="129"/>
      <c r="M137" s="133"/>
      <c r="N137" s="134"/>
      <c r="O137" s="134"/>
      <c r="P137" s="135">
        <f>P138</f>
        <v>0</v>
      </c>
      <c r="Q137" s="134"/>
      <c r="R137" s="135">
        <f>R138</f>
        <v>0</v>
      </c>
      <c r="S137" s="134"/>
      <c r="T137" s="136">
        <f>T138</f>
        <v>0</v>
      </c>
      <c r="AR137" s="130" t="s">
        <v>172</v>
      </c>
      <c r="AT137" s="137" t="s">
        <v>79</v>
      </c>
      <c r="AU137" s="137" t="s">
        <v>88</v>
      </c>
      <c r="AY137" s="130" t="s">
        <v>128</v>
      </c>
      <c r="BK137" s="138">
        <f>BK138</f>
        <v>0</v>
      </c>
    </row>
    <row r="138" spans="1:65" s="2" customFormat="1" ht="21.75" customHeight="1">
      <c r="A138" s="30"/>
      <c r="B138" s="141"/>
      <c r="C138" s="142">
        <v>23</v>
      </c>
      <c r="D138" s="142" t="s">
        <v>130</v>
      </c>
      <c r="E138" s="143" t="s">
        <v>449</v>
      </c>
      <c r="F138" s="144" t="s">
        <v>450</v>
      </c>
      <c r="G138" s="145" t="s">
        <v>413</v>
      </c>
      <c r="H138" s="146">
        <v>1</v>
      </c>
      <c r="I138" s="147"/>
      <c r="J138" s="147">
        <f>ROUND(I138*H138,2)</f>
        <v>0</v>
      </c>
      <c r="K138" s="144" t="s">
        <v>134</v>
      </c>
      <c r="L138" s="31"/>
      <c r="M138" s="184" t="s">
        <v>1</v>
      </c>
      <c r="N138" s="185" t="s">
        <v>45</v>
      </c>
      <c r="O138" s="186">
        <v>0</v>
      </c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2" t="s">
        <v>414</v>
      </c>
      <c r="AT138" s="152" t="s">
        <v>130</v>
      </c>
      <c r="AU138" s="152" t="s">
        <v>90</v>
      </c>
      <c r="AY138" s="17" t="s">
        <v>128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7" t="s">
        <v>88</v>
      </c>
      <c r="BK138" s="153">
        <f>ROUND(I138*H138,2)</f>
        <v>0</v>
      </c>
      <c r="BL138" s="17" t="s">
        <v>414</v>
      </c>
      <c r="BM138" s="152" t="s">
        <v>451</v>
      </c>
    </row>
    <row r="139" spans="1:65" s="2" customFormat="1" ht="7" customHeight="1">
      <c r="A139" s="30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31"/>
      <c r="M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</sheetData>
  <autoFilter ref="C120:K138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101 - Stezka pro cykli...</vt:lpstr>
      <vt:lpstr>SO 102 - Napojení stezky ...</vt:lpstr>
      <vt:lpstr>SO 103 - Napojení stezky ...</vt:lpstr>
      <vt:lpstr>SO 500 - Vedlejší rozpočt...</vt:lpstr>
      <vt:lpstr>'Rekapitulace stavby'!Názvy_tisku</vt:lpstr>
      <vt:lpstr>'SO 101 - Stezka pro cykli...'!Názvy_tisku</vt:lpstr>
      <vt:lpstr>'SO 102 - Napojení stezky ...'!Názvy_tisku</vt:lpstr>
      <vt:lpstr>'SO 103 - Napojení stezky ...'!Názvy_tisku</vt:lpstr>
      <vt:lpstr>'SO 500 - Vedlejší rozpočt...'!Názvy_tisku</vt:lpstr>
      <vt:lpstr>'Rekapitulace stavby'!Oblast_tisku</vt:lpstr>
      <vt:lpstr>'SO 101 - Stezka pro cykli...'!Oblast_tisku</vt:lpstr>
      <vt:lpstr>'SO 102 - Napojení stezky ...'!Oblast_tisku</vt:lpstr>
      <vt:lpstr>'SO 103 - Napojení stezky ...'!Oblast_tisku</vt:lpstr>
      <vt:lpstr>'SO 500 -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OEM-PC\OEM</dc:creator>
  <cp:lastModifiedBy>Microsoft Office User</cp:lastModifiedBy>
  <cp:lastPrinted>2021-08-23T16:50:14Z</cp:lastPrinted>
  <dcterms:created xsi:type="dcterms:W3CDTF">2021-08-17T15:05:07Z</dcterms:created>
  <dcterms:modified xsi:type="dcterms:W3CDTF">2021-10-18T09:16:03Z</dcterms:modified>
</cp:coreProperties>
</file>