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KrycíList" sheetId="1" r:id="rId1"/>
    <sheet name="Rozpočet" sheetId="2" r:id="rId2"/>
  </sheets>
  <definedNames>
    <definedName name="__MAIN__">'Rozpočet'!$A$2:$AB$42</definedName>
    <definedName name="__MAIN1__">'KrycíList'!$A$1:$O$50</definedName>
    <definedName name="__MvymF__">'Rozpočet'!#REF!</definedName>
    <definedName name="__OobjF__">'Rozpočet'!$A$8:$AB$42</definedName>
    <definedName name="__OoddF__">'Rozpočet'!$A$10:$AB$42</definedName>
    <definedName name="__OradF__">'Rozpočet'!$A$13:$AB$14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<sst xmlns="http://schemas.openxmlformats.org/spreadsheetml/2006/main" count="137" uniqueCount="107">
  <si>
    <t>.</t>
  </si>
  <si>
    <t>B</t>
  </si>
  <si>
    <t>O</t>
  </si>
  <si>
    <t>Mj</t>
  </si>
  <si>
    <t>ks</t>
  </si>
  <si>
    <t>001</t>
  </si>
  <si>
    <t>Dph</t>
  </si>
  <si>
    <t>HSV</t>
  </si>
  <si>
    <t>HZS</t>
  </si>
  <si>
    <t>MON</t>
  </si>
  <si>
    <t>OST</t>
  </si>
  <si>
    <t>PSV</t>
  </si>
  <si>
    <t>VRN</t>
  </si>
  <si>
    <t>.Hdr</t>
  </si>
  <si>
    <t>Dne:</t>
  </si>
  <si>
    <t>Druh</t>
  </si>
  <si>
    <t>% Dph</t>
  </si>
  <si>
    <t>Název</t>
  </si>
  <si>
    <t>Oddíl</t>
  </si>
  <si>
    <t>Daň</t>
  </si>
  <si>
    <t>Celkem</t>
  </si>
  <si>
    <t>Objekt</t>
  </si>
  <si>
    <t>Základ</t>
  </si>
  <si>
    <t>Datum :</t>
  </si>
  <si>
    <t>Dodávka</t>
  </si>
  <si>
    <t>Nhod/Mj</t>
  </si>
  <si>
    <t>Název MJ</t>
  </si>
  <si>
    <t>Razítko:</t>
  </si>
  <si>
    <t>Sazba[%]</t>
  </si>
  <si>
    <t>Soubor :</t>
  </si>
  <si>
    <t>Základna</t>
  </si>
  <si>
    <t>Faktura :</t>
  </si>
  <si>
    <t>Hm1[t]/Mj</t>
  </si>
  <si>
    <t>Hm2[t]/Mj</t>
  </si>
  <si>
    <t>Sazba DPH</t>
  </si>
  <si>
    <t>Zakázka :</t>
  </si>
  <si>
    <t>Řádek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</si>
  <si>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</si>
  <si>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</si>
  <si>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</si>
  <si>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</si>
  <si>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</si>
  <si>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</si>
  <si>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</si>
  <si>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</si>
  <si>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</si>
  <si>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</si>
  <si>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</si>
  <si>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</si>
  <si>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</si>
  <si>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</si>
  <si>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Název nákladu</t>
  </si>
  <si>
    <t>Hmoty1[t] za Mj</t>
  </si>
  <si>
    <t>Hmoty2[t] za Mj</t>
  </si>
  <si>
    <t>Ostatní náklady</t>
  </si>
  <si>
    <t>Přirážky</t>
  </si>
  <si>
    <t>Počet MJ</t>
  </si>
  <si>
    <t>Krycí list zadání</t>
  </si>
  <si>
    <t>Dílčí DPH</t>
  </si>
  <si>
    <t>Číslo(SKP)</t>
  </si>
  <si>
    <t>Sazba [Kč]</t>
  </si>
  <si>
    <t>Umístění :</t>
  </si>
  <si>
    <t>Množství Mj</t>
  </si>
  <si>
    <t>Popis řádku</t>
  </si>
  <si>
    <t>Celkové ostatní náklady</t>
  </si>
  <si>
    <t>Cena vč. DPH</t>
  </si>
  <si>
    <t>Množství [Mj]</t>
  </si>
  <si>
    <t>Dodatek číslo :</t>
  </si>
  <si>
    <t>Zakázka číslo :</t>
  </si>
  <si>
    <t>Archivní číslo :</t>
  </si>
  <si>
    <t>Rozpočet číslo :</t>
  </si>
  <si>
    <t>Rozpočtové náklady [Kč]</t>
  </si>
  <si>
    <t>Stavební objekt číslo :</t>
  </si>
  <si>
    <t>Základní rozpočtové náklady</t>
  </si>
  <si>
    <t>Účelové měrné jednotky (bez DPH)</t>
  </si>
  <si>
    <t>Celkové rozpočtové náklady (bezDPH)</t>
  </si>
  <si>
    <t>Daň z přidané hodnoty (Rozpočet+Ostatní)</t>
  </si>
  <si>
    <t>kpl</t>
  </si>
  <si>
    <t>Městský Úřad Praha 14, Bratří Venclíků 1073/8, Praha 9, 198 00</t>
  </si>
  <si>
    <r>
      <t>Položkový rozpočet;</t>
    </r>
    <r>
      <rPr>
        <b/>
        <i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Výkaz výměr</t>
    </r>
  </si>
  <si>
    <r>
      <t xml:space="preserve">POLIKLINIKA PARNÍK, </t>
    </r>
    <r>
      <rPr>
        <b/>
        <sz val="9"/>
        <rFont val="Arial"/>
        <family val="2"/>
      </rPr>
      <t>Gen. Janouška 902, Praha 9</t>
    </r>
  </si>
  <si>
    <t>Poliklinika PARNÍK</t>
  </si>
  <si>
    <r>
      <t xml:space="preserve">Celkové náklady (Rozpočet +Ostatní) vč. </t>
    </r>
    <r>
      <rPr>
        <b/>
        <i/>
        <sz val="11"/>
        <color indexed="10"/>
        <rFont val="Arial CE"/>
        <family val="0"/>
      </rPr>
      <t>DPH</t>
    </r>
  </si>
  <si>
    <t>hlavní vstup, prostory - poliklinika PARNÍK</t>
  </si>
  <si>
    <t>POLIKLINIKA PARNÍK - hlavní vstup, prostory; Gen. Janouška 902, Praha 9</t>
  </si>
  <si>
    <t>Seznam položek pro oddíl : reklamní činnosti</t>
  </si>
  <si>
    <t xml:space="preserve">finální úpravy - </t>
  </si>
  <si>
    <t>instalace a dodávka maloformátových klipových systémů na chodbách polikliniky vedle ordinací o velikosti A4</t>
  </si>
  <si>
    <t>instalace a dodávka velkoformátových klipových systémů na chodbách polikliniky o velikosti A1</t>
  </si>
  <si>
    <t>instalace, dodávka číselného označení jednotlivých dveří, zatím bez probíhajících pruhů (návaznost na nový pasport), polep s číslem na každé dveře bude o velikosti 200 x 100mm</t>
  </si>
  <si>
    <t>instalace, dodávka kapslového systému na letáky A4, na dveře ordinací (2ks na každé dveře)</t>
  </si>
  <si>
    <t>instalace, dodávka nástěnných zásobníků na prospekty A4, do chodeb objektu - min.6 přihrádek</t>
  </si>
  <si>
    <t>oprava loga lékařského kříže pod střechou polikliniky</t>
  </si>
  <si>
    <r>
      <t xml:space="preserve">návrh řešení orientačního systému na velkých tabulích vpravo při vstupu </t>
    </r>
    <r>
      <rPr>
        <sz val="10"/>
        <rFont val="Arial"/>
        <family val="2"/>
      </rPr>
      <t>(maximální rozměr 2000 x 8000mm)</t>
    </r>
  </si>
  <si>
    <r>
      <t xml:space="preserve">zavedení nového klíčového systému </t>
    </r>
    <r>
      <rPr>
        <sz val="10"/>
        <rFont val="Arial"/>
        <family val="2"/>
      </rPr>
      <t>(min.požadovaný počet klíčů - háčků v jedné skříňce je 50ks) Poptáváme dvě samostatné, zamykací skříňky.</t>
    </r>
  </si>
  <si>
    <t>Pavel Mašek - SMP 14</t>
  </si>
  <si>
    <t>VIII/2021</t>
  </si>
  <si>
    <t>Pro potřeby zpracování Cenové Nabídky /CN/</t>
  </si>
  <si>
    <t>Cena za MJ</t>
  </si>
  <si>
    <t>instalace, dodávka TV v jednotlivých patrech - zobrazení orientačního systému v daných podlažích, velikost 50", výrobce ani technologie nejsou předepsány</t>
  </si>
  <si>
    <t>Pol.</t>
  </si>
  <si>
    <r>
      <t xml:space="preserve">oprava, ev. výměna velkého svítícího nápisu polikliniky - </t>
    </r>
    <r>
      <rPr>
        <i/>
        <sz val="10"/>
        <rFont val="Arial"/>
        <family val="2"/>
      </rPr>
      <t>logo</t>
    </r>
    <r>
      <rPr>
        <sz val="10"/>
        <rFont val="Arial"/>
        <family val="2"/>
      </rPr>
      <t xml:space="preserve"> /název/ </t>
    </r>
    <r>
      <rPr>
        <b/>
        <i/>
        <sz val="10"/>
        <rFont val="Arial"/>
        <family val="2"/>
      </rPr>
      <t xml:space="preserve">POLIKLINIKA - </t>
    </r>
    <r>
      <rPr>
        <sz val="10"/>
        <rFont val="Arial"/>
        <family val="2"/>
      </rPr>
      <t>požadavek je aby samstatně svítilo, nikoliv aby bylo nasvícené</t>
    </r>
  </si>
  <si>
    <r>
      <t xml:space="preserve">nové svítící logo při vstupu do polikliniky; jedná se pouze </t>
    </r>
    <r>
      <rPr>
        <b/>
        <i/>
        <sz val="10"/>
        <rFont val="Arial"/>
        <family val="2"/>
      </rPr>
      <t>název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POLIKLINIKA</t>
    </r>
    <r>
      <rPr>
        <sz val="10"/>
        <rFont val="Arial"/>
        <family val="2"/>
      </rPr>
      <t xml:space="preserve"> nad vstupem za stejných rozměrů (již ale bez "lodičky")</t>
    </r>
  </si>
  <si>
    <r>
      <t xml:space="preserve">odstranění a zuačištění po háčcích stávajících nástěnek (cca 50ks) a zaslepení cedule ozvačující původní umístění </t>
    </r>
    <r>
      <rPr>
        <b/>
        <sz val="10"/>
        <rFont val="Arial"/>
        <family val="2"/>
      </rPr>
      <t>lékárny</t>
    </r>
  </si>
  <si>
    <t>bez požadavku na nacenění (v ceně předchozích položek)</t>
  </si>
  <si>
    <r>
      <t xml:space="preserve">k vyplnění pouze </t>
    </r>
    <r>
      <rPr>
        <b/>
        <sz val="12"/>
        <rFont val="Arial"/>
        <family val="2"/>
      </rPr>
      <t>žluté</t>
    </r>
    <r>
      <rPr>
        <sz val="10"/>
        <rFont val="Arial"/>
        <family val="2"/>
      </rPr>
      <t xml:space="preserve"> položky</t>
    </r>
  </si>
  <si>
    <r>
      <t xml:space="preserve">instalace, dodávka nového orientačního systému ve výtahu </t>
    </r>
    <r>
      <rPr>
        <sz val="10"/>
        <rFont val="Arial"/>
        <family val="2"/>
      </rPr>
      <t>(max.rozměr 920 x 1300mm)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</si>
</sst>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;\-#,##0.00&quot; Kč&quot;"/>
    <numFmt numFmtId="167" formatCode="#,##0.00;\-#,###,##0.00;&quot;&quot;"/>
    <numFmt numFmtId="168" formatCode="0&quot; %&quot;"/>
    <numFmt numFmtId="169" formatCode="#,##0.00&quot; Kč&quot;;\-#,##0.00&quot; Kč&quot;;&quot;&quot;"/>
    <numFmt numFmtId="170" formatCode="#,##0.00;;&quot;&quot;"/>
    <numFmt numFmtId="171" formatCode="#,##0.000"/>
    <numFmt numFmtId="172" formatCode="#,##0.00&quot; Kč&quot;;[Red]\-#,##0.00&quot; Kč&quot;"/>
    <numFmt numFmtId="173" formatCode="#,##0.000##"/>
    <numFmt numFmtId="174" formatCode="#,##0.00;\-#,##0.00;&quot;&quot;"/>
    <numFmt numFmtId="175" formatCode="#,##0.000;\-#,##0.000;&quot;&quot;"/>
    <numFmt numFmtId="176" formatCode="_-* #,##0.00\,_K_č_-;\-* #,##0.00\,_K_č_-;_-* \-??\ _K_č_-;_-@_-"/>
    <numFmt numFmtId="177" formatCode="#,##0.000###"/>
    <numFmt numFmtId="178" formatCode="#,##0.000####"/>
    <numFmt numFmtId="179" formatCode="#,##0.000#####"/>
    <numFmt numFmtId="180" formatCode="0.000"/>
    <numFmt numFmtId="181" formatCode="0.0"/>
    <numFmt numFmtId="182" formatCode="#,##0.000######"/>
    <numFmt numFmtId="183" formatCode="[$-405]dddd\ d\.\ mmmm\ yyyy"/>
    <numFmt numFmtId="184" formatCode="#,##0.0000"/>
    <numFmt numFmtId="185" formatCode="#,##0.0"/>
    <numFmt numFmtId="186" formatCode="#,##0.00_ ;\-#,##0.00\ "/>
  </numFmts>
  <fonts count="82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b/>
      <i/>
      <sz val="11"/>
      <name val="Arial"/>
      <family val="2"/>
    </font>
    <font>
      <u val="single"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b/>
      <i/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6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/>
    </xf>
    <xf numFmtId="166" fontId="5" fillId="35" borderId="17" xfId="0" applyNumberFormat="1" applyFont="1" applyFill="1" applyBorder="1" applyAlignment="1">
      <alignment horizontal="center"/>
    </xf>
    <xf numFmtId="166" fontId="5" fillId="35" borderId="18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/>
    </xf>
    <xf numFmtId="167" fontId="0" fillId="33" borderId="15" xfId="0" applyNumberFormat="1" applyFont="1" applyFill="1" applyBorder="1" applyAlignment="1">
      <alignment/>
    </xf>
    <xf numFmtId="167" fontId="0" fillId="33" borderId="15" xfId="0" applyNumberFormat="1" applyFont="1" applyFill="1" applyBorder="1" applyAlignment="1">
      <alignment/>
    </xf>
    <xf numFmtId="167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8" fontId="0" fillId="33" borderId="15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167" fontId="5" fillId="35" borderId="17" xfId="0" applyNumberFormat="1" applyFont="1" applyFill="1" applyBorder="1" applyAlignment="1">
      <alignment/>
    </xf>
    <xf numFmtId="167" fontId="5" fillId="35" borderId="17" xfId="0" applyNumberFormat="1" applyFont="1" applyFill="1" applyBorder="1" applyAlignment="1">
      <alignment/>
    </xf>
    <xf numFmtId="167" fontId="5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168" fontId="5" fillId="35" borderId="17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0" fontId="15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/>
    </xf>
    <xf numFmtId="170" fontId="19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72" fontId="20" fillId="33" borderId="0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center"/>
    </xf>
    <xf numFmtId="170" fontId="8" fillId="34" borderId="15" xfId="0" applyNumberFormat="1" applyFont="1" applyFill="1" applyBorder="1" applyAlignment="1">
      <alignment horizontal="center"/>
    </xf>
    <xf numFmtId="170" fontId="21" fillId="34" borderId="15" xfId="0" applyNumberFormat="1" applyFont="1" applyFill="1" applyBorder="1" applyAlignment="1">
      <alignment horizontal="left"/>
    </xf>
    <xf numFmtId="0" fontId="22" fillId="34" borderId="15" xfId="0" applyFont="1" applyFill="1" applyBorder="1" applyAlignment="1">
      <alignment horizontal="center"/>
    </xf>
    <xf numFmtId="172" fontId="23" fillId="34" borderId="15" xfId="0" applyNumberFormat="1" applyFont="1" applyFill="1" applyBorder="1" applyAlignment="1">
      <alignment horizontal="center"/>
    </xf>
    <xf numFmtId="4" fontId="23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vertical="center"/>
    </xf>
    <xf numFmtId="4" fontId="14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12" fillId="36" borderId="17" xfId="0" applyNumberFormat="1" applyFont="1" applyFill="1" applyBorder="1" applyAlignment="1">
      <alignment horizontal="right"/>
    </xf>
    <xf numFmtId="4" fontId="12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/>
    </xf>
    <xf numFmtId="0" fontId="12" fillId="37" borderId="17" xfId="0" applyFont="1" applyFill="1" applyBorder="1" applyAlignment="1">
      <alignment horizontal="right" vertical="top"/>
    </xf>
    <xf numFmtId="0" fontId="12" fillId="37" borderId="17" xfId="0" applyFont="1" applyFill="1" applyBorder="1" applyAlignment="1">
      <alignment horizontal="center" vertical="top"/>
    </xf>
    <xf numFmtId="0" fontId="12" fillId="37" borderId="17" xfId="0" applyFont="1" applyFill="1" applyBorder="1" applyAlignment="1">
      <alignment vertical="top"/>
    </xf>
    <xf numFmtId="166" fontId="12" fillId="37" borderId="17" xfId="0" applyNumberFormat="1" applyFont="1" applyFill="1" applyBorder="1" applyAlignment="1">
      <alignment vertical="top"/>
    </xf>
    <xf numFmtId="4" fontId="12" fillId="37" borderId="17" xfId="0" applyNumberFormat="1" applyFont="1" applyFill="1" applyBorder="1" applyAlignment="1">
      <alignment vertical="top"/>
    </xf>
    <xf numFmtId="171" fontId="12" fillId="37" borderId="17" xfId="0" applyNumberFormat="1" applyFont="1" applyFill="1" applyBorder="1" applyAlignment="1">
      <alignment vertical="top"/>
    </xf>
    <xf numFmtId="4" fontId="12" fillId="37" borderId="17" xfId="0" applyNumberFormat="1" applyFont="1" applyFill="1" applyBorder="1" applyAlignment="1">
      <alignment horizontal="right" vertical="top"/>
    </xf>
    <xf numFmtId="0" fontId="14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horizontal="center" vertical="top"/>
    </xf>
    <xf numFmtId="4" fontId="14" fillId="33" borderId="0" xfId="0" applyNumberFormat="1" applyFont="1" applyFill="1" applyBorder="1" applyAlignment="1">
      <alignment vertical="top"/>
    </xf>
    <xf numFmtId="171" fontId="14" fillId="33" borderId="0" xfId="0" applyNumberFormat="1" applyFont="1" applyFill="1" applyBorder="1" applyAlignment="1">
      <alignment vertical="top"/>
    </xf>
    <xf numFmtId="0" fontId="14" fillId="33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166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vertical="top"/>
    </xf>
    <xf numFmtId="171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horizontal="right" vertical="top"/>
    </xf>
    <xf numFmtId="0" fontId="8" fillId="33" borderId="15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top"/>
    </xf>
    <xf numFmtId="169" fontId="5" fillId="33" borderId="15" xfId="0" applyNumberFormat="1" applyFont="1" applyFill="1" applyBorder="1" applyAlignment="1">
      <alignment vertical="top"/>
    </xf>
    <xf numFmtId="174" fontId="8" fillId="33" borderId="15" xfId="0" applyNumberFormat="1" applyFont="1" applyFill="1" applyBorder="1" applyAlignment="1">
      <alignment vertical="top"/>
    </xf>
    <xf numFmtId="174" fontId="0" fillId="33" borderId="15" xfId="0" applyNumberFormat="1" applyFont="1" applyFill="1" applyBorder="1" applyAlignment="1">
      <alignment vertical="top"/>
    </xf>
    <xf numFmtId="175" fontId="0" fillId="33" borderId="15" xfId="0" applyNumberFormat="1" applyFont="1" applyFill="1" applyBorder="1" applyAlignment="1">
      <alignment vertical="top"/>
    </xf>
    <xf numFmtId="168" fontId="8" fillId="33" borderId="15" xfId="0" applyNumberFormat="1" applyFont="1" applyFill="1" applyBorder="1" applyAlignment="1">
      <alignment horizontal="right" vertical="top"/>
    </xf>
    <xf numFmtId="174" fontId="8" fillId="33" borderId="15" xfId="0" applyNumberFormat="1" applyFont="1" applyFill="1" applyBorder="1" applyAlignment="1">
      <alignment horizontal="right" vertical="top"/>
    </xf>
    <xf numFmtId="176" fontId="0" fillId="33" borderId="0" xfId="0" applyNumberFormat="1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/>
    </xf>
    <xf numFmtId="174" fontId="8" fillId="33" borderId="0" xfId="0" applyNumberFormat="1" applyFont="1" applyFill="1" applyBorder="1" applyAlignment="1">
      <alignment vertical="top"/>
    </xf>
    <xf numFmtId="174" fontId="0" fillId="33" borderId="0" xfId="0" applyNumberFormat="1" applyFont="1" applyFill="1" applyBorder="1" applyAlignment="1">
      <alignment vertical="top"/>
    </xf>
    <xf numFmtId="175" fontId="0" fillId="33" borderId="0" xfId="0" applyNumberFormat="1" applyFont="1" applyFill="1" applyBorder="1" applyAlignment="1">
      <alignment vertical="top"/>
    </xf>
    <xf numFmtId="168" fontId="8" fillId="33" borderId="0" xfId="0" applyNumberFormat="1" applyFont="1" applyFill="1" applyBorder="1" applyAlignment="1">
      <alignment horizontal="right" vertical="top"/>
    </xf>
    <xf numFmtId="174" fontId="8" fillId="33" borderId="0" xfId="0" applyNumberFormat="1" applyFont="1" applyFill="1" applyBorder="1" applyAlignment="1">
      <alignment horizontal="right" vertical="top"/>
    </xf>
    <xf numFmtId="170" fontId="17" fillId="33" borderId="0" xfId="0" applyNumberFormat="1" applyFont="1" applyFill="1" applyBorder="1" applyAlignment="1">
      <alignment/>
    </xf>
    <xf numFmtId="0" fontId="8" fillId="37" borderId="17" xfId="0" applyFont="1" applyFill="1" applyBorder="1" applyAlignment="1">
      <alignment vertical="top" wrapText="1"/>
    </xf>
    <xf numFmtId="0" fontId="5" fillId="38" borderId="15" xfId="0" applyFont="1" applyFill="1" applyBorder="1" applyAlignment="1">
      <alignment horizontal="center" vertical="top"/>
    </xf>
    <xf numFmtId="4" fontId="0" fillId="39" borderId="15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5" fillId="38" borderId="22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0" fontId="29" fillId="37" borderId="17" xfId="0" applyFont="1" applyFill="1" applyBorder="1" applyAlignment="1">
      <alignment vertical="top"/>
    </xf>
    <xf numFmtId="0" fontId="5" fillId="40" borderId="17" xfId="0" applyFont="1" applyFill="1" applyBorder="1" applyAlignment="1">
      <alignment horizontal="center" vertical="center"/>
    </xf>
    <xf numFmtId="185" fontId="5" fillId="33" borderId="15" xfId="0" applyNumberFormat="1" applyFont="1" applyFill="1" applyBorder="1" applyAlignment="1">
      <alignment horizontal="center" vertical="top"/>
    </xf>
    <xf numFmtId="185" fontId="14" fillId="33" borderId="0" xfId="0" applyNumberFormat="1" applyFont="1" applyFill="1" applyBorder="1" applyAlignment="1">
      <alignment horizontal="center" vertical="top"/>
    </xf>
    <xf numFmtId="185" fontId="5" fillId="33" borderId="0" xfId="0" applyNumberFormat="1" applyFont="1" applyFill="1" applyBorder="1" applyAlignment="1">
      <alignment horizontal="center" vertical="top"/>
    </xf>
    <xf numFmtId="0" fontId="76" fillId="33" borderId="15" xfId="0" applyFont="1" applyFill="1" applyBorder="1" applyAlignment="1">
      <alignment horizontal="center" vertical="top"/>
    </xf>
    <xf numFmtId="0" fontId="31" fillId="34" borderId="17" xfId="0" applyFont="1" applyFill="1" applyBorder="1" applyAlignment="1">
      <alignment horizontal="center" vertical="center" wrapText="1"/>
    </xf>
    <xf numFmtId="4" fontId="0" fillId="41" borderId="15" xfId="0" applyNumberFormat="1" applyFont="1" applyFill="1" applyBorder="1" applyAlignment="1">
      <alignment vertical="top"/>
    </xf>
    <xf numFmtId="0" fontId="76" fillId="0" borderId="23" xfId="0" applyFont="1" applyFill="1" applyBorder="1" applyAlignment="1">
      <alignment/>
    </xf>
    <xf numFmtId="170" fontId="33" fillId="33" borderId="0" xfId="0" applyNumberFormat="1" applyFont="1" applyFill="1" applyBorder="1" applyAlignment="1">
      <alignment horizontal="center"/>
    </xf>
    <xf numFmtId="0" fontId="77" fillId="33" borderId="15" xfId="0" applyFont="1" applyFill="1" applyBorder="1" applyAlignment="1">
      <alignment vertical="top" wrapText="1"/>
    </xf>
    <xf numFmtId="0" fontId="0" fillId="41" borderId="24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0" fontId="8" fillId="0" borderId="17" xfId="0" applyFont="1" applyFill="1" applyBorder="1" applyAlignment="1">
      <alignment/>
    </xf>
    <xf numFmtId="170" fontId="12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172" fontId="12" fillId="0" borderId="1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top"/>
    </xf>
    <xf numFmtId="0" fontId="24" fillId="0" borderId="17" xfId="0" applyFont="1" applyFill="1" applyBorder="1" applyAlignment="1">
      <alignment vertical="top"/>
    </xf>
    <xf numFmtId="0" fontId="12" fillId="0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top"/>
    </xf>
    <xf numFmtId="172" fontId="12" fillId="0" borderId="17" xfId="0" applyNumberFormat="1" applyFont="1" applyFill="1" applyBorder="1" applyAlignment="1">
      <alignment vertical="top"/>
    </xf>
    <xf numFmtId="4" fontId="12" fillId="0" borderId="17" xfId="0" applyNumberFormat="1" applyFont="1" applyFill="1" applyBorder="1" applyAlignment="1">
      <alignment vertical="top"/>
    </xf>
    <xf numFmtId="171" fontId="12" fillId="0" borderId="17" xfId="0" applyNumberFormat="1" applyFont="1" applyFill="1" applyBorder="1" applyAlignment="1">
      <alignment vertical="top"/>
    </xf>
    <xf numFmtId="4" fontId="12" fillId="0" borderId="17" xfId="0" applyNumberFormat="1" applyFont="1" applyFill="1" applyBorder="1" applyAlignment="1">
      <alignment horizontal="right" vertical="top"/>
    </xf>
    <xf numFmtId="169" fontId="5" fillId="33" borderId="0" xfId="0" applyNumberFormat="1" applyFont="1" applyFill="1" applyBorder="1" applyAlignment="1">
      <alignment vertical="top"/>
    </xf>
    <xf numFmtId="169" fontId="5" fillId="33" borderId="25" xfId="0" applyNumberFormat="1" applyFont="1" applyFill="1" applyBorder="1" applyAlignment="1">
      <alignment vertical="top"/>
    </xf>
    <xf numFmtId="174" fontId="12" fillId="33" borderId="25" xfId="0" applyNumberFormat="1" applyFont="1" applyFill="1" applyBorder="1" applyAlignment="1">
      <alignment vertical="top"/>
    </xf>
    <xf numFmtId="174" fontId="5" fillId="33" borderId="25" xfId="0" applyNumberFormat="1" applyFont="1" applyFill="1" applyBorder="1" applyAlignment="1">
      <alignment vertical="top"/>
    </xf>
    <xf numFmtId="0" fontId="14" fillId="33" borderId="0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169" fontId="78" fillId="35" borderId="11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6" fontId="79" fillId="33" borderId="15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center"/>
    </xf>
    <xf numFmtId="169" fontId="0" fillId="33" borderId="15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 vertical="center"/>
    </xf>
    <xf numFmtId="169" fontId="5" fillId="35" borderId="0" xfId="0" applyNumberFormat="1" applyFont="1" applyFill="1" applyBorder="1" applyAlignment="1">
      <alignment horizontal="center" vertical="center"/>
    </xf>
    <xf numFmtId="169" fontId="80" fillId="35" borderId="18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170" fontId="5" fillId="35" borderId="15" xfId="0" applyNumberFormat="1" applyFont="1" applyFill="1" applyBorder="1" applyAlignment="1">
      <alignment horizontal="center" vertical="center"/>
    </xf>
    <xf numFmtId="166" fontId="32" fillId="33" borderId="15" xfId="0" applyNumberFormat="1" applyFont="1" applyFill="1" applyBorder="1" applyAlignment="1">
      <alignment horizontal="center"/>
    </xf>
    <xf numFmtId="169" fontId="8" fillId="33" borderId="15" xfId="0" applyNumberFormat="1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2" fontId="5" fillId="35" borderId="17" xfId="0" applyNumberFormat="1" applyFont="1" applyFill="1" applyBorder="1" applyAlignment="1">
      <alignment horizontal="center"/>
    </xf>
    <xf numFmtId="4" fontId="5" fillId="35" borderId="18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169" fontId="5" fillId="33" borderId="28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5" fillId="35" borderId="17" xfId="0" applyFont="1" applyFill="1" applyBorder="1" applyAlignment="1">
      <alignment horizontal="left" vertical="center" wrapText="1"/>
    </xf>
    <xf numFmtId="169" fontId="5" fillId="35" borderId="28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169" fontId="5" fillId="35" borderId="15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169" fontId="12" fillId="33" borderId="29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4" fontId="81" fillId="33" borderId="15" xfId="0" applyNumberFormat="1" applyFont="1" applyFill="1" applyBorder="1" applyAlignment="1">
      <alignment/>
    </xf>
    <xf numFmtId="0" fontId="81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170" fontId="17" fillId="33" borderId="0" xfId="0" applyNumberFormat="1" applyFont="1" applyFill="1" applyBorder="1" applyAlignment="1">
      <alignment horizontal="center"/>
    </xf>
    <xf numFmtId="170" fontId="19" fillId="33" borderId="0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8">
      <selection activeCell="F57" sqref="F57"/>
    </sheetView>
  </sheetViews>
  <sheetFormatPr defaultColWidth="11.7109375" defaultRowHeight="12.75"/>
  <cols>
    <col min="1" max="1" width="1.421875" style="1" customWidth="1"/>
    <col min="2" max="7" width="12.421875" style="2" customWidth="1"/>
    <col min="8" max="8" width="13.57421875" style="2" customWidth="1"/>
    <col min="9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210" t="s">
        <v>57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7"/>
    </row>
    <row r="3" spans="1:15" ht="27" customHeight="1">
      <c r="A3" s="6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7"/>
    </row>
    <row r="4" spans="1:15" ht="32.25" customHeight="1">
      <c r="A4" s="6"/>
      <c r="B4" s="8" t="s">
        <v>35</v>
      </c>
      <c r="C4" s="211" t="s">
        <v>84</v>
      </c>
      <c r="D4" s="211"/>
      <c r="E4" s="211"/>
      <c r="F4" s="211"/>
      <c r="G4" s="211"/>
      <c r="H4" s="211"/>
      <c r="I4" s="9" t="s">
        <v>46</v>
      </c>
      <c r="J4" s="212"/>
      <c r="K4" s="212"/>
      <c r="L4" s="212"/>
      <c r="M4" s="212"/>
      <c r="N4" s="212"/>
      <c r="O4" s="10"/>
    </row>
    <row r="5" spans="1:15" ht="23.25" customHeight="1">
      <c r="A5" s="6"/>
      <c r="B5" s="11" t="s">
        <v>31</v>
      </c>
      <c r="C5" s="12"/>
      <c r="D5" s="213"/>
      <c r="E5" s="213"/>
      <c r="F5" s="13"/>
      <c r="G5" s="214"/>
      <c r="H5" s="214"/>
      <c r="I5" s="214"/>
      <c r="J5" s="214"/>
      <c r="K5" s="214"/>
      <c r="L5" s="214"/>
      <c r="M5" s="214"/>
      <c r="N5" s="214"/>
      <c r="O5" s="14"/>
    </row>
    <row r="6" spans="1:15" ht="15" customHeight="1">
      <c r="A6" s="6"/>
      <c r="B6" s="204" t="s">
        <v>68</v>
      </c>
      <c r="C6" s="204"/>
      <c r="D6" s="208"/>
      <c r="E6" s="208"/>
      <c r="F6" s="15" t="s">
        <v>61</v>
      </c>
      <c r="G6" s="204" t="s">
        <v>81</v>
      </c>
      <c r="H6" s="204"/>
      <c r="I6" s="204"/>
      <c r="J6" s="204"/>
      <c r="K6" s="204"/>
      <c r="L6" s="204"/>
      <c r="M6" s="204"/>
      <c r="N6" s="204"/>
      <c r="O6" s="14"/>
    </row>
    <row r="7" spans="1:15" ht="15" customHeight="1">
      <c r="A7" s="6"/>
      <c r="B7" s="204" t="s">
        <v>72</v>
      </c>
      <c r="C7" s="204"/>
      <c r="D7" s="208"/>
      <c r="E7" s="208"/>
      <c r="F7" s="15" t="s">
        <v>37</v>
      </c>
      <c r="G7" s="204" t="s">
        <v>78</v>
      </c>
      <c r="H7" s="204"/>
      <c r="I7" s="204"/>
      <c r="J7" s="204"/>
      <c r="K7" s="204"/>
      <c r="L7" s="204"/>
      <c r="M7" s="204"/>
      <c r="N7" s="204"/>
      <c r="O7" s="14"/>
    </row>
    <row r="8" spans="1:15" ht="15" customHeight="1">
      <c r="A8" s="6"/>
      <c r="B8" s="204" t="s">
        <v>70</v>
      </c>
      <c r="C8" s="204"/>
      <c r="D8" s="208"/>
      <c r="E8" s="208"/>
      <c r="F8" s="15" t="s">
        <v>39</v>
      </c>
      <c r="G8" s="209" t="s">
        <v>95</v>
      </c>
      <c r="H8" s="209"/>
      <c r="I8" s="209"/>
      <c r="J8" s="209"/>
      <c r="K8" s="209"/>
      <c r="L8" s="209"/>
      <c r="M8" s="209"/>
      <c r="N8" s="209"/>
      <c r="O8" s="14"/>
    </row>
    <row r="9" spans="1:15" ht="15" customHeight="1">
      <c r="A9" s="6"/>
      <c r="B9" s="204" t="s">
        <v>67</v>
      </c>
      <c r="C9" s="204"/>
      <c r="D9" s="208"/>
      <c r="E9" s="208"/>
      <c r="F9" s="15" t="s">
        <v>50</v>
      </c>
      <c r="G9" s="209"/>
      <c r="H9" s="209"/>
      <c r="I9" s="209"/>
      <c r="J9" s="209"/>
      <c r="K9" s="209"/>
      <c r="L9" s="209"/>
      <c r="M9" s="209"/>
      <c r="N9" s="209"/>
      <c r="O9" s="14"/>
    </row>
    <row r="10" spans="1:15" ht="15" customHeight="1">
      <c r="A10" s="6"/>
      <c r="B10" s="204" t="s">
        <v>69</v>
      </c>
      <c r="C10" s="204"/>
      <c r="D10" s="204"/>
      <c r="E10" s="204"/>
      <c r="F10" s="15" t="s">
        <v>45</v>
      </c>
      <c r="G10" s="209"/>
      <c r="H10" s="209"/>
      <c r="I10" s="209"/>
      <c r="J10" s="209"/>
      <c r="K10" s="209"/>
      <c r="L10" s="209"/>
      <c r="M10" s="209"/>
      <c r="N10" s="209"/>
      <c r="O10" s="14"/>
    </row>
    <row r="11" spans="1:15" ht="15" customHeight="1">
      <c r="A11" s="6"/>
      <c r="B11" s="204" t="s">
        <v>23</v>
      </c>
      <c r="C11" s="204"/>
      <c r="D11" s="205" t="s">
        <v>96</v>
      </c>
      <c r="E11" s="206"/>
      <c r="F11" s="15"/>
      <c r="G11" s="204"/>
      <c r="H11" s="204"/>
      <c r="I11" s="204"/>
      <c r="J11" s="204"/>
      <c r="K11" s="204"/>
      <c r="L11" s="204"/>
      <c r="M11" s="204"/>
      <c r="N11" s="204"/>
      <c r="O11" s="14"/>
    </row>
    <row r="12" spans="1:15" ht="15" customHeight="1">
      <c r="A12" s="6"/>
      <c r="B12" s="207"/>
      <c r="C12" s="207"/>
      <c r="D12" s="207"/>
      <c r="E12" s="207"/>
      <c r="F12" s="15" t="s">
        <v>29</v>
      </c>
      <c r="G12" s="204"/>
      <c r="H12" s="204"/>
      <c r="I12" s="204"/>
      <c r="J12" s="204"/>
      <c r="K12" s="204"/>
      <c r="L12" s="204"/>
      <c r="M12" s="204"/>
      <c r="N12" s="204"/>
      <c r="O12" s="14"/>
    </row>
    <row r="13" spans="1:15" ht="15" customHeight="1">
      <c r="A13" s="6"/>
      <c r="B13" s="202" t="s">
        <v>71</v>
      </c>
      <c r="C13" s="202"/>
      <c r="D13" s="202"/>
      <c r="E13" s="202"/>
      <c r="F13" s="202"/>
      <c r="G13" s="203" t="s">
        <v>54</v>
      </c>
      <c r="H13" s="203"/>
      <c r="I13" s="203"/>
      <c r="J13" s="203"/>
      <c r="K13" s="203"/>
      <c r="L13" s="179" t="s">
        <v>44</v>
      </c>
      <c r="M13" s="179"/>
      <c r="N13" s="179"/>
      <c r="O13" s="14"/>
    </row>
    <row r="14" spans="1:15" ht="15" customHeight="1">
      <c r="A14" s="6"/>
      <c r="B14" s="16" t="s">
        <v>40</v>
      </c>
      <c r="C14" s="17" t="s">
        <v>24</v>
      </c>
      <c r="D14" s="17" t="s">
        <v>48</v>
      </c>
      <c r="E14" s="18" t="s">
        <v>8</v>
      </c>
      <c r="F14" s="19" t="s">
        <v>55</v>
      </c>
      <c r="G14" s="191" t="s">
        <v>51</v>
      </c>
      <c r="H14" s="191"/>
      <c r="I14" s="191"/>
      <c r="J14" s="21" t="s">
        <v>47</v>
      </c>
      <c r="K14" s="22" t="s">
        <v>34</v>
      </c>
      <c r="L14" s="14"/>
      <c r="M14" s="3"/>
      <c r="N14" s="3"/>
      <c r="O14" s="14"/>
    </row>
    <row r="15" spans="1:15" ht="15" customHeight="1">
      <c r="A15" s="6"/>
      <c r="B15" s="23" t="s">
        <v>7</v>
      </c>
      <c r="C15" s="24">
        <f>SUMIF(Rozpočet!F9:F42,B15,Rozpočet!L9:L42)</f>
        <v>0</v>
      </c>
      <c r="D15" s="24">
        <f>SUMIF(Rozpočet!F9:F42,B15,Rozpočet!M9:M42)</f>
        <v>0</v>
      </c>
      <c r="E15" s="25">
        <f>SUMIF(Rozpočet!F9:F42,B15,Rozpočet!N9:N42)</f>
        <v>0</v>
      </c>
      <c r="F15" s="26">
        <f>SUMIF(Rozpočet!F9:F42,B15,Rozpočet!O9:O42)</f>
        <v>0</v>
      </c>
      <c r="G15" s="195"/>
      <c r="H15" s="195"/>
      <c r="I15" s="195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11</v>
      </c>
      <c r="C16" s="24">
        <f>SUMIF(Rozpočet!F9:F42,B16,Rozpočet!L9:L42)</f>
        <v>0</v>
      </c>
      <c r="D16" s="24">
        <f>SUMIF(Rozpočet!F9:F42,B16,Rozpočet!M9:M42)</f>
        <v>0</v>
      </c>
      <c r="E16" s="25">
        <f>SUMIF(Rozpočet!F9:F42,B16,Rozpočet!N9:N42)</f>
        <v>0</v>
      </c>
      <c r="F16" s="26">
        <f>SUMIF(Rozpočet!F9:F42,B16,Rozpočet!O9:O42)</f>
        <v>0</v>
      </c>
      <c r="G16" s="195"/>
      <c r="H16" s="195"/>
      <c r="I16" s="195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9</v>
      </c>
      <c r="C17" s="24">
        <f>SUMIF(Rozpočet!F9:F42,B17,Rozpočet!L9:L42)</f>
        <v>0</v>
      </c>
      <c r="D17" s="24">
        <f>SUMIF(Rozpočet!F9:F42,B17,Rozpočet!M9:M42)</f>
        <v>0</v>
      </c>
      <c r="E17" s="25">
        <f>SUMIF(Rozpočet!F9:F42,B17,Rozpočet!N9:N42)</f>
        <v>0</v>
      </c>
      <c r="F17" s="26">
        <f>SUMIF(Rozpočet!F9:F42,B17,Rozpočet!O9:O42)</f>
        <v>0</v>
      </c>
      <c r="G17" s="195"/>
      <c r="H17" s="195"/>
      <c r="I17" s="195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12</v>
      </c>
      <c r="C18" s="24">
        <f>SUMIF(Rozpočet!F9:F42,B18,Rozpočet!L9:L42)</f>
        <v>0</v>
      </c>
      <c r="D18" s="24">
        <f>SUMIF(Rozpočet!F9:F42,B18,Rozpočet!M9:M42)</f>
        <v>0</v>
      </c>
      <c r="E18" s="25">
        <f>SUMIF(Rozpočet!F9:F42,B18,Rozpočet!N9:N42)</f>
        <v>0</v>
      </c>
      <c r="F18" s="26">
        <f>SUMIF(Rozpočet!F9:F42,B18,Rozpočet!O9:O42)</f>
        <v>0</v>
      </c>
      <c r="G18" s="195"/>
      <c r="H18" s="195"/>
      <c r="I18" s="195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10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95"/>
      <c r="H19" s="195"/>
      <c r="I19" s="195"/>
      <c r="J19" s="27"/>
      <c r="K19" s="28"/>
      <c r="L19" s="29" t="s">
        <v>14</v>
      </c>
      <c r="M19" s="3"/>
      <c r="N19" s="3"/>
      <c r="O19" s="14"/>
    </row>
    <row r="20" spans="1:15" ht="15" customHeight="1">
      <c r="A20" s="6"/>
      <c r="B20" s="30" t="s">
        <v>20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95"/>
      <c r="H20" s="195"/>
      <c r="I20" s="195"/>
      <c r="J20" s="27"/>
      <c r="K20" s="28"/>
      <c r="L20" s="14"/>
      <c r="M20" s="34"/>
      <c r="N20" s="34"/>
      <c r="O20" s="14"/>
    </row>
    <row r="21" spans="1:15" ht="15" customHeight="1">
      <c r="A21" s="6"/>
      <c r="B21" s="200" t="s">
        <v>73</v>
      </c>
      <c r="C21" s="200"/>
      <c r="D21" s="200"/>
      <c r="E21" s="201">
        <f>SUM(C20:E20)</f>
        <v>0</v>
      </c>
      <c r="F21" s="201"/>
      <c r="G21" s="195"/>
      <c r="H21" s="195"/>
      <c r="I21" s="195"/>
      <c r="J21" s="27"/>
      <c r="K21" s="28"/>
      <c r="L21" s="179" t="s">
        <v>49</v>
      </c>
      <c r="M21" s="179"/>
      <c r="N21" s="179"/>
      <c r="O21" s="14"/>
    </row>
    <row r="22" spans="1:15" ht="15" customHeight="1">
      <c r="A22" s="6"/>
      <c r="B22" s="193" t="s">
        <v>55</v>
      </c>
      <c r="C22" s="193"/>
      <c r="D22" s="193"/>
      <c r="E22" s="194">
        <f>F20</f>
        <v>0</v>
      </c>
      <c r="F22" s="194"/>
      <c r="G22" s="195"/>
      <c r="H22" s="195"/>
      <c r="I22" s="195"/>
      <c r="J22" s="27"/>
      <c r="K22" s="28"/>
      <c r="L22" s="35"/>
      <c r="M22" s="3"/>
      <c r="N22" s="3"/>
      <c r="O22" s="14"/>
    </row>
    <row r="23" spans="1:15" ht="15" customHeight="1">
      <c r="A23" s="6"/>
      <c r="B23" s="196" t="s">
        <v>75</v>
      </c>
      <c r="C23" s="196"/>
      <c r="D23" s="196"/>
      <c r="E23" s="197">
        <f>E21+E22</f>
        <v>0</v>
      </c>
      <c r="F23" s="197"/>
      <c r="G23" s="198" t="s">
        <v>64</v>
      </c>
      <c r="H23" s="198"/>
      <c r="I23" s="198"/>
      <c r="J23" s="199">
        <f>SUM(J15:J22)</f>
        <v>0</v>
      </c>
      <c r="K23" s="199"/>
      <c r="L23" s="14"/>
      <c r="M23" s="3"/>
      <c r="N23" s="3"/>
      <c r="O23" s="14"/>
    </row>
    <row r="24" spans="1:15" ht="15" customHeight="1">
      <c r="A24" s="6"/>
      <c r="B24" s="196"/>
      <c r="C24" s="196"/>
      <c r="D24" s="196"/>
      <c r="E24" s="197"/>
      <c r="F24" s="197"/>
      <c r="G24" s="198"/>
      <c r="H24" s="198"/>
      <c r="I24" s="198"/>
      <c r="J24" s="199"/>
      <c r="K24" s="199"/>
      <c r="L24" s="14"/>
      <c r="M24" s="3"/>
      <c r="N24" s="3"/>
      <c r="O24" s="14"/>
    </row>
    <row r="25" spans="1:15" ht="15" customHeight="1">
      <c r="A25" s="6"/>
      <c r="B25" s="179" t="s">
        <v>76</v>
      </c>
      <c r="C25" s="179"/>
      <c r="D25" s="179"/>
      <c r="E25" s="179"/>
      <c r="F25" s="179"/>
      <c r="G25" s="188" t="s">
        <v>58</v>
      </c>
      <c r="H25" s="188"/>
      <c r="I25" s="188"/>
      <c r="J25" s="188"/>
      <c r="K25" s="188"/>
      <c r="L25" s="14"/>
      <c r="M25" s="3"/>
      <c r="N25" s="3"/>
      <c r="O25" s="14"/>
    </row>
    <row r="26" spans="1:15" ht="15" customHeight="1">
      <c r="A26" s="6"/>
      <c r="B26" s="30" t="s">
        <v>28</v>
      </c>
      <c r="C26" s="189" t="s">
        <v>22</v>
      </c>
      <c r="D26" s="189"/>
      <c r="E26" s="190" t="s">
        <v>19</v>
      </c>
      <c r="F26" s="190"/>
      <c r="G26" s="20"/>
      <c r="H26" s="191" t="s">
        <v>30</v>
      </c>
      <c r="I26" s="191"/>
      <c r="J26" s="192" t="s">
        <v>19</v>
      </c>
      <c r="K26" s="192"/>
      <c r="L26" s="14"/>
      <c r="M26" s="3"/>
      <c r="N26" s="3"/>
      <c r="O26" s="14"/>
    </row>
    <row r="27" spans="1:15" ht="15" customHeight="1">
      <c r="A27" s="6"/>
      <c r="B27" s="36">
        <v>21</v>
      </c>
      <c r="C27" s="185">
        <f>SUMIF(Rozpočet!S9:S42,B27,Rozpočet!K9:K42)+H27</f>
        <v>0</v>
      </c>
      <c r="D27" s="185"/>
      <c r="E27" s="177">
        <f>C27/100*B27</f>
        <v>0</v>
      </c>
      <c r="F27" s="177"/>
      <c r="G27" s="37"/>
      <c r="H27" s="186">
        <f>SUMIF(K15:K22,B27,J15:J22)</f>
        <v>0</v>
      </c>
      <c r="I27" s="186"/>
      <c r="J27" s="178">
        <f>H27*B27/100</f>
        <v>0</v>
      </c>
      <c r="K27" s="178"/>
      <c r="L27" s="29" t="s">
        <v>14</v>
      </c>
      <c r="M27" s="3"/>
      <c r="N27" s="3"/>
      <c r="O27" s="14"/>
    </row>
    <row r="28" spans="1:15" ht="15" customHeight="1">
      <c r="A28" s="6"/>
      <c r="B28" s="36">
        <v>15</v>
      </c>
      <c r="C28" s="187">
        <f>SUMIF(Rozpočet!S9:S42,B28,Rozpočet!K9:K42)+H28</f>
        <v>0</v>
      </c>
      <c r="D28" s="187"/>
      <c r="E28" s="177">
        <f>C28/100*B28</f>
        <v>0</v>
      </c>
      <c r="F28" s="177"/>
      <c r="G28" s="37"/>
      <c r="H28" s="178">
        <f>SUMIF(K15:K22,B28,J15:J22)</f>
        <v>0</v>
      </c>
      <c r="I28" s="178"/>
      <c r="J28" s="178">
        <f>H28*B28/100</f>
        <v>0</v>
      </c>
      <c r="K28" s="178"/>
      <c r="L28" s="14"/>
      <c r="M28" s="3"/>
      <c r="N28" s="3"/>
      <c r="O28" s="14"/>
    </row>
    <row r="29" spans="1:15" ht="15" customHeight="1">
      <c r="A29" s="6"/>
      <c r="B29" s="36">
        <v>0</v>
      </c>
      <c r="C29" s="176">
        <f>(E23+J23)-(C27+C28)</f>
        <v>0</v>
      </c>
      <c r="D29" s="176"/>
      <c r="E29" s="177">
        <f>C29/100*B29</f>
        <v>0</v>
      </c>
      <c r="F29" s="177"/>
      <c r="G29" s="37"/>
      <c r="H29" s="178">
        <f>J23-(H27+H28)</f>
        <v>0</v>
      </c>
      <c r="I29" s="178"/>
      <c r="J29" s="178">
        <f>H29*B29/100</f>
        <v>0</v>
      </c>
      <c r="K29" s="178"/>
      <c r="L29" s="179" t="s">
        <v>27</v>
      </c>
      <c r="M29" s="179"/>
      <c r="N29" s="179"/>
      <c r="O29" s="14"/>
    </row>
    <row r="30" spans="1:15" ht="15" customHeight="1">
      <c r="A30" s="6"/>
      <c r="B30" s="180"/>
      <c r="C30" s="181">
        <f>ROUNDUP(C27+C28+C29,1)</f>
        <v>0</v>
      </c>
      <c r="D30" s="181"/>
      <c r="E30" s="182">
        <f>ROUNDUP(E27+E28+E29,1)</f>
        <v>0</v>
      </c>
      <c r="F30" s="182"/>
      <c r="G30" s="183"/>
      <c r="H30" s="183"/>
      <c r="I30" s="183"/>
      <c r="J30" s="184">
        <f>J27+J28+J29</f>
        <v>0</v>
      </c>
      <c r="K30" s="184"/>
      <c r="L30" s="14"/>
      <c r="M30" s="3"/>
      <c r="N30" s="3"/>
      <c r="O30" s="14"/>
    </row>
    <row r="31" spans="1:15" ht="15" customHeight="1">
      <c r="A31" s="6"/>
      <c r="B31" s="180"/>
      <c r="C31" s="181"/>
      <c r="D31" s="181"/>
      <c r="E31" s="182"/>
      <c r="F31" s="182"/>
      <c r="G31" s="183"/>
      <c r="H31" s="183"/>
      <c r="I31" s="183"/>
      <c r="J31" s="184"/>
      <c r="K31" s="184"/>
      <c r="L31" s="14"/>
      <c r="M31" s="3"/>
      <c r="N31" s="3"/>
      <c r="O31" s="14"/>
    </row>
    <row r="32" spans="1:15" ht="15" customHeight="1">
      <c r="A32" s="6"/>
      <c r="B32" s="171" t="s">
        <v>82</v>
      </c>
      <c r="C32" s="171"/>
      <c r="D32" s="171"/>
      <c r="E32" s="171"/>
      <c r="F32" s="171"/>
      <c r="G32" s="172" t="s">
        <v>74</v>
      </c>
      <c r="H32" s="172"/>
      <c r="I32" s="172"/>
      <c r="J32" s="172"/>
      <c r="K32" s="172"/>
      <c r="L32" s="3"/>
      <c r="M32" s="3"/>
      <c r="N32" s="3"/>
      <c r="O32" s="14"/>
    </row>
    <row r="33" spans="1:15" ht="15" customHeight="1">
      <c r="A33" s="6"/>
      <c r="B33" s="173">
        <f>C27+E27</f>
        <v>0</v>
      </c>
      <c r="C33" s="173"/>
      <c r="D33" s="173"/>
      <c r="E33" s="173"/>
      <c r="F33" s="173"/>
      <c r="G33" s="174" t="s">
        <v>26</v>
      </c>
      <c r="H33" s="174"/>
      <c r="I33" s="174"/>
      <c r="J33" s="17" t="s">
        <v>56</v>
      </c>
      <c r="K33" s="38" t="s">
        <v>38</v>
      </c>
      <c r="L33" s="3"/>
      <c r="M33" s="3"/>
      <c r="N33" s="3"/>
      <c r="O33" s="14"/>
    </row>
    <row r="34" spans="1:15" ht="15" customHeight="1">
      <c r="A34" s="6"/>
      <c r="B34" s="173"/>
      <c r="C34" s="173"/>
      <c r="D34" s="173"/>
      <c r="E34" s="173"/>
      <c r="F34" s="173"/>
      <c r="G34" s="175"/>
      <c r="H34" s="175"/>
      <c r="I34" s="175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3"/>
      <c r="C35" s="173"/>
      <c r="D35" s="173"/>
      <c r="E35" s="173"/>
      <c r="F35" s="173"/>
      <c r="G35" s="175"/>
      <c r="H35" s="175"/>
      <c r="I35" s="175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3"/>
      <c r="C36" s="173"/>
      <c r="D36" s="173"/>
      <c r="E36" s="173"/>
      <c r="F36" s="173"/>
      <c r="G36" s="175"/>
      <c r="H36" s="175"/>
      <c r="I36" s="175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 customHeight="1">
      <c r="A38" s="42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42"/>
    </row>
  </sheetData>
  <sheetProtection selectLockedCells="1" selectUnlockedCells="1"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pane xSplit="6" ySplit="8" topLeftCell="G4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H59" sqref="H59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8515625" style="2" customWidth="1"/>
    <col min="5" max="5" width="3.57421875" style="2" customWidth="1"/>
    <col min="6" max="6" width="9.7109375" style="2" customWidth="1"/>
    <col min="7" max="7" width="61.421875" style="2" customWidth="1"/>
    <col min="8" max="8" width="9.00390625" style="44" customWidth="1"/>
    <col min="9" max="9" width="7.7109375" style="44" customWidth="1"/>
    <col min="10" max="10" width="12.00390625" style="2" customWidth="1"/>
    <col min="11" max="11" width="15.421875" style="2" customWidth="1"/>
    <col min="12" max="12" width="6.57421875" style="45" customWidth="1"/>
    <col min="13" max="13" width="6.00390625" style="45" bestFit="1" customWidth="1"/>
    <col min="14" max="14" width="5.28125" style="45" customWidth="1"/>
    <col min="15" max="15" width="7.140625" style="45" customWidth="1"/>
    <col min="16" max="16" width="8.421875" style="46" customWidth="1"/>
    <col min="17" max="18" width="0" style="2" hidden="1" customWidth="1"/>
    <col min="19" max="19" width="10.421875" style="47" customWidth="1"/>
    <col min="20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13</v>
      </c>
      <c r="B1" s="49" t="s">
        <v>21</v>
      </c>
      <c r="C1" s="49" t="s">
        <v>18</v>
      </c>
      <c r="D1" s="49" t="s">
        <v>15</v>
      </c>
      <c r="E1" s="49" t="s">
        <v>36</v>
      </c>
      <c r="F1" s="49" t="s">
        <v>59</v>
      </c>
      <c r="G1" s="49" t="s">
        <v>17</v>
      </c>
      <c r="H1" s="49" t="s">
        <v>66</v>
      </c>
      <c r="I1" s="49" t="s">
        <v>3</v>
      </c>
      <c r="J1" s="49" t="s">
        <v>60</v>
      </c>
      <c r="K1" s="49" t="s">
        <v>42</v>
      </c>
      <c r="L1" s="50" t="s">
        <v>24</v>
      </c>
      <c r="M1" s="50" t="s">
        <v>48</v>
      </c>
      <c r="N1" s="50" t="s">
        <v>8</v>
      </c>
      <c r="O1" s="50" t="s">
        <v>55</v>
      </c>
      <c r="P1" s="51" t="s">
        <v>52</v>
      </c>
      <c r="Q1" s="49" t="s">
        <v>53</v>
      </c>
      <c r="R1" s="49" t="s">
        <v>43</v>
      </c>
      <c r="S1" s="49" t="s">
        <v>6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218" t="s">
        <v>79</v>
      </c>
      <c r="H2" s="218"/>
      <c r="I2" s="218"/>
      <c r="J2" s="218"/>
      <c r="K2" s="218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35</v>
      </c>
      <c r="C3" s="56"/>
      <c r="D3" s="219"/>
      <c r="E3" s="219"/>
      <c r="F3" s="219"/>
      <c r="G3" s="120" t="s">
        <v>80</v>
      </c>
      <c r="H3" s="220">
        <f>KrycíList!J4</f>
        <v>0</v>
      </c>
      <c r="I3" s="220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6"/>
    </row>
    <row r="4" spans="1:21" ht="21" customHeight="1">
      <c r="A4" s="3"/>
      <c r="B4" s="3"/>
      <c r="C4" s="3"/>
      <c r="D4" s="221">
        <f>KrycíList!C5</f>
        <v>0</v>
      </c>
      <c r="E4" s="221"/>
      <c r="F4" s="221"/>
      <c r="G4" s="142" t="s">
        <v>83</v>
      </c>
      <c r="H4" s="222">
        <f>KrycíList!D5</f>
        <v>0</v>
      </c>
      <c r="I4" s="222"/>
      <c r="J4" s="56"/>
      <c r="K4" s="59"/>
      <c r="L4" s="60"/>
      <c r="M4" s="60"/>
      <c r="N4" s="60"/>
      <c r="O4" s="60"/>
      <c r="P4" s="60"/>
      <c r="Q4" s="60"/>
      <c r="R4" s="60"/>
      <c r="S4" s="61"/>
      <c r="T4" s="61"/>
      <c r="U4" s="3"/>
    </row>
    <row r="5" spans="1:21" ht="11.25" customHeight="1">
      <c r="A5" s="3"/>
      <c r="B5" s="62"/>
      <c r="C5" s="62"/>
      <c r="D5" s="63"/>
      <c r="E5" s="63"/>
      <c r="F5" s="63"/>
      <c r="G5" s="64">
        <f>KrycíList!G12</f>
        <v>0</v>
      </c>
      <c r="H5" s="63"/>
      <c r="I5" s="63"/>
      <c r="J5" s="65"/>
      <c r="K5" s="66"/>
      <c r="L5" s="67"/>
      <c r="M5" s="67"/>
      <c r="N5" s="67"/>
      <c r="O5" s="67"/>
      <c r="P5" s="67"/>
      <c r="Q5" s="67"/>
      <c r="R5" s="67"/>
      <c r="S5" s="67"/>
      <c r="T5" s="67"/>
      <c r="U5" s="3" t="s">
        <v>0</v>
      </c>
    </row>
    <row r="6" spans="1:256" s="72" customFormat="1" ht="21.75" customHeight="1">
      <c r="A6" s="68"/>
      <c r="B6" s="69" t="s">
        <v>21</v>
      </c>
      <c r="C6" s="69" t="s">
        <v>18</v>
      </c>
      <c r="D6" s="70" t="s">
        <v>15</v>
      </c>
      <c r="E6" s="69" t="s">
        <v>100</v>
      </c>
      <c r="F6" s="69" t="s">
        <v>59</v>
      </c>
      <c r="G6" s="69" t="s">
        <v>63</v>
      </c>
      <c r="H6" s="69" t="s">
        <v>62</v>
      </c>
      <c r="I6" s="69" t="s">
        <v>3</v>
      </c>
      <c r="J6" s="134" t="s">
        <v>98</v>
      </c>
      <c r="K6" s="139" t="s">
        <v>41</v>
      </c>
      <c r="L6" s="71" t="s">
        <v>24</v>
      </c>
      <c r="M6" s="71" t="s">
        <v>48</v>
      </c>
      <c r="N6" s="71" t="s">
        <v>8</v>
      </c>
      <c r="O6" s="71" t="s">
        <v>55</v>
      </c>
      <c r="P6" s="71" t="s">
        <v>32</v>
      </c>
      <c r="Q6" s="71" t="s">
        <v>33</v>
      </c>
      <c r="R6" s="71" t="s">
        <v>25</v>
      </c>
      <c r="S6" s="71" t="s">
        <v>16</v>
      </c>
      <c r="T6" s="71" t="s">
        <v>65</v>
      </c>
      <c r="U6" s="68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146"/>
      <c r="C7" s="146"/>
      <c r="D7" s="147">
        <f>KrycíList!C8</f>
        <v>0</v>
      </c>
      <c r="E7" s="147"/>
      <c r="F7" s="147"/>
      <c r="G7" s="148" t="s">
        <v>97</v>
      </c>
      <c r="H7" s="147"/>
      <c r="I7" s="147"/>
      <c r="J7" s="149"/>
      <c r="K7" s="150">
        <f aca="true" t="shared" si="0" ref="K7:R7">SUMIF($D9:$D42,"B",K9:K42)</f>
        <v>0</v>
      </c>
      <c r="L7" s="151">
        <f t="shared" si="0"/>
        <v>0</v>
      </c>
      <c r="M7" s="151">
        <f t="shared" si="0"/>
        <v>0</v>
      </c>
      <c r="N7" s="151">
        <f t="shared" si="0"/>
        <v>0</v>
      </c>
      <c r="O7" s="151">
        <f t="shared" si="0"/>
        <v>0</v>
      </c>
      <c r="P7" s="151">
        <f t="shared" si="0"/>
        <v>0</v>
      </c>
      <c r="Q7" s="151">
        <f t="shared" si="0"/>
        <v>0</v>
      </c>
      <c r="R7" s="151">
        <f t="shared" si="0"/>
        <v>3612</v>
      </c>
      <c r="S7" s="152">
        <f>ROUNDUP(SUMIF($D9:$D42,"B",S9:S42),1)</f>
        <v>0</v>
      </c>
      <c r="T7" s="73">
        <f>ROUNDUP(K7+S7,1)</f>
        <v>0</v>
      </c>
      <c r="U7" s="3"/>
    </row>
    <row r="8" spans="1:21" ht="8.25" customHeight="1">
      <c r="A8" s="3"/>
      <c r="B8" s="1"/>
      <c r="C8" s="1"/>
      <c r="D8" s="1"/>
      <c r="E8" s="1"/>
      <c r="F8" s="1"/>
      <c r="G8" s="1"/>
      <c r="H8" s="153"/>
      <c r="I8" s="153"/>
      <c r="J8" s="1"/>
      <c r="K8" s="1"/>
      <c r="L8" s="154"/>
      <c r="M8" s="154"/>
      <c r="N8" s="154"/>
      <c r="O8" s="154"/>
      <c r="P8" s="154"/>
      <c r="Q8" s="154"/>
      <c r="R8" s="154"/>
      <c r="S8" s="155"/>
      <c r="T8" s="54"/>
      <c r="U8" s="3"/>
    </row>
    <row r="9" spans="1:21" ht="26.25">
      <c r="A9" s="3"/>
      <c r="B9" s="156" t="s">
        <v>5</v>
      </c>
      <c r="C9" s="157"/>
      <c r="D9" s="158" t="s">
        <v>1</v>
      </c>
      <c r="E9" s="157"/>
      <c r="F9" s="159"/>
      <c r="G9" s="160" t="str">
        <f>+G33</f>
        <v>návrh řešení orientačního systému na velkých tabulích vpravo při vstupu (maximální rozměr 2000 x 8000mm)</v>
      </c>
      <c r="H9" s="161"/>
      <c r="I9" s="158"/>
      <c r="J9" s="157"/>
      <c r="K9" s="162">
        <f aca="true" t="shared" si="1" ref="K9:S9">SUMIF($D10:$D42,"O",K10:K42)</f>
        <v>0</v>
      </c>
      <c r="L9" s="163">
        <f t="shared" si="1"/>
        <v>0</v>
      </c>
      <c r="M9" s="163">
        <f t="shared" si="1"/>
        <v>0</v>
      </c>
      <c r="N9" s="163">
        <f t="shared" si="1"/>
        <v>0</v>
      </c>
      <c r="O9" s="163">
        <f t="shared" si="1"/>
        <v>0</v>
      </c>
      <c r="P9" s="163">
        <f t="shared" si="1"/>
        <v>0</v>
      </c>
      <c r="Q9" s="164">
        <f t="shared" si="1"/>
        <v>0</v>
      </c>
      <c r="R9" s="164">
        <f t="shared" si="1"/>
        <v>3612</v>
      </c>
      <c r="S9" s="165">
        <f t="shared" si="1"/>
        <v>0</v>
      </c>
      <c r="T9" s="74">
        <f>K9+S9</f>
        <v>0</v>
      </c>
      <c r="U9" s="75"/>
    </row>
    <row r="10" spans="1:21" ht="12.75" outlineLevel="1">
      <c r="A10" s="3"/>
      <c r="B10" s="76"/>
      <c r="C10" s="77" t="s">
        <v>5</v>
      </c>
      <c r="D10" s="78" t="s">
        <v>2</v>
      </c>
      <c r="E10" s="79"/>
      <c r="F10" s="133"/>
      <c r="G10" s="121" t="s">
        <v>86</v>
      </c>
      <c r="H10" s="78"/>
      <c r="I10" s="78"/>
      <c r="J10" s="79"/>
      <c r="K10" s="80">
        <f>SUBTOTAL(9,K12:K42)</f>
        <v>0</v>
      </c>
      <c r="L10" s="81">
        <f>SUBTOTAL(9,L12:L42)</f>
        <v>0</v>
      </c>
      <c r="M10" s="81">
        <f>SUBTOTAL(9,M12:M42)</f>
        <v>0</v>
      </c>
      <c r="N10" s="81">
        <f>SUBTOTAL(9,N12:N42)</f>
        <v>0</v>
      </c>
      <c r="O10" s="81">
        <f>SUBTOTAL(9,O12:O42)</f>
        <v>0</v>
      </c>
      <c r="P10" s="81">
        <f>SUMPRODUCT(P12:P42,H12:H42)</f>
        <v>0</v>
      </c>
      <c r="Q10" s="82">
        <f>SUMPRODUCT(Q12:Q42,H12:H42)</f>
        <v>0</v>
      </c>
      <c r="R10" s="82">
        <f>SUMPRODUCT(R12:R42,H12:H42)</f>
        <v>3612</v>
      </c>
      <c r="S10" s="83">
        <f>SUMPRODUCT(S12:S42,K12:K42)/100</f>
        <v>0</v>
      </c>
      <c r="T10" s="83">
        <f>K10+S10</f>
        <v>0</v>
      </c>
      <c r="U10" s="75"/>
    </row>
    <row r="11" spans="1:256" s="90" customFormat="1" ht="12.75" outlineLevel="1">
      <c r="A11" s="84"/>
      <c r="B11" s="84"/>
      <c r="C11" s="84"/>
      <c r="D11" s="84"/>
      <c r="E11" s="84"/>
      <c r="F11" s="84"/>
      <c r="G11" s="85"/>
      <c r="H11" s="86"/>
      <c r="I11" s="86"/>
      <c r="J11" s="84"/>
      <c r="K11" s="84"/>
      <c r="L11" s="87"/>
      <c r="M11" s="87"/>
      <c r="N11" s="87"/>
      <c r="O11" s="87"/>
      <c r="P11" s="88"/>
      <c r="Q11" s="84"/>
      <c r="R11" s="84"/>
      <c r="S11" s="89"/>
      <c r="T11" s="89"/>
      <c r="U11" s="84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1" ht="12.75" outlineLevel="2">
      <c r="A12" s="3"/>
      <c r="B12" s="91"/>
      <c r="C12" s="132"/>
      <c r="D12" s="92"/>
      <c r="E12" s="93" t="s">
        <v>85</v>
      </c>
      <c r="F12" s="94"/>
      <c r="G12" s="95"/>
      <c r="H12" s="92"/>
      <c r="I12" s="92"/>
      <c r="J12" s="94"/>
      <c r="K12" s="96"/>
      <c r="L12" s="97"/>
      <c r="M12" s="97"/>
      <c r="N12" s="97"/>
      <c r="O12" s="97"/>
      <c r="P12" s="98"/>
      <c r="Q12" s="98"/>
      <c r="R12" s="98"/>
      <c r="S12" s="99"/>
      <c r="T12" s="99"/>
      <c r="U12" s="75"/>
    </row>
    <row r="13" spans="1:21" ht="26.25" outlineLevel="2">
      <c r="A13" s="3"/>
      <c r="B13" s="75"/>
      <c r="C13" s="75"/>
      <c r="D13" s="100"/>
      <c r="E13" s="122">
        <v>1</v>
      </c>
      <c r="F13" s="101"/>
      <c r="G13" s="102" t="s">
        <v>88</v>
      </c>
      <c r="H13" s="135">
        <v>100</v>
      </c>
      <c r="I13" s="103" t="s">
        <v>4</v>
      </c>
      <c r="J13" s="123">
        <v>0</v>
      </c>
      <c r="K13" s="104">
        <f>H13*J13</f>
        <v>0</v>
      </c>
      <c r="L13" s="105">
        <f>IF(D13="S",K13,"")</f>
      </c>
      <c r="M13" s="106">
        <f>IF(OR(D13="P",D13="U"),K13,"")</f>
      </c>
      <c r="N13" s="106">
        <f>IF(D13="H",K13,"")</f>
      </c>
      <c r="O13" s="106">
        <f>IF(D13="V",K13,"")</f>
      </c>
      <c r="P13" s="107">
        <v>0</v>
      </c>
      <c r="Q13" s="107">
        <v>0</v>
      </c>
      <c r="R13" s="107">
        <v>0</v>
      </c>
      <c r="S13" s="108">
        <v>21</v>
      </c>
      <c r="T13" s="109">
        <f>K13*(S13+100)/100</f>
        <v>0</v>
      </c>
      <c r="U13" s="110"/>
    </row>
    <row r="14" spans="1:256" s="90" customFormat="1" ht="12.75" outlineLevel="2">
      <c r="A14" s="84"/>
      <c r="B14" s="84"/>
      <c r="C14" s="84"/>
      <c r="D14" s="84"/>
      <c r="E14" s="84"/>
      <c r="F14" s="84"/>
      <c r="G14" s="85"/>
      <c r="H14" s="137"/>
      <c r="I14" s="114"/>
      <c r="J14" s="84"/>
      <c r="K14" s="104">
        <f>H14*J14</f>
        <v>0</v>
      </c>
      <c r="L14" s="87"/>
      <c r="M14" s="106">
        <f>IF(OR(D14="P",D14="U"),K14,"")</f>
      </c>
      <c r="N14" s="87"/>
      <c r="O14" s="87"/>
      <c r="P14" s="88"/>
      <c r="Q14" s="84"/>
      <c r="R14" s="84"/>
      <c r="S14" s="89"/>
      <c r="T14" s="89"/>
      <c r="U14" s="8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1" ht="26.25" outlineLevel="2">
      <c r="A15" s="3"/>
      <c r="B15" s="75"/>
      <c r="C15" s="75"/>
      <c r="D15" s="129"/>
      <c r="E15" s="122">
        <v>2</v>
      </c>
      <c r="F15" s="101"/>
      <c r="G15" s="102" t="s">
        <v>87</v>
      </c>
      <c r="H15" s="135">
        <v>250</v>
      </c>
      <c r="I15" s="103" t="s">
        <v>4</v>
      </c>
      <c r="J15" s="123">
        <v>0</v>
      </c>
      <c r="K15" s="104">
        <f>H15*J15</f>
        <v>0</v>
      </c>
      <c r="L15" s="105">
        <f>IF(D15="S",K15,"")</f>
      </c>
      <c r="M15" s="106">
        <f>IF(OR(D15="P",D15="U"),K15,"")</f>
      </c>
      <c r="N15" s="106">
        <f>IF(D15="H",K15,"")</f>
      </c>
      <c r="O15" s="106">
        <f>IF(D15="V",K15,"")</f>
      </c>
      <c r="P15" s="107">
        <v>0</v>
      </c>
      <c r="Q15" s="107">
        <v>0</v>
      </c>
      <c r="R15" s="107">
        <v>0</v>
      </c>
      <c r="S15" s="108">
        <v>21</v>
      </c>
      <c r="T15" s="109">
        <f>K15*(S15+100)/100</f>
        <v>0</v>
      </c>
      <c r="U15" s="110"/>
    </row>
    <row r="16" spans="1:21" ht="12.75" outlineLevel="2">
      <c r="A16" s="3"/>
      <c r="B16" s="75"/>
      <c r="C16" s="75"/>
      <c r="D16" s="130"/>
      <c r="E16" s="126"/>
      <c r="F16" s="112"/>
      <c r="G16" s="85"/>
      <c r="H16" s="137"/>
      <c r="I16" s="114"/>
      <c r="J16" s="127"/>
      <c r="K16" s="104"/>
      <c r="L16" s="115"/>
      <c r="M16" s="106"/>
      <c r="N16" s="116"/>
      <c r="O16" s="116"/>
      <c r="P16" s="117"/>
      <c r="Q16" s="117"/>
      <c r="R16" s="117"/>
      <c r="S16" s="118"/>
      <c r="T16" s="119"/>
      <c r="U16" s="110"/>
    </row>
    <row r="17" spans="1:21" ht="26.25" outlineLevel="2">
      <c r="A17" s="3"/>
      <c r="B17" s="75"/>
      <c r="C17" s="75"/>
      <c r="D17" s="129"/>
      <c r="E17" s="128">
        <v>3</v>
      </c>
      <c r="F17" s="101"/>
      <c r="G17" s="102" t="s">
        <v>106</v>
      </c>
      <c r="H17" s="135">
        <v>2</v>
      </c>
      <c r="I17" s="103" t="s">
        <v>77</v>
      </c>
      <c r="J17" s="123">
        <v>0</v>
      </c>
      <c r="K17" s="104">
        <f>H17*J17</f>
        <v>0</v>
      </c>
      <c r="L17" s="105">
        <f>IF(D17="S",K17,"")</f>
      </c>
      <c r="M17" s="106">
        <f>IF(OR(D17="P",D17="U"),K17,"")</f>
      </c>
      <c r="N17" s="106">
        <f>IF(D17="H",K17,"")</f>
      </c>
      <c r="O17" s="106">
        <f>IF(D17="V",K17,"")</f>
      </c>
      <c r="P17" s="107">
        <v>0</v>
      </c>
      <c r="Q17" s="107">
        <v>0</v>
      </c>
      <c r="R17" s="107">
        <v>0</v>
      </c>
      <c r="S17" s="108">
        <v>21</v>
      </c>
      <c r="T17" s="119"/>
      <c r="U17" s="110"/>
    </row>
    <row r="18" spans="1:256" s="90" customFormat="1" ht="12.75" outlineLevel="2">
      <c r="A18" s="84"/>
      <c r="B18" s="84"/>
      <c r="C18" s="84"/>
      <c r="D18" s="131"/>
      <c r="E18" s="84"/>
      <c r="F18" s="84"/>
      <c r="G18" s="85"/>
      <c r="H18" s="137"/>
      <c r="I18" s="114"/>
      <c r="J18" s="84"/>
      <c r="K18" s="104"/>
      <c r="L18" s="87"/>
      <c r="M18" s="106">
        <f>IF(OR(D18="P",D18="U"),K18,"")</f>
      </c>
      <c r="N18" s="87"/>
      <c r="O18" s="87"/>
      <c r="P18" s="88"/>
      <c r="Q18" s="84"/>
      <c r="R18" s="84"/>
      <c r="S18" s="89"/>
      <c r="T18" s="89"/>
      <c r="U18" s="84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0" customFormat="1" ht="39" outlineLevel="2">
      <c r="A19" s="84"/>
      <c r="B19" s="84"/>
      <c r="C19" s="84"/>
      <c r="D19" s="129"/>
      <c r="E19" s="128">
        <v>4</v>
      </c>
      <c r="F19" s="101"/>
      <c r="G19" s="102" t="s">
        <v>99</v>
      </c>
      <c r="H19" s="135">
        <v>4</v>
      </c>
      <c r="I19" s="103" t="s">
        <v>4</v>
      </c>
      <c r="J19" s="140">
        <v>0</v>
      </c>
      <c r="K19" s="104">
        <f>H19*J19</f>
        <v>0</v>
      </c>
      <c r="L19" s="105">
        <f>IF(D19="S",K19,"")</f>
      </c>
      <c r="M19" s="106">
        <f>IF(OR(D19="P",D19="U"),K19,"")</f>
      </c>
      <c r="N19" s="106">
        <f>IF(D19="H",K19,"")</f>
      </c>
      <c r="O19" s="106">
        <f>IF(D19="V",K19,"")</f>
      </c>
      <c r="P19" s="107">
        <v>0</v>
      </c>
      <c r="Q19" s="107">
        <v>0</v>
      </c>
      <c r="R19" s="107">
        <v>0</v>
      </c>
      <c r="S19" s="108">
        <v>21</v>
      </c>
      <c r="T19" s="89"/>
      <c r="U19" s="84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0" customFormat="1" ht="12.75" outlineLevel="2">
      <c r="A20" s="84"/>
      <c r="B20" s="84"/>
      <c r="C20" s="84"/>
      <c r="D20" s="131"/>
      <c r="E20" s="84"/>
      <c r="F20" s="84"/>
      <c r="G20" s="113"/>
      <c r="H20" s="137"/>
      <c r="I20" s="114"/>
      <c r="J20" s="84"/>
      <c r="K20" s="104"/>
      <c r="L20" s="87"/>
      <c r="M20" s="106"/>
      <c r="N20" s="87"/>
      <c r="O20" s="87"/>
      <c r="P20" s="88"/>
      <c r="Q20" s="84"/>
      <c r="R20" s="84"/>
      <c r="S20" s="89"/>
      <c r="T20" s="89"/>
      <c r="U20" s="84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1" ht="39" outlineLevel="2">
      <c r="A21" s="3"/>
      <c r="B21" s="75"/>
      <c r="C21" s="75"/>
      <c r="D21" s="129"/>
      <c r="E21" s="122">
        <v>5</v>
      </c>
      <c r="F21" s="101"/>
      <c r="G21" s="102" t="s">
        <v>89</v>
      </c>
      <c r="H21" s="135">
        <v>239</v>
      </c>
      <c r="I21" s="103" t="s">
        <v>4</v>
      </c>
      <c r="J21" s="123">
        <v>0</v>
      </c>
      <c r="K21" s="104">
        <f>H21*J21</f>
        <v>0</v>
      </c>
      <c r="L21" s="105">
        <f>IF(D21="S",K21,"")</f>
      </c>
      <c r="M21" s="106">
        <f>IF(OR(D21="P",D21="U"),K21,"")</f>
      </c>
      <c r="N21" s="106">
        <f>IF(D21="H",K21,"")</f>
      </c>
      <c r="O21" s="106">
        <f>IF(D21="V",K21,"")</f>
      </c>
      <c r="P21" s="107">
        <v>0</v>
      </c>
      <c r="Q21" s="107">
        <v>0</v>
      </c>
      <c r="R21" s="107">
        <v>0</v>
      </c>
      <c r="S21" s="108">
        <v>21</v>
      </c>
      <c r="T21" s="109">
        <f>K21*(S21+100)/100</f>
        <v>0</v>
      </c>
      <c r="U21" s="110"/>
    </row>
    <row r="22" spans="1:21" ht="12.75" outlineLevel="2">
      <c r="A22" s="3"/>
      <c r="B22" s="75"/>
      <c r="C22" s="75"/>
      <c r="D22" s="130"/>
      <c r="E22" s="124"/>
      <c r="F22" s="112"/>
      <c r="G22" s="113"/>
      <c r="H22" s="137"/>
      <c r="I22" s="114"/>
      <c r="J22" s="127"/>
      <c r="K22" s="104"/>
      <c r="L22" s="115"/>
      <c r="M22" s="106"/>
      <c r="N22" s="116"/>
      <c r="O22" s="116"/>
      <c r="P22" s="117"/>
      <c r="Q22" s="117"/>
      <c r="R22" s="117"/>
      <c r="S22" s="118"/>
      <c r="T22" s="119"/>
      <c r="U22" s="110"/>
    </row>
    <row r="23" spans="1:21" ht="26.25" outlineLevel="2">
      <c r="A23" s="3"/>
      <c r="B23" s="75"/>
      <c r="C23" s="75"/>
      <c r="D23" s="129"/>
      <c r="E23" s="122">
        <v>6</v>
      </c>
      <c r="F23" s="101"/>
      <c r="G23" s="102" t="s">
        <v>91</v>
      </c>
      <c r="H23" s="135">
        <v>85</v>
      </c>
      <c r="I23" s="103" t="s">
        <v>4</v>
      </c>
      <c r="J23" s="140">
        <v>0</v>
      </c>
      <c r="K23" s="104">
        <f>H23*J23</f>
        <v>0</v>
      </c>
      <c r="L23" s="105">
        <f>IF(D23="S",K23,"")</f>
      </c>
      <c r="M23" s="106">
        <f>IF(OR(D23="P",D23="U"),K23,"")</f>
      </c>
      <c r="N23" s="106">
        <f>IF(D23="H",K23,"")</f>
      </c>
      <c r="O23" s="106">
        <f>IF(D23="V",K23,"")</f>
      </c>
      <c r="P23" s="107">
        <v>0</v>
      </c>
      <c r="Q23" s="107">
        <v>0</v>
      </c>
      <c r="R23" s="107">
        <v>0</v>
      </c>
      <c r="S23" s="108">
        <v>21</v>
      </c>
      <c r="T23" s="119"/>
      <c r="U23" s="110"/>
    </row>
    <row r="24" spans="1:21" ht="12.75" outlineLevel="2">
      <c r="A24" s="3"/>
      <c r="B24" s="75"/>
      <c r="C24" s="75"/>
      <c r="D24" s="130"/>
      <c r="E24" s="124"/>
      <c r="F24" s="112"/>
      <c r="G24" s="85"/>
      <c r="H24" s="136"/>
      <c r="I24" s="86"/>
      <c r="J24" s="127"/>
      <c r="K24" s="104"/>
      <c r="L24" s="115"/>
      <c r="M24" s="106"/>
      <c r="N24" s="116"/>
      <c r="O24" s="116"/>
      <c r="P24" s="117"/>
      <c r="Q24" s="117"/>
      <c r="R24" s="117"/>
      <c r="S24" s="118"/>
      <c r="T24" s="119"/>
      <c r="U24" s="110"/>
    </row>
    <row r="25" spans="1:21" ht="26.25" outlineLevel="2">
      <c r="A25" s="3"/>
      <c r="B25" s="75"/>
      <c r="C25" s="75"/>
      <c r="D25" s="124"/>
      <c r="E25" s="122">
        <v>7</v>
      </c>
      <c r="F25" s="101"/>
      <c r="G25" s="102" t="s">
        <v>90</v>
      </c>
      <c r="H25" s="135">
        <v>170</v>
      </c>
      <c r="I25" s="103" t="s">
        <v>4</v>
      </c>
      <c r="J25" s="140">
        <v>0</v>
      </c>
      <c r="K25" s="104">
        <f>H25*J25</f>
        <v>0</v>
      </c>
      <c r="L25" s="105"/>
      <c r="M25" s="106"/>
      <c r="N25" s="106"/>
      <c r="O25" s="106"/>
      <c r="P25" s="107"/>
      <c r="Q25" s="107"/>
      <c r="R25" s="108">
        <v>21</v>
      </c>
      <c r="S25" s="108">
        <v>21</v>
      </c>
      <c r="T25" s="119"/>
      <c r="U25" s="110"/>
    </row>
    <row r="26" spans="1:21" ht="12.75" outlineLevel="2">
      <c r="A26" s="3"/>
      <c r="B26" s="75"/>
      <c r="C26" s="75"/>
      <c r="D26" s="130"/>
      <c r="E26" s="126"/>
      <c r="F26" s="112"/>
      <c r="G26" s="143"/>
      <c r="H26" s="135"/>
      <c r="I26" s="103"/>
      <c r="J26" s="127"/>
      <c r="K26" s="104"/>
      <c r="L26" s="115"/>
      <c r="M26" s="106"/>
      <c r="N26" s="116"/>
      <c r="O26" s="116"/>
      <c r="P26" s="117"/>
      <c r="Q26" s="117"/>
      <c r="R26" s="117"/>
      <c r="S26" s="118"/>
      <c r="T26" s="119"/>
      <c r="U26" s="110"/>
    </row>
    <row r="27" spans="1:21" ht="12.75" outlineLevel="2">
      <c r="A27" s="3"/>
      <c r="B27" s="75"/>
      <c r="C27" s="75"/>
      <c r="D27" s="124"/>
      <c r="E27" s="122">
        <v>8</v>
      </c>
      <c r="F27" s="101"/>
      <c r="G27" s="102" t="s">
        <v>92</v>
      </c>
      <c r="H27" s="135">
        <v>1</v>
      </c>
      <c r="I27" s="103" t="s">
        <v>77</v>
      </c>
      <c r="J27" s="123">
        <v>0</v>
      </c>
      <c r="K27" s="104">
        <f>H27*J27</f>
        <v>0</v>
      </c>
      <c r="L27" s="105"/>
      <c r="M27" s="106"/>
      <c r="N27" s="106"/>
      <c r="O27" s="106"/>
      <c r="P27" s="107"/>
      <c r="Q27" s="107"/>
      <c r="R27" s="108">
        <v>21</v>
      </c>
      <c r="S27" s="108">
        <v>21</v>
      </c>
      <c r="T27" s="119"/>
      <c r="U27" s="110"/>
    </row>
    <row r="28" spans="1:21" ht="12.75" outlineLevel="2">
      <c r="A28" s="3"/>
      <c r="B28" s="75"/>
      <c r="C28" s="75"/>
      <c r="D28" s="130"/>
      <c r="E28" s="126"/>
      <c r="F28" s="112"/>
      <c r="G28" s="143"/>
      <c r="H28" s="135"/>
      <c r="I28" s="103"/>
      <c r="J28" s="127"/>
      <c r="K28" s="104"/>
      <c r="L28" s="115"/>
      <c r="M28" s="106"/>
      <c r="N28" s="116"/>
      <c r="O28" s="116"/>
      <c r="P28" s="117"/>
      <c r="Q28" s="117"/>
      <c r="R28" s="117"/>
      <c r="S28" s="118"/>
      <c r="T28" s="119"/>
      <c r="U28" s="110"/>
    </row>
    <row r="29" spans="1:21" ht="39" outlineLevel="2">
      <c r="A29" s="3"/>
      <c r="B29" s="75"/>
      <c r="C29" s="75"/>
      <c r="D29" s="124"/>
      <c r="E29" s="122">
        <v>9</v>
      </c>
      <c r="F29" s="101"/>
      <c r="G29" s="102" t="s">
        <v>101</v>
      </c>
      <c r="H29" s="135">
        <v>1</v>
      </c>
      <c r="I29" s="103" t="s">
        <v>77</v>
      </c>
      <c r="J29" s="123">
        <v>0</v>
      </c>
      <c r="K29" s="104">
        <f>H29*J29</f>
        <v>0</v>
      </c>
      <c r="L29" s="105"/>
      <c r="M29" s="106"/>
      <c r="N29" s="106"/>
      <c r="O29" s="106"/>
      <c r="P29" s="107"/>
      <c r="Q29" s="107"/>
      <c r="R29" s="108">
        <v>21</v>
      </c>
      <c r="S29" s="108">
        <v>21</v>
      </c>
      <c r="T29" s="119"/>
      <c r="U29" s="110"/>
    </row>
    <row r="30" spans="1:21" ht="12.75" outlineLevel="2">
      <c r="A30" s="3"/>
      <c r="B30" s="75"/>
      <c r="C30" s="75"/>
      <c r="D30" s="130"/>
      <c r="E30" s="126"/>
      <c r="F30" s="112"/>
      <c r="G30" s="143"/>
      <c r="H30" s="135"/>
      <c r="I30" s="103"/>
      <c r="J30" s="127"/>
      <c r="K30" s="104"/>
      <c r="L30" s="115"/>
      <c r="M30" s="106"/>
      <c r="N30" s="116"/>
      <c r="O30" s="116"/>
      <c r="P30" s="117"/>
      <c r="Q30" s="117"/>
      <c r="R30" s="117"/>
      <c r="S30" s="118"/>
      <c r="T30" s="119"/>
      <c r="U30" s="110"/>
    </row>
    <row r="31" spans="1:21" ht="26.25" outlineLevel="2">
      <c r="A31" s="3"/>
      <c r="B31" s="75"/>
      <c r="C31" s="75"/>
      <c r="D31" s="124"/>
      <c r="E31" s="122">
        <v>10</v>
      </c>
      <c r="F31" s="101"/>
      <c r="G31" s="102" t="s">
        <v>102</v>
      </c>
      <c r="H31" s="135">
        <v>1</v>
      </c>
      <c r="I31" s="103" t="s">
        <v>77</v>
      </c>
      <c r="J31" s="123">
        <v>0</v>
      </c>
      <c r="K31" s="104">
        <f>H31*J31</f>
        <v>0</v>
      </c>
      <c r="L31" s="105"/>
      <c r="M31" s="106"/>
      <c r="N31" s="106"/>
      <c r="O31" s="106"/>
      <c r="P31" s="107"/>
      <c r="Q31" s="117"/>
      <c r="R31" s="117"/>
      <c r="S31" s="108">
        <v>21</v>
      </c>
      <c r="T31" s="119"/>
      <c r="U31" s="110"/>
    </row>
    <row r="32" spans="1:21" ht="12.75" outlineLevel="2">
      <c r="A32" s="3"/>
      <c r="B32" s="75"/>
      <c r="C32" s="75"/>
      <c r="D32" s="111"/>
      <c r="E32" s="126"/>
      <c r="F32" s="112"/>
      <c r="G32" s="143"/>
      <c r="H32" s="135"/>
      <c r="I32" s="103"/>
      <c r="J32" s="127"/>
      <c r="K32" s="104"/>
      <c r="L32" s="115"/>
      <c r="M32" s="106"/>
      <c r="N32" s="116"/>
      <c r="O32" s="116"/>
      <c r="P32" s="117"/>
      <c r="Q32" s="117"/>
      <c r="R32" s="117"/>
      <c r="S32" s="118"/>
      <c r="T32" s="119"/>
      <c r="U32" s="110"/>
    </row>
    <row r="33" spans="1:21" ht="26.25" outlineLevel="2">
      <c r="A33" s="3"/>
      <c r="B33" s="75"/>
      <c r="C33" s="75"/>
      <c r="D33" s="124"/>
      <c r="E33" s="122">
        <v>11</v>
      </c>
      <c r="F33" s="101"/>
      <c r="G33" s="102" t="s">
        <v>93</v>
      </c>
      <c r="H33" s="135">
        <v>1</v>
      </c>
      <c r="I33" s="103" t="s">
        <v>77</v>
      </c>
      <c r="J33" s="123">
        <v>0</v>
      </c>
      <c r="K33" s="104">
        <f>H33*J33</f>
        <v>0</v>
      </c>
      <c r="L33" s="105"/>
      <c r="M33" s="106"/>
      <c r="N33" s="106"/>
      <c r="O33" s="106"/>
      <c r="P33" s="107"/>
      <c r="Q33" s="117"/>
      <c r="R33" s="117"/>
      <c r="S33" s="108">
        <v>21</v>
      </c>
      <c r="T33" s="119"/>
      <c r="U33" s="110"/>
    </row>
    <row r="34" spans="1:21" ht="12.75" outlineLevel="2">
      <c r="A34" s="3"/>
      <c r="B34" s="75"/>
      <c r="C34" s="75"/>
      <c r="D34" s="111"/>
      <c r="E34" s="126"/>
      <c r="F34" s="112"/>
      <c r="G34" s="143"/>
      <c r="H34" s="135"/>
      <c r="I34" s="103"/>
      <c r="J34" s="127"/>
      <c r="K34" s="104"/>
      <c r="L34" s="115"/>
      <c r="M34" s="106"/>
      <c r="N34" s="116"/>
      <c r="O34" s="116"/>
      <c r="P34" s="117"/>
      <c r="Q34" s="117"/>
      <c r="R34" s="117"/>
      <c r="S34" s="118"/>
      <c r="T34" s="119"/>
      <c r="U34" s="110"/>
    </row>
    <row r="35" spans="1:21" ht="29.25" customHeight="1" outlineLevel="2">
      <c r="A35" s="3"/>
      <c r="B35" s="75"/>
      <c r="C35" s="75"/>
      <c r="D35" s="100"/>
      <c r="E35" s="122">
        <v>12</v>
      </c>
      <c r="F35" s="101"/>
      <c r="G35" s="102" t="s">
        <v>94</v>
      </c>
      <c r="H35" s="135">
        <v>2</v>
      </c>
      <c r="I35" s="103" t="s">
        <v>77</v>
      </c>
      <c r="J35" s="123">
        <v>0</v>
      </c>
      <c r="K35" s="104">
        <f>H35*J35</f>
        <v>0</v>
      </c>
      <c r="L35" s="105">
        <f>IF(D35="S",K35,"")</f>
      </c>
      <c r="M35" s="106">
        <f>IF(OR(D35="P",D35="U"),K35,"")</f>
      </c>
      <c r="N35" s="106">
        <f>IF(D35="H",K35,"")</f>
      </c>
      <c r="O35" s="106">
        <f>IF(D35="V",K35,"")</f>
      </c>
      <c r="P35" s="107">
        <v>0</v>
      </c>
      <c r="Q35" s="107">
        <v>0</v>
      </c>
      <c r="R35" s="107">
        <v>0</v>
      </c>
      <c r="S35" s="108">
        <v>21</v>
      </c>
      <c r="T35" s="109">
        <f>K35*(S35+100)/100</f>
        <v>0</v>
      </c>
      <c r="U35" s="110"/>
    </row>
    <row r="36" spans="1:21" s="90" customFormat="1" ht="12.75" outlineLevel="2">
      <c r="A36" s="84"/>
      <c r="B36" s="84"/>
      <c r="C36" s="84"/>
      <c r="D36" s="84"/>
      <c r="E36" s="84"/>
      <c r="F36" s="84"/>
      <c r="G36" s="143"/>
      <c r="H36" s="135"/>
      <c r="I36" s="103"/>
      <c r="J36" s="84"/>
      <c r="K36" s="104">
        <f>H36*J36</f>
        <v>0</v>
      </c>
      <c r="L36" s="87"/>
      <c r="M36" s="106">
        <f>IF(OR(D36="P",D36="U"),K36,"")</f>
      </c>
      <c r="N36" s="87"/>
      <c r="O36" s="87"/>
      <c r="P36" s="88"/>
      <c r="Q36" s="84"/>
      <c r="R36" s="84"/>
      <c r="S36" s="89"/>
      <c r="T36" s="89"/>
      <c r="U36" s="84"/>
    </row>
    <row r="37" spans="1:21" ht="26.25" outlineLevel="2">
      <c r="A37" s="3"/>
      <c r="B37" s="75"/>
      <c r="C37" s="75"/>
      <c r="D37" s="138"/>
      <c r="E37" s="122">
        <v>13</v>
      </c>
      <c r="F37" s="101"/>
      <c r="G37" s="102" t="s">
        <v>103</v>
      </c>
      <c r="H37" s="135">
        <v>1</v>
      </c>
      <c r="I37" s="103" t="s">
        <v>77</v>
      </c>
      <c r="J37" s="123">
        <v>0</v>
      </c>
      <c r="K37" s="104">
        <f>H37*J37</f>
        <v>0</v>
      </c>
      <c r="L37" s="105">
        <f>IF(D37="S",K37,"")</f>
      </c>
      <c r="M37" s="106">
        <f>IF(OR(D37="P",D37="U"),K37,"")</f>
      </c>
      <c r="N37" s="106">
        <f>IF(D37="H",K37,"")</f>
      </c>
      <c r="O37" s="106">
        <f>IF(D37="V",K37,"")</f>
      </c>
      <c r="P37" s="107">
        <v>0</v>
      </c>
      <c r="Q37" s="107">
        <v>0</v>
      </c>
      <c r="R37" s="107">
        <v>0</v>
      </c>
      <c r="S37" s="108">
        <v>21</v>
      </c>
      <c r="T37" s="109">
        <f>K37*(S37+100)/100</f>
        <v>0</v>
      </c>
      <c r="U37" s="110"/>
    </row>
    <row r="38" spans="1:21" ht="12.75" outlineLevel="2">
      <c r="A38" s="3"/>
      <c r="B38" s="75"/>
      <c r="C38" s="75"/>
      <c r="D38" s="138"/>
      <c r="E38" s="124"/>
      <c r="F38" s="101"/>
      <c r="G38" s="143"/>
      <c r="H38" s="135"/>
      <c r="I38" s="103"/>
      <c r="J38" s="125"/>
      <c r="K38" s="104"/>
      <c r="L38" s="105"/>
      <c r="M38" s="106"/>
      <c r="N38" s="106"/>
      <c r="O38" s="106"/>
      <c r="P38" s="107"/>
      <c r="Q38" s="107"/>
      <c r="R38" s="107"/>
      <c r="S38" s="108"/>
      <c r="T38" s="109"/>
      <c r="U38" s="110"/>
    </row>
    <row r="39" spans="1:21" ht="12.75" outlineLevel="2">
      <c r="A39" s="3"/>
      <c r="B39" s="75"/>
      <c r="C39" s="75"/>
      <c r="D39" s="138"/>
      <c r="E39" s="122">
        <v>14</v>
      </c>
      <c r="F39" s="101"/>
      <c r="G39" s="102" t="s">
        <v>104</v>
      </c>
      <c r="H39" s="135">
        <v>1</v>
      </c>
      <c r="I39" s="103" t="s">
        <v>77</v>
      </c>
      <c r="J39" s="123">
        <v>0</v>
      </c>
      <c r="K39" s="104"/>
      <c r="L39" s="105"/>
      <c r="M39" s="106"/>
      <c r="N39" s="106"/>
      <c r="O39" s="106"/>
      <c r="P39" s="107"/>
      <c r="Q39" s="107"/>
      <c r="R39" s="107"/>
      <c r="S39" s="108">
        <v>21</v>
      </c>
      <c r="T39" s="109"/>
      <c r="U39" s="110"/>
    </row>
    <row r="40" spans="1:21" ht="12.75" outlineLevel="2">
      <c r="A40" s="3"/>
      <c r="B40" s="75"/>
      <c r="C40" s="75"/>
      <c r="D40" s="138"/>
      <c r="E40" s="124"/>
      <c r="F40" s="101"/>
      <c r="G40" s="143"/>
      <c r="H40" s="135"/>
      <c r="I40" s="103"/>
      <c r="J40" s="125"/>
      <c r="K40" s="167"/>
      <c r="L40" s="168"/>
      <c r="M40" s="169"/>
      <c r="N40" s="106"/>
      <c r="O40" s="106"/>
      <c r="P40" s="107"/>
      <c r="Q40" s="107"/>
      <c r="R40" s="107"/>
      <c r="S40" s="108"/>
      <c r="T40" s="109"/>
      <c r="U40" s="110"/>
    </row>
    <row r="41" spans="1:21" ht="12.75" outlineLevel="2">
      <c r="A41" s="3"/>
      <c r="B41" s="75"/>
      <c r="C41" s="75"/>
      <c r="D41" s="111"/>
      <c r="E41" s="126"/>
      <c r="F41" s="112"/>
      <c r="G41" s="85"/>
      <c r="H41" s="137"/>
      <c r="I41" s="114"/>
      <c r="J41" s="127"/>
      <c r="K41" s="166"/>
      <c r="L41" s="115"/>
      <c r="M41" s="116"/>
      <c r="N41" s="116"/>
      <c r="O41" s="116"/>
      <c r="P41" s="117"/>
      <c r="Q41" s="117"/>
      <c r="R41" s="117"/>
      <c r="S41" s="118"/>
      <c r="T41" s="119"/>
      <c r="U41" s="110"/>
    </row>
    <row r="42" spans="1:21" ht="12.75" outlineLevel="2">
      <c r="A42" s="3"/>
      <c r="B42" s="75"/>
      <c r="C42" s="75"/>
      <c r="D42" s="111"/>
      <c r="E42" s="126"/>
      <c r="F42" s="112"/>
      <c r="G42" s="85"/>
      <c r="H42" s="137"/>
      <c r="I42" s="114"/>
      <c r="J42" s="127"/>
      <c r="K42" s="166"/>
      <c r="L42" s="115"/>
      <c r="M42" s="116"/>
      <c r="N42" s="116"/>
      <c r="O42" s="116"/>
      <c r="P42" s="117"/>
      <c r="Q42" s="117"/>
      <c r="R42" s="117"/>
      <c r="S42" s="118"/>
      <c r="T42" s="119"/>
      <c r="U42" s="110"/>
    </row>
    <row r="43" ht="12.75">
      <c r="G43" s="141"/>
    </row>
    <row r="44" ht="15" customHeight="1">
      <c r="G44" s="144" t="s">
        <v>105</v>
      </c>
    </row>
    <row r="45" ht="12.75">
      <c r="H45" s="145"/>
    </row>
    <row r="46" spans="8:9" ht="12.75">
      <c r="H46" s="217"/>
      <c r="I46" s="217"/>
    </row>
    <row r="47" spans="8:9" ht="15" customHeight="1">
      <c r="H47" s="215"/>
      <c r="I47" s="215"/>
    </row>
    <row r="50" spans="8:9" ht="12.75">
      <c r="H50" s="216"/>
      <c r="I50" s="217"/>
    </row>
  </sheetData>
  <sheetProtection selectLockedCells="1" selectUnlockedCells="1"/>
  <mergeCells count="8">
    <mergeCell ref="H47:I47"/>
    <mergeCell ref="H50:I50"/>
    <mergeCell ref="G2:K2"/>
    <mergeCell ref="D3:F3"/>
    <mergeCell ref="H3:I3"/>
    <mergeCell ref="D4:F4"/>
    <mergeCell ref="H4:I4"/>
    <mergeCell ref="H46:I46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8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Jana Járošiová</cp:lastModifiedBy>
  <cp:lastPrinted>2021-10-14T08:39:07Z</cp:lastPrinted>
  <dcterms:created xsi:type="dcterms:W3CDTF">2018-03-20T08:24:28Z</dcterms:created>
  <dcterms:modified xsi:type="dcterms:W3CDTF">2021-10-14T08:39:19Z</dcterms:modified>
  <cp:category/>
  <cp:version/>
  <cp:contentType/>
  <cp:contentStatus/>
</cp:coreProperties>
</file>