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585" windowWidth="19440" windowHeight="11760" activeTab="0"/>
  </bookViews>
  <sheets>
    <sheet name="Rekapitulace stavby" sheetId="1" r:id="rId1"/>
    <sheet name="SO01 - Stavební úpravy" sheetId="2" r:id="rId2"/>
    <sheet name="Pokyny pro vyplnění" sheetId="5" r:id="rId3"/>
  </sheets>
  <definedNames>
    <definedName name="_xlnm._FilterDatabase" localSheetId="1" hidden="1">'SO01 - Stavební úpravy'!$C$85:$K$229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Area" localSheetId="1">'SO01 - Stavební úpravy'!$C$4:$J$36,'SO01 - Stavební úpravy'!$C$42:$J$67,'SO01 - Stavební úpravy'!$C$73:$K$229</definedName>
    <definedName name="_xlnm.Print_Titles" localSheetId="0">'Rekapitulace stavby'!$49:$49</definedName>
    <definedName name="_xlnm.Print_Titles" localSheetId="1">'SO01 - Stavební úpravy'!$85:$85</definedName>
  </definedNames>
  <calcPr calcId="125725"/>
</workbook>
</file>

<file path=xl/sharedStrings.xml><?xml version="1.0" encoding="utf-8"?>
<sst xmlns="http://schemas.openxmlformats.org/spreadsheetml/2006/main" count="2278" uniqueCount="576">
  <si>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</si>
  <si>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</si>
  <si>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</si>
  <si>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</si>
  <si>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</si>
  <si>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</si>
  <si>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</si>
  <si>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{10e617c6-0f69-4502-86b0-7ec43acc851b}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</si>
  <si>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</si>
  <si>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</si>
  <si>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</si>
  <si>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</si>
  <si>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</si>
  <si>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</si>
  <si>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</si>
  <si>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</si>
  <si>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</si>
  <si>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20180061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</si>
  <si>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</si>
  <si>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</si>
  <si>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Arcus SSŠCR - soupis montáží a dodávek</t>
  </si>
  <si>
    <t>KSO:</t>
  </si>
  <si>
    <t>CC-CZ:</t>
  </si>
  <si>
    <t>Místo:</t>
  </si>
  <si>
    <t>Bratří Venclíků 1140/1, Praha 9</t>
  </si>
  <si>
    <t>Datum:</t>
  </si>
  <si>
    <t>16.4.2018</t>
  </si>
  <si>
    <t>Zadavatel:</t>
  </si>
  <si>
    <t>IČ:</t>
  </si>
  <si>
    <t>00231312</t>
  </si>
  <si>
    <t>Městská část Praha 14 vz. Správa majetku Praha 14</t>
  </si>
  <si>
    <t>DIČ:</t>
  </si>
  <si>
    <t>CZ00231312</t>
  </si>
  <si>
    <t>Uchazeč:</t>
  </si>
  <si>
    <t>Vyplň údaj</t>
  </si>
  <si>
    <t>Projektant:</t>
  </si>
  <si>
    <t>27245918</t>
  </si>
  <si>
    <t>Aprea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</si>
  <si>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</si>
  <si>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</si>
  <si>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</si>
  <si>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</si>
  <si>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</si>
  <si>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</si>
  <si>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</si>
  <si>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</si>
  <si>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</si>
  <si>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</si>
  <si>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</si>
  <si>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</si>
  <si>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</si>
  <si>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</si>
  <si>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</si>
  <si>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</si>
  <si>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</si>
  <si>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</si>
  <si>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</si>
  <si>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</si>
  <si>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</si>
  <si>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</si>
  <si>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</si>
  <si>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</si>
  <si>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</si>
  <si>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</si>
  <si>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</si>
  <si>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</si>
  <si>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</si>
  <si>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</si>
  <si>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</si>
  <si>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</si>
  <si>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</si>
  <si>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</si>
  <si>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</si>
  <si>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</si>
  <si>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</si>
  <si>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</si>
  <si>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</si>
  <si>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</si>
  <si>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</si>
  <si>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</si>
  <si>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Stavební úpravy</t>
  </si>
  <si>
    <t>STA</t>
  </si>
  <si>
    <t>1</t>
  </si>
  <si>
    <t>{2665254d-e1b1-4083-9bf6-ff0702c7688b}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</si>
  <si>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</si>
  <si>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</si>
  <si>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</si>
  <si>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</si>
  <si>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</si>
  <si>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</si>
  <si>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</si>
  <si>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</si>
  <si>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SO01 - Stavební úpravy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</si>
  <si>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</si>
  <si>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</si>
  <si>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</si>
  <si>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</si>
  <si>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</si>
  <si>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</si>
  <si>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konsrukce</t>
  </si>
  <si>
    <t xml:space="preserve">    6 - Úpravy povrchů</t>
  </si>
  <si>
    <t xml:space="preserve">    9 - Bourání</t>
  </si>
  <si>
    <t xml:space="preserve">    998 - Přesun hmot</t>
  </si>
  <si>
    <t>PSV - Práce a dodávky PSV</t>
  </si>
  <si>
    <t xml:space="preserve">    711 - Izolace proti vodě</t>
  </si>
  <si>
    <t xml:space="preserve">    763 - Konstrukce suché výstavby</t>
  </si>
  <si>
    <t xml:space="preserve">    771 - Podlahy z dlaždic</t>
  </si>
  <si>
    <t xml:space="preserve">    713 - Izolace tepelné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</si>
  <si>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</si>
  <si>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</si>
  <si>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</si>
  <si>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</si>
  <si>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</si>
  <si>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</si>
  <si>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</si>
  <si>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</si>
  <si>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</si>
  <si>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</si>
  <si>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</si>
  <si>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</si>
  <si>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</si>
  <si>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</si>
  <si>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</si>
  <si>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</si>
  <si>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</si>
  <si>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</si>
  <si>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konsrukce</t>
  </si>
  <si>
    <t>4</t>
  </si>
  <si>
    <t>K</t>
  </si>
  <si>
    <t>312272123</t>
  </si>
  <si>
    <t>Zdivo z pórobetonových přesných tvárnic [YTONG] výplňové z tvárnic hladkých jakékoli pevnosti na tenké maltové lože, tloušťka zdiva 200 mm, objemová hmotnost 500 kg/m3</t>
  </si>
  <si>
    <t>m3</t>
  </si>
  <si>
    <t>CS ÚRS 2017 01</t>
  </si>
  <si>
    <t>512</t>
  </si>
  <si>
    <t>-812176624</t>
  </si>
  <si>
    <t>VV</t>
  </si>
  <si>
    <t>"216+219a" 1,4*3,2*2*0,2</t>
  </si>
  <si>
    <t>"222" 1,1*2,2*0,2</t>
  </si>
  <si>
    <t>Součet</t>
  </si>
  <si>
    <t>342272323</t>
  </si>
  <si>
    <t>Příčky z pórobetonových přesných příčkovek [YTONG] hladkých, objemové hmotnosti 500 kg/m3 na tenké maltové lože, tloušťky příčky 100 mm</t>
  </si>
  <si>
    <t>m2</t>
  </si>
  <si>
    <t>-34665233</t>
  </si>
  <si>
    <t>"219a" 1,75*3,2</t>
  </si>
  <si>
    <t>"222" 1,0*2,0*2</t>
  </si>
  <si>
    <t>"224" 1,7*3,2</t>
  </si>
  <si>
    <t>"225" 2,1*3,2*0</t>
  </si>
  <si>
    <t>"Akustická předstěna" (12,1+11,58)*3,2</t>
  </si>
  <si>
    <t>342272423</t>
  </si>
  <si>
    <t>Příčky z pórobetonových přesných příčkovek [YTONG] hladkých, objemové hmotnosti 500 kg/m3 na tenké maltové lože, tloušťky příčky 125 mm</t>
  </si>
  <si>
    <t>-1238533923</t>
  </si>
  <si>
    <t>"217" 8,1*3,2+4,0*3,2</t>
  </si>
  <si>
    <t>6</t>
  </si>
  <si>
    <t>Úpravy povrchů</t>
  </si>
  <si>
    <t>611311131</t>
  </si>
  <si>
    <t>Potažení vnitřních ploch štukem tloušťky do 3 mm vodorovných konstrukcí stropů rovných</t>
  </si>
  <si>
    <t>1467161572</t>
  </si>
  <si>
    <t>"včetně stropů"</t>
  </si>
  <si>
    <t>"216" (5,65+2,85)*2*3,2+5,65*2,85</t>
  </si>
  <si>
    <t>"217" (8,1+5,575)*2*3,2+8,1*5,575</t>
  </si>
  <si>
    <t>"218" (8,1+3,2)*2*3,2+8,1*3,2</t>
  </si>
  <si>
    <t>"219" (1,6+0,9)*1,0*3+(2,85+1,75)*2*1,0</t>
  </si>
  <si>
    <t>"220" (2,85+2,25)*2*3,2+2,85*2,25</t>
  </si>
  <si>
    <t>"222" (9,05+4,0)*2*3,2+9,05*4,0</t>
  </si>
  <si>
    <t>"223" (4,0+3,875)*2*3,2+4,0*3,875</t>
  </si>
  <si>
    <t>"224" (15,15+1,7*2+0,6*2+12,4)*2,5</t>
  </si>
  <si>
    <t>"225" (12,1+9,1)*2*3,2+12,1*9,1</t>
  </si>
  <si>
    <t>"226" (4,0+2,9)*2*3,2+4,0*2,9</t>
  </si>
  <si>
    <t>"227" (4,1*2+2,75)*2,5</t>
  </si>
  <si>
    <t>"228" (3,9+2,95)*2*2,5</t>
  </si>
  <si>
    <t>"229" (2,5+1,75)*2*3,2+2,5*1,75</t>
  </si>
  <si>
    <t>"230" (1,75+1,3)*2*3,2+1,75*1,3</t>
  </si>
  <si>
    <t>"231" (11,58+5,8)*2*3,2+11,58*5,8</t>
  </si>
  <si>
    <t>5</t>
  </si>
  <si>
    <t>611321141</t>
  </si>
  <si>
    <t>Omítka vápenocementová vnitřních ploch nanášená ručně dvouvrstvá, tloušťky jádrové omítky do 10 mm a tloušťky štuku do 3 mm štuková vodorovných konstrukcí stropů rovných</t>
  </si>
  <si>
    <t>1205552608</t>
  </si>
  <si>
    <t>612142001</t>
  </si>
  <si>
    <t>Potažení vnitřních ploch pletivem v ploše nebo pruzích, na plném podkladu sklovláknitým vtlačením do tmelu stěn</t>
  </si>
  <si>
    <t>-1038319981</t>
  </si>
  <si>
    <t>7</t>
  </si>
  <si>
    <t>612321141</t>
  </si>
  <si>
    <t>Omítka vápenocementová vnitřních ploch nanášená ručně dvouvrstvá, tloušťky jádrové omítky do 10 mm a tloušťky štuku do 3 mm štuková svislých konstrukcí stěn</t>
  </si>
  <si>
    <t>-1338640299</t>
  </si>
  <si>
    <t>8</t>
  </si>
  <si>
    <t>631311113</t>
  </si>
  <si>
    <t>Mazanina z betonu prostého bez zvýšených nároků na prostředí tl. přes 50 do 80 mm tř. C 12/15</t>
  </si>
  <si>
    <t>-73446564</t>
  </si>
  <si>
    <t>9</t>
  </si>
  <si>
    <t>631319011</t>
  </si>
  <si>
    <t>Příplatek k cenám mazanin za úpravu povrchu mazaniny přehlazením, mazanina tl. přes 50 do 80 mm</t>
  </si>
  <si>
    <t>-797570743</t>
  </si>
  <si>
    <t>10</t>
  </si>
  <si>
    <t>631319171</t>
  </si>
  <si>
    <t>Příplatek k cenám mazanin za stržení povrchu spodní vrstvy mazaniny latí před vložením výztuže nebo pletiva pro tl. obou vrstev mazaniny přes 50 do 80 mm</t>
  </si>
  <si>
    <t>-796945091</t>
  </si>
  <si>
    <t>11</t>
  </si>
  <si>
    <t>642942111</t>
  </si>
  <si>
    <t>Osazování zárubní nebo rámů kovových dveřních lisovaných nebo z úhelníků bez dveřních křídel, na cementovou maltu, plochy otvoru do 2,5 m2</t>
  </si>
  <si>
    <t>kus</t>
  </si>
  <si>
    <t>593898024</t>
  </si>
  <si>
    <t>12</t>
  </si>
  <si>
    <t>M</t>
  </si>
  <si>
    <t>553311170</t>
  </si>
  <si>
    <t>zárubeň ocelová pro běžné zdění hranatý profil 110 800 L/P</t>
  </si>
  <si>
    <t>668456965</t>
  </si>
  <si>
    <t>Bourání</t>
  </si>
  <si>
    <t>13</t>
  </si>
  <si>
    <t>962041314</t>
  </si>
  <si>
    <t>Bourání příček z betonu prostého tloušťky do 120 mm</t>
  </si>
  <si>
    <t>-2110418298</t>
  </si>
  <si>
    <t>14</t>
  </si>
  <si>
    <t>949101111</t>
  </si>
  <si>
    <t>Lešení pomocné pracovní pro objekty pozemních staveb pro zatížení do 150 kg/m2, o výšce lešeňové podlahy do 1,9 m</t>
  </si>
  <si>
    <t>-310517928</t>
  </si>
  <si>
    <t>405,5</t>
  </si>
  <si>
    <t>766691914</t>
  </si>
  <si>
    <t>Ostatní práce vyvěšení nebo zavěšení křídel s případným uložením a opětovným zavěšením po provedení stavebních změn dřevěných dveřních, plochy do 2 m2</t>
  </si>
  <si>
    <t>243535308</t>
  </si>
  <si>
    <t>16</t>
  </si>
  <si>
    <t>968072455.1</t>
  </si>
  <si>
    <t>Vybourání kovových dveřních zárubní</t>
  </si>
  <si>
    <t>ks</t>
  </si>
  <si>
    <t>2142040327</t>
  </si>
  <si>
    <t>17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</si>
  <si>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</si>
  <si>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</si>
  <si>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1200882606</t>
  </si>
  <si>
    <t>18</t>
  </si>
  <si>
    <t>978059541</t>
  </si>
  <si>
    <t>Odsekání obkladů stěn včetně otlučení podkladní omítky až na zdivo z obkládaček vnitřních, z jakýchkoliv materiálů, plochy přes 1 m2</t>
  </si>
  <si>
    <t>-322236620</t>
  </si>
  <si>
    <t>19</t>
  </si>
  <si>
    <t>R001</t>
  </si>
  <si>
    <t>Demontáž kovové stěny</t>
  </si>
  <si>
    <t>kpl</t>
  </si>
  <si>
    <t>515746217</t>
  </si>
  <si>
    <t>20</t>
  </si>
  <si>
    <t>997013211</t>
  </si>
  <si>
    <t>Vnitrostaveništní doprava suti a vybouraných hmot vodorovně do 50 m svisle ručně (nošením po schodech) pro budovy a haly výšky do 6 m</t>
  </si>
  <si>
    <t>t</t>
  </si>
  <si>
    <t>1942229460</t>
  </si>
  <si>
    <t>997013501</t>
  </si>
  <si>
    <t>Odvoz suti a vybouraných hmot na skládku nebo meziskládku se složením, na vzdálenost do 1 km</t>
  </si>
  <si>
    <t>-1335389089</t>
  </si>
  <si>
    <t>22</t>
  </si>
  <si>
    <t>997013509</t>
  </si>
  <si>
    <t>Odvoz suti a vybouraných hmot na skládku nebo meziskládku se složením, na vzdálenost Příplatek k ceně za každý další i započatý 1 km přes 1 km</t>
  </si>
  <si>
    <t>568963771</t>
  </si>
  <si>
    <t>15,484*20 "Přepočtené koeficientem množství</t>
  </si>
  <si>
    <t>23</t>
  </si>
  <si>
    <t>997013831</t>
  </si>
  <si>
    <t>Poplatek za uložení stavebního odpadu na skládce (skládkovné) směsného</t>
  </si>
  <si>
    <t>431342372</t>
  </si>
  <si>
    <t>998</t>
  </si>
  <si>
    <t>Přesun hmot</t>
  </si>
  <si>
    <t>24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</si>
  <si>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</si>
  <si>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</si>
  <si>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390209916</t>
  </si>
  <si>
    <t>PSV</t>
  </si>
  <si>
    <t>Práce a dodávky PSV</t>
  </si>
  <si>
    <t>711</t>
  </si>
  <si>
    <t>Izolace proti vodě</t>
  </si>
  <si>
    <t>25</t>
  </si>
  <si>
    <t>711493111</t>
  </si>
  <si>
    <t>Izolace proti podpovrchové a tlakové vodě - ostatní  [SCHOMBURG] na ploše vodorovné V těsnicí kaší [AQUAFIN-2K] flexibilní minerální</t>
  </si>
  <si>
    <t>1491373915</t>
  </si>
  <si>
    <t>"219" 4,99+1,44*3</t>
  </si>
  <si>
    <t>26</t>
  </si>
  <si>
    <t>711493121</t>
  </si>
  <si>
    <t>Izolace proti podpovrchové a tlakové vodě - ostatní  [SCHOMBURG] na ploše svislé S těsnicí kaší [AQUAFIN-2K] flexibilní minerální</t>
  </si>
  <si>
    <t>-171415502</t>
  </si>
  <si>
    <t>"219" (1,6+0,9)*2*1,5*3+(2,85+1,75)*2*1,5</t>
  </si>
  <si>
    <t>27</t>
  </si>
  <si>
    <t>998711202</t>
  </si>
  <si>
    <t>Přesun hmot pro izolace proti vodě, vlhkosti a plynům stanovený procentní sazbou (%) z ceny vodorovná dopravní vzdálenost do 50 m v objektech výšky přes 6 do 12 m</t>
  </si>
  <si>
    <t>%</t>
  </si>
  <si>
    <t>-467630097</t>
  </si>
  <si>
    <t>32</t>
  </si>
  <si>
    <t>763</t>
  </si>
  <si>
    <t>Konstrukce suché výstavby</t>
  </si>
  <si>
    <t>38</t>
  </si>
  <si>
    <t>763111331</t>
  </si>
  <si>
    <t>Příčka ze sádrokartonových desek s nosnou konstrukcí z jednoduchých ocelových profilů UW, CW jednoduše opláštěná deskou impregnovanou H2 tl. 12,5 mm, příčka tl. 75 mm, profil 50 TI tl. 50 mm, EI 30, Rw 41 dB</t>
  </si>
  <si>
    <t>1810700330</t>
  </si>
  <si>
    <t>"219" (2,85+1,6*2)*3,2</t>
  </si>
  <si>
    <t>39</t>
  </si>
  <si>
    <t>763131551</t>
  </si>
  <si>
    <t>Podhled ze sádrokartonových desek jednovrstvá zavěšená spodní konstrukce z ocelových profilů CD, UD jednoduše opláštěná deskou impregnovanou H2, tl. 12,5 mm, bez TI</t>
  </si>
  <si>
    <t>204586079</t>
  </si>
  <si>
    <t>"228" 11,5</t>
  </si>
  <si>
    <t>"225" 109,39</t>
  </si>
  <si>
    <t>40</t>
  </si>
  <si>
    <t>763164746</t>
  </si>
  <si>
    <t>Obklad ze sádrokartonových desek konstrukcí kovových včetně ochranných úhelníků uzavřeného tvaru rozvinuté šíře přes 0,8 do 1,6 m, opláštěný deskou protipožární impregnovanou H2DF, tl. 15 mm</t>
  </si>
  <si>
    <t>m</t>
  </si>
  <si>
    <t>-2106389978</t>
  </si>
  <si>
    <t>3,2*2</t>
  </si>
  <si>
    <t>41</t>
  </si>
  <si>
    <t>763171215</t>
  </si>
  <si>
    <t>Instalační technika pro konstrukce ze sádrokartonových desek montáž revizních klapek pro podhledy, velikost přes 1,00 m2</t>
  </si>
  <si>
    <t>-1170045717</t>
  </si>
  <si>
    <t>42</t>
  </si>
  <si>
    <t>590307110</t>
  </si>
  <si>
    <t>dvířka revizní s automatickým zámkem 300 x 300 mm</t>
  </si>
  <si>
    <t>-1811914470</t>
  </si>
  <si>
    <t>43</t>
  </si>
  <si>
    <t>763431031</t>
  </si>
  <si>
    <t>Montáž podhledu minerálního včetně zavěšeného roštu skrytého s panely vyjímatelnými jakékoliv velikosti panelů</t>
  </si>
  <si>
    <t>881783481</t>
  </si>
  <si>
    <t>"224" 27,13</t>
  </si>
  <si>
    <t>"227" 11,09</t>
  </si>
  <si>
    <t>44</t>
  </si>
  <si>
    <t>590305700</t>
  </si>
  <si>
    <t>podhled kazetový bez děrování, viditelný rastr, tl. 10 mm, 600 x 600 mm</t>
  </si>
  <si>
    <t>918689809</t>
  </si>
  <si>
    <t>45</t>
  </si>
  <si>
    <t>998763201</t>
  </si>
  <si>
    <t>Přesun hmot pro dřevostavby stanovený procentní sazbou (%) z ceny vodorovná dopravní vzdálenost do 50 m v objektech výšky přes 6 do 12 m</t>
  </si>
  <si>
    <t>-490749708</t>
  </si>
  <si>
    <t>771</t>
  </si>
  <si>
    <t>Podlahy z dlaždic</t>
  </si>
  <si>
    <t>46</t>
  </si>
  <si>
    <t>771571810</t>
  </si>
  <si>
    <t>Demontáž podlah z dlaždic keramických kladených do malty</t>
  </si>
  <si>
    <t>-1782312414</t>
  </si>
  <si>
    <t>"218" 3,91</t>
  </si>
  <si>
    <t>"225" 2,85+1,28</t>
  </si>
  <si>
    <t>47</t>
  </si>
  <si>
    <t>771551810</t>
  </si>
  <si>
    <t>Demontáž podlah z dlaždic teracových kladených do malty</t>
  </si>
  <si>
    <t>-43792538</t>
  </si>
  <si>
    <t>48</t>
  </si>
  <si>
    <t>771589191</t>
  </si>
  <si>
    <t>Montáž podlah z mozaikových lepenců Příplatek k cenám za plochu do 5 m2 jednotlivě</t>
  </si>
  <si>
    <t>1780557750</t>
  </si>
  <si>
    <t>1,44*3</t>
  </si>
  <si>
    <t>4,99</t>
  </si>
  <si>
    <t>49</t>
  </si>
  <si>
    <t>771591115</t>
  </si>
  <si>
    <t>Podlahy - ostatní práce spárování silikonem</t>
  </si>
  <si>
    <t>-1640447072</t>
  </si>
  <si>
    <t>54,17*6</t>
  </si>
  <si>
    <t>50</t>
  </si>
  <si>
    <t>771591185</t>
  </si>
  <si>
    <t>Podlahy - ostatní práce řezání dlaždic keramických rovné</t>
  </si>
  <si>
    <t>346430699</t>
  </si>
  <si>
    <t>51</t>
  </si>
  <si>
    <t>771990112</t>
  </si>
  <si>
    <t>Vyrovnání podkladní vrstvy samonivelační stěrkou tl. 4 mm, min. pevnosti 30 MPa</t>
  </si>
  <si>
    <t>-526771573</t>
  </si>
  <si>
    <t>52</t>
  </si>
  <si>
    <t>771990192</t>
  </si>
  <si>
    <t>Vyrovnání podkladní vrstvy samonivelační stěrkou tl. 4 mm, min. pevnosti Příplatek k cenám za každý další 1 mm tloušťky, min. pevnosti 30 MPa</t>
  </si>
  <si>
    <t>-760983818</t>
  </si>
  <si>
    <t>54,17*15</t>
  </si>
  <si>
    <t>53</t>
  </si>
  <si>
    <t>771591111</t>
  </si>
  <si>
    <t>Podlahy - ostatní práce penetrace podkladu</t>
  </si>
  <si>
    <t>210265459</t>
  </si>
  <si>
    <t>54</t>
  </si>
  <si>
    <t>771574131</t>
  </si>
  <si>
    <t>Montáž podlah z dlaždic keramických lepených flexibilním lepidlem režných nebo glazovaných protiskluzných nebo reliefovaných do 50 ks/ m2</t>
  </si>
  <si>
    <t>1720456157</t>
  </si>
  <si>
    <t>"229" 4,37</t>
  </si>
  <si>
    <t>"230" 2,27</t>
  </si>
  <si>
    <t>55</t>
  </si>
  <si>
    <t>597614100</t>
  </si>
  <si>
    <t>dlaždice keramické slinuté neglazované mrazuvzdorné  29,8 x 29,8 x 0,9 cm</t>
  </si>
  <si>
    <t>1246946337</t>
  </si>
  <si>
    <t>"prořez 20%"</t>
  </si>
  <si>
    <t>54,17*1,2</t>
  </si>
  <si>
    <t>56</t>
  </si>
  <si>
    <t>998771202</t>
  </si>
  <si>
    <t>Přesun hmot pro podlahy z dlaždic stanovený procentní sazbou (%) z ceny vodorovná dopravní vzdálenost do 50 m v objektech výšky přes 6 do 12 m</t>
  </si>
  <si>
    <t>816947275</t>
  </si>
  <si>
    <t>713</t>
  </si>
  <si>
    <t>Izolace tepelné</t>
  </si>
  <si>
    <t>83</t>
  </si>
  <si>
    <t>713111111</t>
  </si>
  <si>
    <t>Montáž tepelné izolace stropů rohožemi, pásy, dílci, deskami, bloky (izolační materiál ve specifikaci) vrchem bez překrytí lepenkou kladenými volně</t>
  </si>
  <si>
    <t>527847449</t>
  </si>
  <si>
    <t>84</t>
  </si>
  <si>
    <t>631509860</t>
  </si>
  <si>
    <t>rohož lamelová jednostranně nalepená na hliníkové folii 600x2500 tl.100 mm</t>
  </si>
  <si>
    <t>38396755</t>
  </si>
  <si>
    <t>185,166*1,1 'Přepočtené koeficientem množství</t>
  </si>
  <si>
    <t>85</t>
  </si>
  <si>
    <t>998713101</t>
  </si>
  <si>
    <t>Přesun hmot pro izolace tepelné stanovený z hmotnosti přesunovaného materiálu vodorovná dopravní vzdálenost do 50 m v objektech výšky do 6 m</t>
  </si>
  <si>
    <t>1272560948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</si>
  <si>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</si>
  <si>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</si>
  <si>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</si>
  <si>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</si>
  <si>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</si>
  <si>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</si>
  <si>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</si>
  <si>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</si>
  <si>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</si>
  <si>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</si>
  <si>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</si>
  <si>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</si>
  <si>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</si>
  <si>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</si>
  <si>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</si>
  <si>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</si>
  <si>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</si>
  <si>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</si>
  <si>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</si>
  <si>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</si>
  <si>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</si>
  <si>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</si>
  <si>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</si>
  <si>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</si>
  <si>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</si>
  <si>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</si>
  <si>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</si>
  <si>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</si>
  <si>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</si>
  <si>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</si>
  <si>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</si>
  <si>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</si>
  <si>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</si>
  <si>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</si>
  <si>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</si>
  <si>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</si>
  <si>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</si>
  <si>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</si>
  <si>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</si>
  <si>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</si>
  <si>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</si>
  <si>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</si>
  <si>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</si>
  <si>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</si>
  <si>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</si>
  <si>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</si>
  <si>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</si>
  <si>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</si>
  <si>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</si>
  <si>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</si>
  <si>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</si>
  <si>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</si>
  <si>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</si>
  <si>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</si>
  <si>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</si>
  <si>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</si>
  <si>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</si>
  <si>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</si>
  <si>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</si>
  <si>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</si>
  <si>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</si>
  <si>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</si>
  <si>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</si>
  <si>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</si>
  <si>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</si>
  <si>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</si>
  <si>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</si>
  <si>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</si>
  <si>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</si>
  <si>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</si>
  <si>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</si>
  <si>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</si>
  <si>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</si>
  <si>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</si>
  <si>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</si>
  <si>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</si>
  <si>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</si>
  <si>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</si>
  <si>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</si>
  <si>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</si>
  <si>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</si>
  <si>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</si>
  <si>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</si>
  <si>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</si>
  <si>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</si>
  <si>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</si>
  <si>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</si>
  <si>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</si>
  <si>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</si>
  <si>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</si>
  <si>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</si>
  <si>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</si>
  <si>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</si>
  <si>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</si>
  <si>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</si>
  <si>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</si>
  <si>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</si>
  <si>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</si>
  <si>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</si>
  <si>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</si>
  <si>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</si>
  <si>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</si>
  <si>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</si>
  <si>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</si>
  <si>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</si>
  <si>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</si>
  <si>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</si>
  <si>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</si>
  <si>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</si>
  <si>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</si>
  <si>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</si>
  <si>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</si>
  <si>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</si>
  <si>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</si>
  <si>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</si>
  <si>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</si>
  <si>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</si>
  <si>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</si>
  <si>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</si>
  <si>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</si>
  <si>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</si>
  <si>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</si>
  <si>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</si>
  <si>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</si>
  <si>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</si>
  <si>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</si>
  <si>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</si>
  <si>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</si>
  <si>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</si>
  <si>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</si>
  <si>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</si>
  <si>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</si>
  <si>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</si>
  <si>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</si>
  <si>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</si>
  <si>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</si>
  <si>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</si>
  <si>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</si>
  <si>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</si>
  <si>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</si>
  <si>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</si>
  <si>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</si>
  <si>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</si>
  <si>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</si>
  <si>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</si>
  <si>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</si>
  <si>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</si>
  <si>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</si>
  <si>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</si>
  <si>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</si>
  <si>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</si>
  <si>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</si>
  <si>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</si>
  <si>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</si>
  <si>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</si>
  <si>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</si>
  <si>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</si>
  <si>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</si>
  <si>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</si>
  <si>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</si>
  <si>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</si>
  <si>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</si>
  <si>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</si>
  <si>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</si>
  <si>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</si>
  <si>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</si>
  <si>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</si>
  <si>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</si>
  <si>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</si>
  <si>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</si>
  <si>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</si>
  <si>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</si>
  <si>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</si>
  <si>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</si>
  <si>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</si>
  <si>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</si>
  <si>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</si>
  <si>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</si>
  <si>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</si>
  <si>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</si>
  <si>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</si>
  <si>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</si>
  <si>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</si>
  <si>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Kardašovská 691, Praha 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</si>
</sst>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5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1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2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3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4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7" fillId="0" borderId="24" xfId="0" applyFont="1" applyBorder="1" applyAlignment="1" applyProtection="1">
      <alignment vertical="center"/>
      <protection locked="0"/>
    </xf>
    <xf numFmtId="4" fontId="7" fillId="0" borderId="24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4" fillId="0" borderId="13" xfId="0" applyNumberFormat="1" applyFont="1" applyBorder="1" applyAlignment="1">
      <alignment/>
    </xf>
    <xf numFmtId="166" fontId="34" fillId="0" borderId="14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4" fontId="0" fillId="3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2" fillId="3" borderId="25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7" fontId="10" fillId="0" borderId="0" xfId="0" applyNumberFormat="1" applyFont="1" applyBorder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7" fillId="0" borderId="25" xfId="0" applyFont="1" applyBorder="1" applyAlignment="1" applyProtection="1">
      <alignment horizontal="center" vertical="center"/>
      <protection locked="0"/>
    </xf>
    <xf numFmtId="49" fontId="37" fillId="0" borderId="25" xfId="0" applyNumberFormat="1" applyFont="1" applyBorder="1" applyAlignment="1" applyProtection="1">
      <alignment horizontal="left" vertical="center" wrapText="1"/>
      <protection locked="0"/>
    </xf>
    <xf numFmtId="0" fontId="37" fillId="0" borderId="25" xfId="0" applyFont="1" applyBorder="1" applyAlignment="1" applyProtection="1">
      <alignment horizontal="left" vertical="center" wrapText="1"/>
      <protection locked="0"/>
    </xf>
    <xf numFmtId="0" fontId="37" fillId="0" borderId="25" xfId="0" applyFont="1" applyBorder="1" applyAlignment="1" applyProtection="1">
      <alignment horizontal="center" vertical="center" wrapText="1"/>
      <protection locked="0"/>
    </xf>
    <xf numFmtId="167" fontId="37" fillId="0" borderId="25" xfId="0" applyNumberFormat="1" applyFont="1" applyBorder="1" applyAlignment="1" applyProtection="1">
      <alignment vertical="center"/>
      <protection locked="0"/>
    </xf>
    <xf numFmtId="4" fontId="37" fillId="3" borderId="25" xfId="0" applyNumberFormat="1" applyFont="1" applyFill="1" applyBorder="1" applyAlignment="1" applyProtection="1">
      <alignment vertical="center"/>
      <protection locked="0"/>
    </xf>
    <xf numFmtId="4" fontId="37" fillId="0" borderId="25" xfId="0" applyNumberFormat="1" applyFont="1" applyBorder="1" applyAlignment="1" applyProtection="1">
      <alignment vertical="center"/>
      <protection locked="0"/>
    </xf>
    <xf numFmtId="0" fontId="37" fillId="0" borderId="4" xfId="0" applyFont="1" applyBorder="1" applyAlignment="1">
      <alignment vertical="center"/>
    </xf>
    <xf numFmtId="0" fontId="37" fillId="3" borderId="25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vertical="center"/>
    </xf>
    <xf numFmtId="167" fontId="0" fillId="3" borderId="25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26" xfId="0" applyFont="1" applyBorder="1" applyAlignment="1" applyProtection="1">
      <alignment vertical="center" wrapText="1"/>
      <protection locked="0"/>
    </xf>
    <xf numFmtId="0" fontId="0" fillId="0" borderId="27" xfId="0" applyFont="1" applyBorder="1" applyAlignment="1" applyProtection="1">
      <alignment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13" fillId="0" borderId="32" xfId="0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2" xfId="0" applyFont="1" applyBorder="1" applyAlignment="1" applyProtection="1">
      <alignment horizontal="left" vertical="center"/>
      <protection locked="0"/>
    </xf>
    <xf numFmtId="0" fontId="29" fillId="0" borderId="32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3" fillId="0" borderId="32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left" vertical="center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2" xfId="0" applyFont="1" applyBorder="1" applyAlignment="1" applyProtection="1">
      <alignment vertical="center"/>
      <protection locked="0"/>
    </xf>
    <xf numFmtId="0" fontId="29" fillId="0" borderId="32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vertical="top"/>
      <protection locked="0"/>
    </xf>
    <xf numFmtId="0" fontId="29" fillId="0" borderId="32" xfId="0" applyFont="1" applyBorder="1" applyAlignment="1" applyProtection="1">
      <alignment horizontal="left"/>
      <protection locked="0"/>
    </xf>
    <xf numFmtId="0" fontId="5" fillId="0" borderId="32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 vertical="top"/>
      <protection locked="0"/>
    </xf>
    <xf numFmtId="0" fontId="0" fillId="0" borderId="30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5" borderId="8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4" borderId="9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9" fillId="0" borderId="32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2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E20" sqref="E20:AN2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01" t="s">
        <v>8</v>
      </c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28" t="s">
        <v>17</v>
      </c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  <c r="AG5" s="329"/>
      <c r="AH5" s="329"/>
      <c r="AI5" s="329"/>
      <c r="AJ5" s="329"/>
      <c r="AK5" s="329"/>
      <c r="AL5" s="329"/>
      <c r="AM5" s="329"/>
      <c r="AN5" s="329"/>
      <c r="AO5" s="329"/>
      <c r="AP5" s="28"/>
      <c r="AQ5" s="30"/>
      <c r="BE5" s="326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30" t="s">
        <v>20</v>
      </c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28"/>
      <c r="AQ6" s="30"/>
      <c r="BE6" s="327"/>
      <c r="BS6" s="23" t="s">
        <v>9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327"/>
      <c r="BS7" s="23" t="s">
        <v>9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575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27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27"/>
      <c r="BS9" s="23" t="s">
        <v>9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29</v>
      </c>
      <c r="AO10" s="28"/>
      <c r="AP10" s="28"/>
      <c r="AQ10" s="30"/>
      <c r="BE10" s="327"/>
      <c r="BS10" s="23" t="s">
        <v>9</v>
      </c>
    </row>
    <row r="11" spans="2:71" ht="18.4" customHeight="1">
      <c r="B11" s="27"/>
      <c r="C11" s="28"/>
      <c r="D11" s="28"/>
      <c r="E11" s="34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31</v>
      </c>
      <c r="AL11" s="28"/>
      <c r="AM11" s="28"/>
      <c r="AN11" s="34" t="s">
        <v>32</v>
      </c>
      <c r="AO11" s="28"/>
      <c r="AP11" s="28"/>
      <c r="AQ11" s="30"/>
      <c r="BE11" s="327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27"/>
      <c r="BS12" s="23" t="s">
        <v>9</v>
      </c>
    </row>
    <row r="13" spans="2:71" ht="14.45" customHeight="1">
      <c r="B13" s="27"/>
      <c r="C13" s="28"/>
      <c r="D13" s="36" t="s">
        <v>33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34</v>
      </c>
      <c r="AO13" s="28"/>
      <c r="AP13" s="28"/>
      <c r="AQ13" s="30"/>
      <c r="BE13" s="327"/>
      <c r="BS13" s="23" t="s">
        <v>9</v>
      </c>
    </row>
    <row r="14" spans="2:71" ht="15">
      <c r="B14" s="27"/>
      <c r="C14" s="28"/>
      <c r="D14" s="28"/>
      <c r="E14" s="331" t="s">
        <v>34</v>
      </c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6" t="s">
        <v>31</v>
      </c>
      <c r="AL14" s="28"/>
      <c r="AM14" s="28"/>
      <c r="AN14" s="38" t="s">
        <v>34</v>
      </c>
      <c r="AO14" s="28"/>
      <c r="AP14" s="28"/>
      <c r="AQ14" s="30"/>
      <c r="BE14" s="327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27"/>
      <c r="BS15" s="23" t="s">
        <v>6</v>
      </c>
    </row>
    <row r="16" spans="2:71" ht="14.45" customHeight="1">
      <c r="B16" s="27"/>
      <c r="C16" s="28"/>
      <c r="D16" s="36" t="s">
        <v>35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36</v>
      </c>
      <c r="AO16" s="28"/>
      <c r="AP16" s="28"/>
      <c r="AQ16" s="30"/>
      <c r="BE16" s="327"/>
      <c r="BS16" s="23" t="s">
        <v>6</v>
      </c>
    </row>
    <row r="17" spans="2:71" ht="18.4" customHeight="1">
      <c r="B17" s="27"/>
      <c r="C17" s="28"/>
      <c r="D17" s="28"/>
      <c r="E17" s="34" t="s">
        <v>37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31</v>
      </c>
      <c r="AL17" s="28"/>
      <c r="AM17" s="28"/>
      <c r="AN17" s="34" t="s">
        <v>5</v>
      </c>
      <c r="AO17" s="28"/>
      <c r="AP17" s="28"/>
      <c r="AQ17" s="30"/>
      <c r="BE17" s="327"/>
      <c r="BS17" s="23" t="s">
        <v>38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27"/>
      <c r="BS18" s="23" t="s">
        <v>9</v>
      </c>
    </row>
    <row r="19" spans="2:71" ht="14.45" customHeight="1">
      <c r="B19" s="27"/>
      <c r="C19" s="28"/>
      <c r="D19" s="36" t="s">
        <v>39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27"/>
      <c r="BS19" s="23" t="s">
        <v>9</v>
      </c>
    </row>
    <row r="20" spans="2:71" ht="22.5" customHeight="1">
      <c r="B20" s="27"/>
      <c r="C20" s="28"/>
      <c r="D20" s="28"/>
      <c r="E20" s="333" t="s">
        <v>5</v>
      </c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  <c r="S20" s="333"/>
      <c r="T20" s="333"/>
      <c r="U20" s="333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3"/>
      <c r="AI20" s="333"/>
      <c r="AJ20" s="333"/>
      <c r="AK20" s="333"/>
      <c r="AL20" s="333"/>
      <c r="AM20" s="333"/>
      <c r="AN20" s="333"/>
      <c r="AO20" s="28"/>
      <c r="AP20" s="28"/>
      <c r="AQ20" s="30"/>
      <c r="BE20" s="327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27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27"/>
    </row>
    <row r="23" spans="2:57" s="1" customFormat="1" ht="25.9" customHeight="1">
      <c r="B23" s="40"/>
      <c r="C23" s="41"/>
      <c r="D23" s="42" t="s">
        <v>40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34" t="e">
        <f>ROUND(AG51,2)</f>
        <v>#REF!</v>
      </c>
      <c r="AL23" s="335"/>
      <c r="AM23" s="335"/>
      <c r="AN23" s="335"/>
      <c r="AO23" s="335"/>
      <c r="AP23" s="41"/>
      <c r="AQ23" s="44"/>
      <c r="BE23" s="327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27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36" t="s">
        <v>41</v>
      </c>
      <c r="M25" s="336"/>
      <c r="N25" s="336"/>
      <c r="O25" s="336"/>
      <c r="P25" s="41"/>
      <c r="Q25" s="41"/>
      <c r="R25" s="41"/>
      <c r="S25" s="41"/>
      <c r="T25" s="41"/>
      <c r="U25" s="41"/>
      <c r="V25" s="41"/>
      <c r="W25" s="336" t="s">
        <v>42</v>
      </c>
      <c r="X25" s="336"/>
      <c r="Y25" s="336"/>
      <c r="Z25" s="336"/>
      <c r="AA25" s="336"/>
      <c r="AB25" s="336"/>
      <c r="AC25" s="336"/>
      <c r="AD25" s="336"/>
      <c r="AE25" s="336"/>
      <c r="AF25" s="41"/>
      <c r="AG25" s="41"/>
      <c r="AH25" s="41"/>
      <c r="AI25" s="41"/>
      <c r="AJ25" s="41"/>
      <c r="AK25" s="336" t="s">
        <v>43</v>
      </c>
      <c r="AL25" s="336"/>
      <c r="AM25" s="336"/>
      <c r="AN25" s="336"/>
      <c r="AO25" s="336"/>
      <c r="AP25" s="41"/>
      <c r="AQ25" s="44"/>
      <c r="BE25" s="327"/>
    </row>
    <row r="26" spans="2:57" s="2" customFormat="1" ht="14.45" customHeight="1">
      <c r="B26" s="46"/>
      <c r="C26" s="47"/>
      <c r="D26" s="48" t="s">
        <v>44</v>
      </c>
      <c r="E26" s="47"/>
      <c r="F26" s="48" t="s">
        <v>45</v>
      </c>
      <c r="G26" s="47"/>
      <c r="H26" s="47"/>
      <c r="I26" s="47"/>
      <c r="J26" s="47"/>
      <c r="K26" s="47"/>
      <c r="L26" s="325">
        <v>0.21</v>
      </c>
      <c r="M26" s="320"/>
      <c r="N26" s="320"/>
      <c r="O26" s="320"/>
      <c r="P26" s="47"/>
      <c r="Q26" s="47"/>
      <c r="R26" s="47"/>
      <c r="S26" s="47"/>
      <c r="T26" s="47"/>
      <c r="U26" s="47"/>
      <c r="V26" s="47"/>
      <c r="W26" s="319">
        <f>ROUND(AZ51,2)</f>
        <v>0</v>
      </c>
      <c r="X26" s="320"/>
      <c r="Y26" s="320"/>
      <c r="Z26" s="320"/>
      <c r="AA26" s="320"/>
      <c r="AB26" s="320"/>
      <c r="AC26" s="320"/>
      <c r="AD26" s="320"/>
      <c r="AE26" s="320"/>
      <c r="AF26" s="47"/>
      <c r="AG26" s="47"/>
      <c r="AH26" s="47"/>
      <c r="AI26" s="47"/>
      <c r="AJ26" s="47"/>
      <c r="AK26" s="319">
        <f>ROUND(AV51,2)</f>
        <v>0</v>
      </c>
      <c r="AL26" s="320"/>
      <c r="AM26" s="320"/>
      <c r="AN26" s="320"/>
      <c r="AO26" s="320"/>
      <c r="AP26" s="47"/>
      <c r="AQ26" s="49"/>
      <c r="BE26" s="327"/>
    </row>
    <row r="27" spans="2:57" s="2" customFormat="1" ht="14.45" customHeight="1">
      <c r="B27" s="46"/>
      <c r="C27" s="47"/>
      <c r="D27" s="47"/>
      <c r="E27" s="47"/>
      <c r="F27" s="48" t="s">
        <v>46</v>
      </c>
      <c r="G27" s="47"/>
      <c r="H27" s="47"/>
      <c r="I27" s="47"/>
      <c r="J27" s="47"/>
      <c r="K27" s="47"/>
      <c r="L27" s="325">
        <v>0.15</v>
      </c>
      <c r="M27" s="320"/>
      <c r="N27" s="320"/>
      <c r="O27" s="320"/>
      <c r="P27" s="47"/>
      <c r="Q27" s="47"/>
      <c r="R27" s="47"/>
      <c r="S27" s="47"/>
      <c r="T27" s="47"/>
      <c r="U27" s="47"/>
      <c r="V27" s="47"/>
      <c r="W27" s="319">
        <f>ROUND(BA51,2)</f>
        <v>0</v>
      </c>
      <c r="X27" s="320"/>
      <c r="Y27" s="320"/>
      <c r="Z27" s="320"/>
      <c r="AA27" s="320"/>
      <c r="AB27" s="320"/>
      <c r="AC27" s="320"/>
      <c r="AD27" s="320"/>
      <c r="AE27" s="320"/>
      <c r="AF27" s="47"/>
      <c r="AG27" s="47"/>
      <c r="AH27" s="47"/>
      <c r="AI27" s="47"/>
      <c r="AJ27" s="47"/>
      <c r="AK27" s="319">
        <f>ROUND(AW51,2)</f>
        <v>0</v>
      </c>
      <c r="AL27" s="320"/>
      <c r="AM27" s="320"/>
      <c r="AN27" s="320"/>
      <c r="AO27" s="320"/>
      <c r="AP27" s="47"/>
      <c r="AQ27" s="49"/>
      <c r="BE27" s="327"/>
    </row>
    <row r="28" spans="2:57" s="2" customFormat="1" ht="14.45" customHeight="1" hidden="1">
      <c r="B28" s="46"/>
      <c r="C28" s="47"/>
      <c r="D28" s="47"/>
      <c r="E28" s="47"/>
      <c r="F28" s="48" t="s">
        <v>47</v>
      </c>
      <c r="G28" s="47"/>
      <c r="H28" s="47"/>
      <c r="I28" s="47"/>
      <c r="J28" s="47"/>
      <c r="K28" s="47"/>
      <c r="L28" s="325">
        <v>0.21</v>
      </c>
      <c r="M28" s="320"/>
      <c r="N28" s="320"/>
      <c r="O28" s="320"/>
      <c r="P28" s="47"/>
      <c r="Q28" s="47"/>
      <c r="R28" s="47"/>
      <c r="S28" s="47"/>
      <c r="T28" s="47"/>
      <c r="U28" s="47"/>
      <c r="V28" s="47"/>
      <c r="W28" s="319">
        <f>ROUND(BB51,2)</f>
        <v>0</v>
      </c>
      <c r="X28" s="320"/>
      <c r="Y28" s="320"/>
      <c r="Z28" s="320"/>
      <c r="AA28" s="320"/>
      <c r="AB28" s="320"/>
      <c r="AC28" s="320"/>
      <c r="AD28" s="320"/>
      <c r="AE28" s="320"/>
      <c r="AF28" s="47"/>
      <c r="AG28" s="47"/>
      <c r="AH28" s="47"/>
      <c r="AI28" s="47"/>
      <c r="AJ28" s="47"/>
      <c r="AK28" s="319">
        <v>0</v>
      </c>
      <c r="AL28" s="320"/>
      <c r="AM28" s="320"/>
      <c r="AN28" s="320"/>
      <c r="AO28" s="320"/>
      <c r="AP28" s="47"/>
      <c r="AQ28" s="49"/>
      <c r="BE28" s="327"/>
    </row>
    <row r="29" spans="2:57" s="2" customFormat="1" ht="14.45" customHeight="1" hidden="1">
      <c r="B29" s="46"/>
      <c r="C29" s="47"/>
      <c r="D29" s="47"/>
      <c r="E29" s="47"/>
      <c r="F29" s="48" t="s">
        <v>48</v>
      </c>
      <c r="G29" s="47"/>
      <c r="H29" s="47"/>
      <c r="I29" s="47"/>
      <c r="J29" s="47"/>
      <c r="K29" s="47"/>
      <c r="L29" s="325">
        <v>0.15</v>
      </c>
      <c r="M29" s="320"/>
      <c r="N29" s="320"/>
      <c r="O29" s="320"/>
      <c r="P29" s="47"/>
      <c r="Q29" s="47"/>
      <c r="R29" s="47"/>
      <c r="S29" s="47"/>
      <c r="T29" s="47"/>
      <c r="U29" s="47"/>
      <c r="V29" s="47"/>
      <c r="W29" s="319">
        <f>ROUND(BC51,2)</f>
        <v>0</v>
      </c>
      <c r="X29" s="320"/>
      <c r="Y29" s="320"/>
      <c r="Z29" s="320"/>
      <c r="AA29" s="320"/>
      <c r="AB29" s="320"/>
      <c r="AC29" s="320"/>
      <c r="AD29" s="320"/>
      <c r="AE29" s="320"/>
      <c r="AF29" s="47"/>
      <c r="AG29" s="47"/>
      <c r="AH29" s="47"/>
      <c r="AI29" s="47"/>
      <c r="AJ29" s="47"/>
      <c r="AK29" s="319">
        <v>0</v>
      </c>
      <c r="AL29" s="320"/>
      <c r="AM29" s="320"/>
      <c r="AN29" s="320"/>
      <c r="AO29" s="320"/>
      <c r="AP29" s="47"/>
      <c r="AQ29" s="49"/>
      <c r="BE29" s="327"/>
    </row>
    <row r="30" spans="2:57" s="2" customFormat="1" ht="14.45" customHeight="1" hidden="1">
      <c r="B30" s="46"/>
      <c r="C30" s="47"/>
      <c r="D30" s="47"/>
      <c r="E30" s="47"/>
      <c r="F30" s="48" t="s">
        <v>49</v>
      </c>
      <c r="G30" s="47"/>
      <c r="H30" s="47"/>
      <c r="I30" s="47"/>
      <c r="J30" s="47"/>
      <c r="K30" s="47"/>
      <c r="L30" s="325">
        <v>0</v>
      </c>
      <c r="M30" s="320"/>
      <c r="N30" s="320"/>
      <c r="O30" s="320"/>
      <c r="P30" s="47"/>
      <c r="Q30" s="47"/>
      <c r="R30" s="47"/>
      <c r="S30" s="47"/>
      <c r="T30" s="47"/>
      <c r="U30" s="47"/>
      <c r="V30" s="47"/>
      <c r="W30" s="319">
        <f>ROUND(BD51,2)</f>
        <v>0</v>
      </c>
      <c r="X30" s="320"/>
      <c r="Y30" s="320"/>
      <c r="Z30" s="320"/>
      <c r="AA30" s="320"/>
      <c r="AB30" s="320"/>
      <c r="AC30" s="320"/>
      <c r="AD30" s="320"/>
      <c r="AE30" s="320"/>
      <c r="AF30" s="47"/>
      <c r="AG30" s="47"/>
      <c r="AH30" s="47"/>
      <c r="AI30" s="47"/>
      <c r="AJ30" s="47"/>
      <c r="AK30" s="319">
        <v>0</v>
      </c>
      <c r="AL30" s="320"/>
      <c r="AM30" s="320"/>
      <c r="AN30" s="320"/>
      <c r="AO30" s="320"/>
      <c r="AP30" s="47"/>
      <c r="AQ30" s="49"/>
      <c r="BE30" s="327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27"/>
    </row>
    <row r="32" spans="2:57" s="1" customFormat="1" ht="25.9" customHeight="1">
      <c r="B32" s="40"/>
      <c r="C32" s="50"/>
      <c r="D32" s="51" t="s">
        <v>50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51</v>
      </c>
      <c r="U32" s="52"/>
      <c r="V32" s="52"/>
      <c r="W32" s="52"/>
      <c r="X32" s="337" t="s">
        <v>52</v>
      </c>
      <c r="Y32" s="317"/>
      <c r="Z32" s="317"/>
      <c r="AA32" s="317"/>
      <c r="AB32" s="317"/>
      <c r="AC32" s="52"/>
      <c r="AD32" s="52"/>
      <c r="AE32" s="52"/>
      <c r="AF32" s="52"/>
      <c r="AG32" s="52"/>
      <c r="AH32" s="52"/>
      <c r="AI32" s="52"/>
      <c r="AJ32" s="52"/>
      <c r="AK32" s="316" t="e">
        <f>SUM(AK23:AK30)</f>
        <v>#REF!</v>
      </c>
      <c r="AL32" s="317"/>
      <c r="AM32" s="317"/>
      <c r="AN32" s="317"/>
      <c r="AO32" s="318"/>
      <c r="AP32" s="50"/>
      <c r="AQ32" s="54"/>
      <c r="BE32" s="327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53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20180061</v>
      </c>
      <c r="AR41" s="61"/>
    </row>
    <row r="42" spans="2:44" s="4" customFormat="1" ht="36.95" customHeight="1">
      <c r="B42" s="63"/>
      <c r="C42" s="64" t="s">
        <v>19</v>
      </c>
      <c r="L42" s="322" t="str">
        <f>K6</f>
        <v>Arcus SSŠCR - soupis montáží a dodávek</v>
      </c>
      <c r="M42" s="323"/>
      <c r="N42" s="323"/>
      <c r="O42" s="323"/>
      <c r="P42" s="323"/>
      <c r="Q42" s="323"/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23"/>
      <c r="AC42" s="323"/>
      <c r="AD42" s="323"/>
      <c r="AE42" s="323"/>
      <c r="AF42" s="323"/>
      <c r="AG42" s="323"/>
      <c r="AH42" s="323"/>
      <c r="AI42" s="323"/>
      <c r="AJ42" s="323"/>
      <c r="AK42" s="323"/>
      <c r="AL42" s="323"/>
      <c r="AM42" s="323"/>
      <c r="AN42" s="323"/>
      <c r="AO42" s="323"/>
      <c r="AR42" s="63"/>
    </row>
    <row r="43" spans="2:44" s="1" customFormat="1" ht="6.95" customHeight="1">
      <c r="B43" s="40"/>
      <c r="AR43" s="40"/>
    </row>
    <row r="44" spans="2:44" s="1" customFormat="1" ht="15">
      <c r="B44" s="40"/>
      <c r="C44" s="62" t="s">
        <v>23</v>
      </c>
      <c r="L44" s="65" t="str">
        <f>IF(K8="","",K8)</f>
        <v>Kardašovská 691, Praha 9</v>
      </c>
      <c r="AI44" s="62" t="s">
        <v>25</v>
      </c>
      <c r="AM44" s="307" t="str">
        <f>IF(AN8="","",AN8)</f>
        <v>16.4.2018</v>
      </c>
      <c r="AN44" s="307"/>
      <c r="AR44" s="40"/>
    </row>
    <row r="45" spans="2:44" s="1" customFormat="1" ht="6.95" customHeight="1">
      <c r="B45" s="40"/>
      <c r="AR45" s="40"/>
    </row>
    <row r="46" spans="2:56" s="1" customFormat="1" ht="15">
      <c r="B46" s="40"/>
      <c r="C46" s="62" t="s">
        <v>27</v>
      </c>
      <c r="L46" s="3" t="str">
        <f>IF(E11="","",E11)</f>
        <v>Městská část Praha 14 vz. Správa majetku Praha 14</v>
      </c>
      <c r="AI46" s="62" t="s">
        <v>35</v>
      </c>
      <c r="AM46" s="308" t="str">
        <f>IF(E17="","",E17)</f>
        <v>Aprea s.r.o.</v>
      </c>
      <c r="AN46" s="308"/>
      <c r="AO46" s="308"/>
      <c r="AP46" s="308"/>
      <c r="AR46" s="40"/>
      <c r="AS46" s="309" t="s">
        <v>54</v>
      </c>
      <c r="AT46" s="310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5">
      <c r="B47" s="40"/>
      <c r="C47" s="62" t="s">
        <v>33</v>
      </c>
      <c r="L47" s="3" t="str">
        <f>IF(E14="Vyplň údaj","",E14)</f>
        <v/>
      </c>
      <c r="AR47" s="40"/>
      <c r="AS47" s="311"/>
      <c r="AT47" s="312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11"/>
      <c r="AT48" s="312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24" t="s">
        <v>55</v>
      </c>
      <c r="D49" s="314"/>
      <c r="E49" s="314"/>
      <c r="F49" s="314"/>
      <c r="G49" s="314"/>
      <c r="H49" s="70"/>
      <c r="I49" s="315" t="s">
        <v>56</v>
      </c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  <c r="AG49" s="313" t="s">
        <v>57</v>
      </c>
      <c r="AH49" s="314"/>
      <c r="AI49" s="314"/>
      <c r="AJ49" s="314"/>
      <c r="AK49" s="314"/>
      <c r="AL49" s="314"/>
      <c r="AM49" s="314"/>
      <c r="AN49" s="315" t="s">
        <v>58</v>
      </c>
      <c r="AO49" s="314"/>
      <c r="AP49" s="314"/>
      <c r="AQ49" s="71" t="s">
        <v>59</v>
      </c>
      <c r="AR49" s="40"/>
      <c r="AS49" s="72" t="s">
        <v>60</v>
      </c>
      <c r="AT49" s="73" t="s">
        <v>61</v>
      </c>
      <c r="AU49" s="73" t="s">
        <v>62</v>
      </c>
      <c r="AV49" s="73" t="s">
        <v>63</v>
      </c>
      <c r="AW49" s="73" t="s">
        <v>64</v>
      </c>
      <c r="AX49" s="73" t="s">
        <v>65</v>
      </c>
      <c r="AY49" s="73" t="s">
        <v>66</v>
      </c>
      <c r="AZ49" s="73" t="s">
        <v>67</v>
      </c>
      <c r="BA49" s="73" t="s">
        <v>68</v>
      </c>
      <c r="BB49" s="73" t="s">
        <v>69</v>
      </c>
      <c r="BC49" s="73" t="s">
        <v>70</v>
      </c>
      <c r="BD49" s="74" t="s">
        <v>71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72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03" t="e">
        <f>ROUND(SUM(AG52:AG52),2)</f>
        <v>#REF!</v>
      </c>
      <c r="AH51" s="303"/>
      <c r="AI51" s="303"/>
      <c r="AJ51" s="303"/>
      <c r="AK51" s="303"/>
      <c r="AL51" s="303"/>
      <c r="AM51" s="303"/>
      <c r="AN51" s="304" t="e">
        <f>SUM(AG51,AT51)</f>
        <v>#REF!</v>
      </c>
      <c r="AO51" s="304"/>
      <c r="AP51" s="304"/>
      <c r="AQ51" s="78" t="s">
        <v>5</v>
      </c>
      <c r="AR51" s="63"/>
      <c r="AS51" s="79">
        <f>ROUND(SUM(AS52:AS52),2)</f>
        <v>0</v>
      </c>
      <c r="AT51" s="80">
        <f>ROUND(SUM(AV51:AW51),2)</f>
        <v>0</v>
      </c>
      <c r="AU51" s="81" t="e">
        <f>ROUND(SUM(AU52:AU52),5)</f>
        <v>#REF!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ROUND(SUM(AZ52:AZ52),2)</f>
        <v>0</v>
      </c>
      <c r="BA51" s="80">
        <f>ROUND(SUM(BA52:BA52),2)</f>
        <v>0</v>
      </c>
      <c r="BB51" s="80">
        <f>ROUND(SUM(BB52:BB52),2)</f>
        <v>0</v>
      </c>
      <c r="BC51" s="80">
        <f>ROUND(SUM(BC52:BC52),2)</f>
        <v>0</v>
      </c>
      <c r="BD51" s="82">
        <f>ROUND(SUM(BD52:BD52),2)</f>
        <v>0</v>
      </c>
      <c r="BS51" s="64" t="s">
        <v>73</v>
      </c>
      <c r="BT51" s="64" t="s">
        <v>74</v>
      </c>
      <c r="BU51" s="83" t="s">
        <v>75</v>
      </c>
      <c r="BV51" s="64" t="s">
        <v>76</v>
      </c>
      <c r="BW51" s="64" t="s">
        <v>7</v>
      </c>
      <c r="BX51" s="64" t="s">
        <v>77</v>
      </c>
      <c r="CL51" s="64" t="s">
        <v>5</v>
      </c>
    </row>
    <row r="52" spans="1:91" s="5" customFormat="1" ht="22.5" customHeight="1">
      <c r="A52" s="84" t="s">
        <v>78</v>
      </c>
      <c r="B52" s="85"/>
      <c r="C52" s="86"/>
      <c r="D52" s="321" t="s">
        <v>79</v>
      </c>
      <c r="E52" s="321"/>
      <c r="F52" s="321"/>
      <c r="G52" s="321"/>
      <c r="H52" s="321"/>
      <c r="I52" s="87"/>
      <c r="J52" s="321" t="s">
        <v>80</v>
      </c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05" t="e">
        <f>'SO01 - Stavební úpravy'!J27</f>
        <v>#REF!</v>
      </c>
      <c r="AH52" s="306"/>
      <c r="AI52" s="306"/>
      <c r="AJ52" s="306"/>
      <c r="AK52" s="306"/>
      <c r="AL52" s="306"/>
      <c r="AM52" s="306"/>
      <c r="AN52" s="305" t="e">
        <f>SUM(AG52,AT52)</f>
        <v>#REF!</v>
      </c>
      <c r="AO52" s="306"/>
      <c r="AP52" s="306"/>
      <c r="AQ52" s="88" t="s">
        <v>81</v>
      </c>
      <c r="AR52" s="85"/>
      <c r="AS52" s="89">
        <v>0</v>
      </c>
      <c r="AT52" s="90">
        <f>ROUND(SUM(AV52:AW52),2)</f>
        <v>0</v>
      </c>
      <c r="AU52" s="91" t="e">
        <f>'SO01 - Stavební úpravy'!P86</f>
        <v>#REF!</v>
      </c>
      <c r="AV52" s="90">
        <f>'SO01 - Stavební úpravy'!J30</f>
        <v>0</v>
      </c>
      <c r="AW52" s="90">
        <f>'SO01 - Stavební úpravy'!J31</f>
        <v>0</v>
      </c>
      <c r="AX52" s="90">
        <f>'SO01 - Stavební úpravy'!J32</f>
        <v>0</v>
      </c>
      <c r="AY52" s="90">
        <f>'SO01 - Stavební úpravy'!J33</f>
        <v>0</v>
      </c>
      <c r="AZ52" s="90">
        <f>'SO01 - Stavební úpravy'!F30</f>
        <v>0</v>
      </c>
      <c r="BA52" s="90">
        <f>'SO01 - Stavební úpravy'!F31</f>
        <v>0</v>
      </c>
      <c r="BB52" s="90">
        <f>'SO01 - Stavební úpravy'!F32</f>
        <v>0</v>
      </c>
      <c r="BC52" s="90">
        <f>'SO01 - Stavební úpravy'!F33</f>
        <v>0</v>
      </c>
      <c r="BD52" s="92">
        <f>'SO01 - Stavební úpravy'!F34</f>
        <v>0</v>
      </c>
      <c r="BT52" s="93" t="s">
        <v>82</v>
      </c>
      <c r="BV52" s="93" t="s">
        <v>76</v>
      </c>
      <c r="BW52" s="93" t="s">
        <v>83</v>
      </c>
      <c r="BX52" s="93" t="s">
        <v>7</v>
      </c>
      <c r="CL52" s="93" t="s">
        <v>5</v>
      </c>
      <c r="CM52" s="93" t="s">
        <v>84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L27:O27"/>
    <mergeCell ref="W30:AE30"/>
    <mergeCell ref="AK30:AO30"/>
    <mergeCell ref="X32:AB32"/>
    <mergeCell ref="W27:AE27"/>
    <mergeCell ref="AK27:AO27"/>
    <mergeCell ref="L28:O28"/>
    <mergeCell ref="L29:O29"/>
    <mergeCell ref="W29:AE29"/>
    <mergeCell ref="AK29:AO29"/>
    <mergeCell ref="AK23:AO23"/>
    <mergeCell ref="L25:O25"/>
    <mergeCell ref="W25:AE25"/>
    <mergeCell ref="AK25:AO25"/>
    <mergeCell ref="L26:O26"/>
    <mergeCell ref="W26:AE26"/>
    <mergeCell ref="AK26:AO26"/>
    <mergeCell ref="W28:AE28"/>
    <mergeCell ref="AK28:AO28"/>
    <mergeCell ref="D52:H52"/>
    <mergeCell ref="J52:AF52"/>
    <mergeCell ref="L42:AO42"/>
    <mergeCell ref="C49:G49"/>
    <mergeCell ref="I49:AF49"/>
    <mergeCell ref="L30:O30"/>
    <mergeCell ref="AR2:BE2"/>
    <mergeCell ref="AG51:AM51"/>
    <mergeCell ref="AN51:AP51"/>
    <mergeCell ref="AN52:AP52"/>
    <mergeCell ref="AG52:AM52"/>
    <mergeCell ref="AM44:AN44"/>
    <mergeCell ref="AM46:AP46"/>
    <mergeCell ref="AS46:AT48"/>
    <mergeCell ref="AG49:AM49"/>
    <mergeCell ref="AN49:AP49"/>
    <mergeCell ref="AK32:AO32"/>
    <mergeCell ref="BE5:BE32"/>
    <mergeCell ref="K5:AO5"/>
    <mergeCell ref="K6:AO6"/>
    <mergeCell ref="E14:AJ14"/>
    <mergeCell ref="E20:AN20"/>
  </mergeCells>
  <hyperlinks>
    <hyperlink ref="K1:S1" location="C2" display="1) Rekapitulace stavby"/>
    <hyperlink ref="W1:AI1" location="C51" display="2) Rekapitulace objektů stavby a soupisů prací"/>
    <hyperlink ref="A52" location="'SO01 - Stavební úpravy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30"/>
  <sheetViews>
    <sheetView showGridLines="0" workbookViewId="0" topLeftCell="A1">
      <pane ySplit="1" topLeftCell="A201" activePane="bottomLeft" state="frozen"/>
      <selection pane="bottomLeft" activeCell="X240" sqref="X24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85</v>
      </c>
      <c r="G1" s="341" t="s">
        <v>86</v>
      </c>
      <c r="H1" s="341"/>
      <c r="I1" s="98"/>
      <c r="J1" s="97" t="s">
        <v>87</v>
      </c>
      <c r="K1" s="96" t="s">
        <v>88</v>
      </c>
      <c r="L1" s="97" t="s">
        <v>89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1" t="s">
        <v>8</v>
      </c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23" t="s">
        <v>83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84</v>
      </c>
    </row>
    <row r="4" spans="2:46" ht="36.95" customHeight="1">
      <c r="B4" s="27"/>
      <c r="C4" s="28"/>
      <c r="D4" s="29" t="s">
        <v>90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5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22.5" customHeight="1">
      <c r="B7" s="27"/>
      <c r="C7" s="28"/>
      <c r="D7" s="28"/>
      <c r="E7" s="342" t="str">
        <f>'Rekapitulace stavby'!K6</f>
        <v>Arcus SSŠCR - soupis montáží a dodávek</v>
      </c>
      <c r="F7" s="343"/>
      <c r="G7" s="343"/>
      <c r="H7" s="343"/>
      <c r="I7" s="100"/>
      <c r="J7" s="28"/>
      <c r="K7" s="30"/>
    </row>
    <row r="8" spans="2:11" s="1" customFormat="1" ht="15">
      <c r="B8" s="40"/>
      <c r="C8" s="41"/>
      <c r="D8" s="36" t="s">
        <v>91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44" t="s">
        <v>92</v>
      </c>
      <c r="F9" s="345"/>
      <c r="G9" s="345"/>
      <c r="H9" s="345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2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2" t="s">
        <v>25</v>
      </c>
      <c r="J12" s="103" t="str">
        <f>'Rekapitulace stavby'!AN8</f>
        <v>16.4.2018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2" t="s">
        <v>28</v>
      </c>
      <c r="J14" s="34" t="s">
        <v>29</v>
      </c>
      <c r="K14" s="44"/>
    </row>
    <row r="15" spans="2:11" s="1" customFormat="1" ht="18" customHeight="1">
      <c r="B15" s="40"/>
      <c r="C15" s="41"/>
      <c r="D15" s="41"/>
      <c r="E15" s="34" t="s">
        <v>30</v>
      </c>
      <c r="F15" s="41"/>
      <c r="G15" s="41"/>
      <c r="H15" s="41"/>
      <c r="I15" s="102" t="s">
        <v>31</v>
      </c>
      <c r="J15" s="34" t="s">
        <v>32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33</v>
      </c>
      <c r="E17" s="41"/>
      <c r="F17" s="41"/>
      <c r="G17" s="41"/>
      <c r="H17" s="41"/>
      <c r="I17" s="102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31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35</v>
      </c>
      <c r="E20" s="41"/>
      <c r="F20" s="41"/>
      <c r="G20" s="41"/>
      <c r="H20" s="41"/>
      <c r="I20" s="102" t="s">
        <v>28</v>
      </c>
      <c r="J20" s="34" t="s">
        <v>36</v>
      </c>
      <c r="K20" s="44"/>
    </row>
    <row r="21" spans="2:11" s="1" customFormat="1" ht="18" customHeight="1">
      <c r="B21" s="40"/>
      <c r="C21" s="41"/>
      <c r="D21" s="41"/>
      <c r="E21" s="34" t="s">
        <v>37</v>
      </c>
      <c r="F21" s="41"/>
      <c r="G21" s="41"/>
      <c r="H21" s="41"/>
      <c r="I21" s="102" t="s">
        <v>31</v>
      </c>
      <c r="J21" s="34" t="s">
        <v>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39</v>
      </c>
      <c r="E23" s="41"/>
      <c r="F23" s="41"/>
      <c r="G23" s="41"/>
      <c r="H23" s="41"/>
      <c r="I23" s="101"/>
      <c r="J23" s="41"/>
      <c r="K23" s="44"/>
    </row>
    <row r="24" spans="2:11" s="6" customFormat="1" ht="22.5" customHeight="1">
      <c r="B24" s="104"/>
      <c r="C24" s="105"/>
      <c r="D24" s="105"/>
      <c r="E24" s="333" t="s">
        <v>5</v>
      </c>
      <c r="F24" s="333"/>
      <c r="G24" s="333"/>
      <c r="H24" s="333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40</v>
      </c>
      <c r="E27" s="41"/>
      <c r="F27" s="41"/>
      <c r="G27" s="41"/>
      <c r="H27" s="41"/>
      <c r="I27" s="101"/>
      <c r="J27" s="111" t="e">
        <f>ROUND(J86,2)</f>
        <v>#REF!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42</v>
      </c>
      <c r="G29" s="41"/>
      <c r="H29" s="41"/>
      <c r="I29" s="112" t="s">
        <v>41</v>
      </c>
      <c r="J29" s="45" t="s">
        <v>43</v>
      </c>
      <c r="K29" s="44"/>
    </row>
    <row r="30" spans="2:11" s="1" customFormat="1" ht="14.45" customHeight="1">
      <c r="B30" s="40"/>
      <c r="C30" s="41"/>
      <c r="D30" s="48" t="s">
        <v>44</v>
      </c>
      <c r="E30" s="48" t="s">
        <v>45</v>
      </c>
      <c r="F30" s="113">
        <f>ROUND(SUM(BE86:BE229),2)</f>
        <v>0</v>
      </c>
      <c r="G30" s="41"/>
      <c r="H30" s="41"/>
      <c r="I30" s="114">
        <v>0.21</v>
      </c>
      <c r="J30" s="113">
        <f>ROUND(ROUND((SUM(BE86:BE229)),2)*I30,2)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46</v>
      </c>
      <c r="F31" s="113">
        <f>ROUND(SUM(BF86:BF229),2)</f>
        <v>0</v>
      </c>
      <c r="G31" s="41"/>
      <c r="H31" s="41"/>
      <c r="I31" s="114">
        <v>0.15</v>
      </c>
      <c r="J31" s="113">
        <f>ROUND(ROUND((SUM(BF86:BF229)),2)*I31,2)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47</v>
      </c>
      <c r="F32" s="113">
        <f>ROUND(SUM(BG86:BG229),2)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48</v>
      </c>
      <c r="F33" s="113">
        <f>ROUND(SUM(BH86:BH229),2)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49</v>
      </c>
      <c r="F34" s="113">
        <f>ROUND(SUM(BI86:BI229),2)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50</v>
      </c>
      <c r="E36" s="70"/>
      <c r="F36" s="70"/>
      <c r="G36" s="117" t="s">
        <v>51</v>
      </c>
      <c r="H36" s="118" t="s">
        <v>52</v>
      </c>
      <c r="I36" s="119"/>
      <c r="J36" s="120" t="e">
        <f>SUM(J27:J34)</f>
        <v>#REF!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9" t="s">
        <v>93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22.5" customHeight="1">
      <c r="B45" s="40"/>
      <c r="C45" s="41"/>
      <c r="D45" s="41"/>
      <c r="E45" s="342" t="str">
        <f>E7</f>
        <v>Arcus SSŠCR - soupis montáží a dodávek</v>
      </c>
      <c r="F45" s="343"/>
      <c r="G45" s="343"/>
      <c r="H45" s="343"/>
      <c r="I45" s="101"/>
      <c r="J45" s="41"/>
      <c r="K45" s="44"/>
    </row>
    <row r="46" spans="2:11" s="1" customFormat="1" ht="14.45" customHeight="1">
      <c r="B46" s="40"/>
      <c r="C46" s="36" t="s">
        <v>91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23.25" customHeight="1">
      <c r="B47" s="40"/>
      <c r="C47" s="41"/>
      <c r="D47" s="41"/>
      <c r="E47" s="344" t="str">
        <f>E9</f>
        <v>SO01 - Stavební úpravy</v>
      </c>
      <c r="F47" s="345"/>
      <c r="G47" s="345"/>
      <c r="H47" s="345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>Bratří Venclíků 1140/1, Praha 9</v>
      </c>
      <c r="G49" s="41"/>
      <c r="H49" s="41"/>
      <c r="I49" s="102" t="s">
        <v>25</v>
      </c>
      <c r="J49" s="103" t="str">
        <f>IF(J12="","",J12)</f>
        <v>16.4.2018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5">
      <c r="B51" s="40"/>
      <c r="C51" s="36" t="s">
        <v>27</v>
      </c>
      <c r="D51" s="41"/>
      <c r="E51" s="41"/>
      <c r="F51" s="34" t="str">
        <f>E15</f>
        <v>Městská část Praha 14 vz. Správa majetku Praha 14</v>
      </c>
      <c r="G51" s="41"/>
      <c r="H51" s="41"/>
      <c r="I51" s="102" t="s">
        <v>35</v>
      </c>
      <c r="J51" s="34" t="str">
        <f>E21</f>
        <v>Aprea s.r.o.</v>
      </c>
      <c r="K51" s="44"/>
    </row>
    <row r="52" spans="2:11" s="1" customFormat="1" ht="14.45" customHeight="1">
      <c r="B52" s="40"/>
      <c r="C52" s="36" t="s">
        <v>33</v>
      </c>
      <c r="D52" s="41"/>
      <c r="E52" s="41"/>
      <c r="F52" s="34" t="str">
        <f>IF(E18="","",E18)</f>
        <v/>
      </c>
      <c r="G52" s="41"/>
      <c r="H52" s="41"/>
      <c r="I52" s="101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94</v>
      </c>
      <c r="D54" s="115"/>
      <c r="E54" s="115"/>
      <c r="F54" s="115"/>
      <c r="G54" s="115"/>
      <c r="H54" s="115"/>
      <c r="I54" s="126"/>
      <c r="J54" s="127" t="s">
        <v>95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96</v>
      </c>
      <c r="D56" s="41"/>
      <c r="E56" s="41"/>
      <c r="F56" s="41"/>
      <c r="G56" s="41"/>
      <c r="H56" s="41"/>
      <c r="I56" s="101"/>
      <c r="J56" s="111" t="e">
        <f>J86</f>
        <v>#REF!</v>
      </c>
      <c r="K56" s="44"/>
      <c r="AU56" s="23" t="s">
        <v>97</v>
      </c>
    </row>
    <row r="57" spans="2:11" s="7" customFormat="1" ht="24.95" customHeight="1">
      <c r="B57" s="130"/>
      <c r="C57" s="131"/>
      <c r="D57" s="132" t="s">
        <v>98</v>
      </c>
      <c r="E57" s="133"/>
      <c r="F57" s="133"/>
      <c r="G57" s="133"/>
      <c r="H57" s="133"/>
      <c r="I57" s="134"/>
      <c r="J57" s="135">
        <f>J87</f>
        <v>0</v>
      </c>
      <c r="K57" s="136"/>
    </row>
    <row r="58" spans="2:11" s="8" customFormat="1" ht="19.9" customHeight="1">
      <c r="B58" s="137"/>
      <c r="C58" s="138"/>
      <c r="D58" s="139" t="s">
        <v>99</v>
      </c>
      <c r="E58" s="140"/>
      <c r="F58" s="140"/>
      <c r="G58" s="140"/>
      <c r="H58" s="140"/>
      <c r="I58" s="141"/>
      <c r="J58" s="142">
        <f>J88</f>
        <v>0</v>
      </c>
      <c r="K58" s="143"/>
    </row>
    <row r="59" spans="2:11" s="8" customFormat="1" ht="19.9" customHeight="1">
      <c r="B59" s="137"/>
      <c r="C59" s="138"/>
      <c r="D59" s="139" t="s">
        <v>100</v>
      </c>
      <c r="E59" s="140"/>
      <c r="F59" s="140"/>
      <c r="G59" s="140"/>
      <c r="H59" s="140"/>
      <c r="I59" s="141"/>
      <c r="J59" s="142">
        <f>J102</f>
        <v>0</v>
      </c>
      <c r="K59" s="143"/>
    </row>
    <row r="60" spans="2:11" s="8" customFormat="1" ht="19.9" customHeight="1">
      <c r="B60" s="137"/>
      <c r="C60" s="138"/>
      <c r="D60" s="139" t="s">
        <v>101</v>
      </c>
      <c r="E60" s="140"/>
      <c r="F60" s="140"/>
      <c r="G60" s="140"/>
      <c r="H60" s="140"/>
      <c r="I60" s="141"/>
      <c r="J60" s="142">
        <f>J146</f>
        <v>0</v>
      </c>
      <c r="K60" s="143"/>
    </row>
    <row r="61" spans="2:11" s="8" customFormat="1" ht="19.9" customHeight="1">
      <c r="B61" s="137"/>
      <c r="C61" s="138"/>
      <c r="D61" s="139" t="s">
        <v>102</v>
      </c>
      <c r="E61" s="140"/>
      <c r="F61" s="140"/>
      <c r="G61" s="140"/>
      <c r="H61" s="140"/>
      <c r="I61" s="141"/>
      <c r="J61" s="142">
        <f>J165</f>
        <v>0</v>
      </c>
      <c r="K61" s="143"/>
    </row>
    <row r="62" spans="2:11" s="7" customFormat="1" ht="24.95" customHeight="1">
      <c r="B62" s="130"/>
      <c r="C62" s="131"/>
      <c r="D62" s="132" t="s">
        <v>103</v>
      </c>
      <c r="E62" s="133"/>
      <c r="F62" s="133"/>
      <c r="G62" s="133"/>
      <c r="H62" s="133"/>
      <c r="I62" s="134"/>
      <c r="J62" s="135" t="e">
        <f>J167</f>
        <v>#REF!</v>
      </c>
      <c r="K62" s="136"/>
    </row>
    <row r="63" spans="2:11" s="8" customFormat="1" ht="19.9" customHeight="1">
      <c r="B63" s="137"/>
      <c r="C63" s="138"/>
      <c r="D63" s="139" t="s">
        <v>104</v>
      </c>
      <c r="E63" s="140"/>
      <c r="F63" s="140"/>
      <c r="G63" s="140"/>
      <c r="H63" s="140"/>
      <c r="I63" s="141"/>
      <c r="J63" s="142">
        <f>J168</f>
        <v>0</v>
      </c>
      <c r="K63" s="143"/>
    </row>
    <row r="64" spans="2:11" s="8" customFormat="1" ht="19.9" customHeight="1">
      <c r="B64" s="137"/>
      <c r="C64" s="138"/>
      <c r="D64" s="139" t="s">
        <v>105</v>
      </c>
      <c r="E64" s="140"/>
      <c r="F64" s="140"/>
      <c r="G64" s="140"/>
      <c r="H64" s="140"/>
      <c r="I64" s="141"/>
      <c r="J64" s="142">
        <f>J174</f>
        <v>0</v>
      </c>
      <c r="K64" s="143"/>
    </row>
    <row r="65" spans="2:11" s="8" customFormat="1" ht="19.9" customHeight="1">
      <c r="B65" s="137"/>
      <c r="C65" s="138"/>
      <c r="D65" s="139" t="s">
        <v>106</v>
      </c>
      <c r="E65" s="140"/>
      <c r="F65" s="140"/>
      <c r="G65" s="140"/>
      <c r="H65" s="140"/>
      <c r="I65" s="141"/>
      <c r="J65" s="142">
        <f>J192</f>
        <v>0</v>
      </c>
      <c r="K65" s="143"/>
    </row>
    <row r="66" spans="2:11" s="8" customFormat="1" ht="19.9" customHeight="1">
      <c r="B66" s="137"/>
      <c r="C66" s="138"/>
      <c r="D66" s="139" t="s">
        <v>107</v>
      </c>
      <c r="E66" s="140"/>
      <c r="F66" s="140"/>
      <c r="G66" s="140"/>
      <c r="H66" s="140"/>
      <c r="I66" s="141"/>
      <c r="J66" s="142">
        <f>J222</f>
        <v>0</v>
      </c>
      <c r="K66" s="143"/>
    </row>
    <row r="67" spans="2:11" s="1" customFormat="1" ht="21.75" customHeight="1">
      <c r="B67" s="40"/>
      <c r="C67" s="41"/>
      <c r="D67" s="41"/>
      <c r="E67" s="41"/>
      <c r="F67" s="41"/>
      <c r="G67" s="41"/>
      <c r="H67" s="41"/>
      <c r="I67" s="101"/>
      <c r="J67" s="41"/>
      <c r="K67" s="44"/>
    </row>
    <row r="68" spans="2:11" s="1" customFormat="1" ht="6.95" customHeight="1">
      <c r="B68" s="55"/>
      <c r="C68" s="56"/>
      <c r="D68" s="56"/>
      <c r="E68" s="56"/>
      <c r="F68" s="56"/>
      <c r="G68" s="56"/>
      <c r="H68" s="56"/>
      <c r="I68" s="122"/>
      <c r="J68" s="56"/>
      <c r="K68" s="57"/>
    </row>
    <row r="72" spans="2:12" s="1" customFormat="1" ht="6.95" customHeight="1">
      <c r="B72" s="58"/>
      <c r="C72" s="59"/>
      <c r="D72" s="59"/>
      <c r="E72" s="59"/>
      <c r="F72" s="59"/>
      <c r="G72" s="59"/>
      <c r="H72" s="59"/>
      <c r="I72" s="123"/>
      <c r="J72" s="59"/>
      <c r="K72" s="59"/>
      <c r="L72" s="40"/>
    </row>
    <row r="73" spans="2:12" s="1" customFormat="1" ht="36.95" customHeight="1">
      <c r="B73" s="40"/>
      <c r="C73" s="60" t="s">
        <v>108</v>
      </c>
      <c r="L73" s="40"/>
    </row>
    <row r="74" spans="2:12" s="1" customFormat="1" ht="6.95" customHeight="1">
      <c r="B74" s="40"/>
      <c r="L74" s="40"/>
    </row>
    <row r="75" spans="2:12" s="1" customFormat="1" ht="14.45" customHeight="1">
      <c r="B75" s="40"/>
      <c r="C75" s="62" t="s">
        <v>19</v>
      </c>
      <c r="L75" s="40"/>
    </row>
    <row r="76" spans="2:12" s="1" customFormat="1" ht="22.5" customHeight="1">
      <c r="B76" s="40"/>
      <c r="E76" s="338" t="str">
        <f>E7</f>
        <v>Arcus SSŠCR - soupis montáží a dodávek</v>
      </c>
      <c r="F76" s="339"/>
      <c r="G76" s="339"/>
      <c r="H76" s="339"/>
      <c r="L76" s="40"/>
    </row>
    <row r="77" spans="2:12" s="1" customFormat="1" ht="14.45" customHeight="1">
      <c r="B77" s="40"/>
      <c r="C77" s="62" t="s">
        <v>91</v>
      </c>
      <c r="L77" s="40"/>
    </row>
    <row r="78" spans="2:12" s="1" customFormat="1" ht="23.25" customHeight="1">
      <c r="B78" s="40"/>
      <c r="E78" s="322" t="str">
        <f>E9</f>
        <v>SO01 - Stavební úpravy</v>
      </c>
      <c r="F78" s="340"/>
      <c r="G78" s="340"/>
      <c r="H78" s="340"/>
      <c r="L78" s="40"/>
    </row>
    <row r="79" spans="2:12" s="1" customFormat="1" ht="6.95" customHeight="1">
      <c r="B79" s="40"/>
      <c r="L79" s="40"/>
    </row>
    <row r="80" spans="2:12" s="1" customFormat="1" ht="18" customHeight="1">
      <c r="B80" s="40"/>
      <c r="C80" s="62" t="s">
        <v>23</v>
      </c>
      <c r="F80" s="144" t="s">
        <v>575</v>
      </c>
      <c r="I80" s="145" t="s">
        <v>25</v>
      </c>
      <c r="J80" s="66" t="str">
        <f>IF(J12="","",J12)</f>
        <v>16.4.2018</v>
      </c>
      <c r="L80" s="40"/>
    </row>
    <row r="81" spans="2:12" s="1" customFormat="1" ht="6.95" customHeight="1">
      <c r="B81" s="40"/>
      <c r="L81" s="40"/>
    </row>
    <row r="82" spans="2:12" s="1" customFormat="1" ht="15">
      <c r="B82" s="40"/>
      <c r="C82" s="62" t="s">
        <v>27</v>
      </c>
      <c r="F82" s="144" t="str">
        <f>E15</f>
        <v>Městská část Praha 14 vz. Správa majetku Praha 14</v>
      </c>
      <c r="I82" s="145" t="s">
        <v>35</v>
      </c>
      <c r="J82" s="144" t="str">
        <f>E21</f>
        <v>Aprea s.r.o.</v>
      </c>
      <c r="L82" s="40"/>
    </row>
    <row r="83" spans="2:12" s="1" customFormat="1" ht="14.45" customHeight="1">
      <c r="B83" s="40"/>
      <c r="C83" s="62" t="s">
        <v>33</v>
      </c>
      <c r="F83" s="144" t="str">
        <f>IF(E18="","",E18)</f>
        <v/>
      </c>
      <c r="L83" s="40"/>
    </row>
    <row r="84" spans="2:12" s="1" customFormat="1" ht="10.35" customHeight="1">
      <c r="B84" s="40"/>
      <c r="L84" s="40"/>
    </row>
    <row r="85" spans="2:20" s="9" customFormat="1" ht="29.25" customHeight="1">
      <c r="B85" s="146"/>
      <c r="C85" s="147" t="s">
        <v>109</v>
      </c>
      <c r="D85" s="148" t="s">
        <v>59</v>
      </c>
      <c r="E85" s="148" t="s">
        <v>55</v>
      </c>
      <c r="F85" s="148" t="s">
        <v>110</v>
      </c>
      <c r="G85" s="148" t="s">
        <v>111</v>
      </c>
      <c r="H85" s="148" t="s">
        <v>112</v>
      </c>
      <c r="I85" s="149" t="s">
        <v>113</v>
      </c>
      <c r="J85" s="148" t="s">
        <v>95</v>
      </c>
      <c r="K85" s="150" t="s">
        <v>114</v>
      </c>
      <c r="L85" s="146"/>
      <c r="M85" s="72" t="s">
        <v>115</v>
      </c>
      <c r="N85" s="73" t="s">
        <v>44</v>
      </c>
      <c r="O85" s="73" t="s">
        <v>116</v>
      </c>
      <c r="P85" s="73" t="s">
        <v>117</v>
      </c>
      <c r="Q85" s="73" t="s">
        <v>118</v>
      </c>
      <c r="R85" s="73" t="s">
        <v>119</v>
      </c>
      <c r="S85" s="73" t="s">
        <v>120</v>
      </c>
      <c r="T85" s="74" t="s">
        <v>121</v>
      </c>
    </row>
    <row r="86" spans="2:63" s="1" customFormat="1" ht="29.25" customHeight="1">
      <c r="B86" s="40"/>
      <c r="C86" s="76" t="s">
        <v>96</v>
      </c>
      <c r="J86" s="151" t="e">
        <f>BK86</f>
        <v>#REF!</v>
      </c>
      <c r="L86" s="40"/>
      <c r="M86" s="75"/>
      <c r="N86" s="67"/>
      <c r="O86" s="67"/>
      <c r="P86" s="152" t="e">
        <f>P87+P167</f>
        <v>#REF!</v>
      </c>
      <c r="Q86" s="67"/>
      <c r="R86" s="152" t="e">
        <f>R87+R167</f>
        <v>#REF!</v>
      </c>
      <c r="S86" s="67"/>
      <c r="T86" s="153" t="e">
        <f>T87+T167</f>
        <v>#REF!</v>
      </c>
      <c r="AT86" s="23" t="s">
        <v>73</v>
      </c>
      <c r="AU86" s="23" t="s">
        <v>97</v>
      </c>
      <c r="BK86" s="154" t="e">
        <f>BK87+BK167</f>
        <v>#REF!</v>
      </c>
    </row>
    <row r="87" spans="2:63" s="10" customFormat="1" ht="37.35" customHeight="1">
      <c r="B87" s="155"/>
      <c r="D87" s="156" t="s">
        <v>73</v>
      </c>
      <c r="E87" s="157" t="s">
        <v>122</v>
      </c>
      <c r="F87" s="157" t="s">
        <v>123</v>
      </c>
      <c r="I87" s="158"/>
      <c r="J87" s="159">
        <f>BK87</f>
        <v>0</v>
      </c>
      <c r="L87" s="155"/>
      <c r="M87" s="160"/>
      <c r="N87" s="161"/>
      <c r="O87" s="161"/>
      <c r="P87" s="162">
        <f>P88+P102+P146+P165</f>
        <v>0</v>
      </c>
      <c r="Q87" s="161"/>
      <c r="R87" s="162">
        <f>R88+R102+R146+R165</f>
        <v>27.774528619999998</v>
      </c>
      <c r="S87" s="161"/>
      <c r="T87" s="163">
        <f>T88+T102+T146+T165</f>
        <v>2.7600000000000002</v>
      </c>
      <c r="AR87" s="156" t="s">
        <v>82</v>
      </c>
      <c r="AT87" s="164" t="s">
        <v>73</v>
      </c>
      <c r="AU87" s="164" t="s">
        <v>74</v>
      </c>
      <c r="AY87" s="156" t="s">
        <v>124</v>
      </c>
      <c r="BK87" s="165">
        <f>BK88+BK102+BK146+BK165</f>
        <v>0</v>
      </c>
    </row>
    <row r="88" spans="2:63" s="10" customFormat="1" ht="19.9" customHeight="1">
      <c r="B88" s="155"/>
      <c r="D88" s="166" t="s">
        <v>73</v>
      </c>
      <c r="E88" s="167" t="s">
        <v>125</v>
      </c>
      <c r="F88" s="167" t="s">
        <v>126</v>
      </c>
      <c r="I88" s="158"/>
      <c r="J88" s="168">
        <f>BK88</f>
        <v>0</v>
      </c>
      <c r="L88" s="155"/>
      <c r="M88" s="160"/>
      <c r="N88" s="161"/>
      <c r="O88" s="161"/>
      <c r="P88" s="162">
        <f>SUM(P89:P101)</f>
        <v>0</v>
      </c>
      <c r="Q88" s="161"/>
      <c r="R88" s="162">
        <f>SUM(R89:R101)</f>
        <v>11.41844072</v>
      </c>
      <c r="S88" s="161"/>
      <c r="T88" s="163">
        <f>SUM(T89:T101)</f>
        <v>0</v>
      </c>
      <c r="AR88" s="156" t="s">
        <v>127</v>
      </c>
      <c r="AT88" s="164" t="s">
        <v>73</v>
      </c>
      <c r="AU88" s="164" t="s">
        <v>82</v>
      </c>
      <c r="AY88" s="156" t="s">
        <v>124</v>
      </c>
      <c r="BK88" s="165">
        <f>SUM(BK89:BK101)</f>
        <v>0</v>
      </c>
    </row>
    <row r="89" spans="2:65" s="1" customFormat="1" ht="31.5" customHeight="1">
      <c r="B89" s="169"/>
      <c r="C89" s="170" t="s">
        <v>82</v>
      </c>
      <c r="D89" s="170" t="s">
        <v>128</v>
      </c>
      <c r="E89" s="171" t="s">
        <v>129</v>
      </c>
      <c r="F89" s="172" t="s">
        <v>130</v>
      </c>
      <c r="G89" s="173" t="s">
        <v>131</v>
      </c>
      <c r="H89" s="174">
        <v>2.276</v>
      </c>
      <c r="I89" s="175"/>
      <c r="J89" s="176">
        <f>ROUND(I89*H89,2)</f>
        <v>0</v>
      </c>
      <c r="K89" s="172" t="s">
        <v>132</v>
      </c>
      <c r="L89" s="40"/>
      <c r="M89" s="177" t="s">
        <v>5</v>
      </c>
      <c r="N89" s="178" t="s">
        <v>45</v>
      </c>
      <c r="O89" s="41"/>
      <c r="P89" s="179">
        <f>O89*H89</f>
        <v>0</v>
      </c>
      <c r="Q89" s="179">
        <v>0.7497</v>
      </c>
      <c r="R89" s="179">
        <f>Q89*H89</f>
        <v>1.7063172</v>
      </c>
      <c r="S89" s="179">
        <v>0</v>
      </c>
      <c r="T89" s="180">
        <f>S89*H89</f>
        <v>0</v>
      </c>
      <c r="AR89" s="23" t="s">
        <v>133</v>
      </c>
      <c r="AT89" s="23" t="s">
        <v>128</v>
      </c>
      <c r="AU89" s="23" t="s">
        <v>84</v>
      </c>
      <c r="AY89" s="23" t="s">
        <v>124</v>
      </c>
      <c r="BE89" s="181">
        <f>IF(N89="základní",J89,0)</f>
        <v>0</v>
      </c>
      <c r="BF89" s="181">
        <f>IF(N89="snížená",J89,0)</f>
        <v>0</v>
      </c>
      <c r="BG89" s="181">
        <f>IF(N89="zákl. přenesená",J89,0)</f>
        <v>0</v>
      </c>
      <c r="BH89" s="181">
        <f>IF(N89="sníž. přenesená",J89,0)</f>
        <v>0</v>
      </c>
      <c r="BI89" s="181">
        <f>IF(N89="nulová",J89,0)</f>
        <v>0</v>
      </c>
      <c r="BJ89" s="23" t="s">
        <v>82</v>
      </c>
      <c r="BK89" s="181">
        <f>ROUND(I89*H89,2)</f>
        <v>0</v>
      </c>
      <c r="BL89" s="23" t="s">
        <v>133</v>
      </c>
      <c r="BM89" s="23" t="s">
        <v>134</v>
      </c>
    </row>
    <row r="90" spans="2:51" s="11" customFormat="1" ht="13.5">
      <c r="B90" s="182"/>
      <c r="D90" s="183" t="s">
        <v>135</v>
      </c>
      <c r="E90" s="184" t="s">
        <v>5</v>
      </c>
      <c r="F90" s="185" t="s">
        <v>136</v>
      </c>
      <c r="H90" s="186">
        <v>1.792</v>
      </c>
      <c r="I90" s="187"/>
      <c r="L90" s="182"/>
      <c r="M90" s="188"/>
      <c r="N90" s="189"/>
      <c r="O90" s="189"/>
      <c r="P90" s="189"/>
      <c r="Q90" s="189"/>
      <c r="R90" s="189"/>
      <c r="S90" s="189"/>
      <c r="T90" s="190"/>
      <c r="AT90" s="184" t="s">
        <v>135</v>
      </c>
      <c r="AU90" s="184" t="s">
        <v>84</v>
      </c>
      <c r="AV90" s="11" t="s">
        <v>84</v>
      </c>
      <c r="AW90" s="11" t="s">
        <v>38</v>
      </c>
      <c r="AX90" s="11" t="s">
        <v>74</v>
      </c>
      <c r="AY90" s="184" t="s">
        <v>124</v>
      </c>
    </row>
    <row r="91" spans="2:51" s="11" customFormat="1" ht="13.5">
      <c r="B91" s="182"/>
      <c r="D91" s="183" t="s">
        <v>135</v>
      </c>
      <c r="E91" s="184" t="s">
        <v>5</v>
      </c>
      <c r="F91" s="185" t="s">
        <v>137</v>
      </c>
      <c r="H91" s="186">
        <v>0.484</v>
      </c>
      <c r="I91" s="187"/>
      <c r="L91" s="182"/>
      <c r="M91" s="188"/>
      <c r="N91" s="189"/>
      <c r="O91" s="189"/>
      <c r="P91" s="189"/>
      <c r="Q91" s="189"/>
      <c r="R91" s="189"/>
      <c r="S91" s="189"/>
      <c r="T91" s="190"/>
      <c r="AT91" s="184" t="s">
        <v>135</v>
      </c>
      <c r="AU91" s="184" t="s">
        <v>84</v>
      </c>
      <c r="AV91" s="11" t="s">
        <v>84</v>
      </c>
      <c r="AW91" s="11" t="s">
        <v>38</v>
      </c>
      <c r="AX91" s="11" t="s">
        <v>74</v>
      </c>
      <c r="AY91" s="184" t="s">
        <v>124</v>
      </c>
    </row>
    <row r="92" spans="2:51" s="12" customFormat="1" ht="13.5">
      <c r="B92" s="191"/>
      <c r="C92" s="12"/>
      <c r="D92" s="192" t="s">
        <v>135</v>
      </c>
      <c r="E92" s="193" t="s">
        <v>5</v>
      </c>
      <c r="F92" s="194" t="s">
        <v>138</v>
      </c>
      <c r="H92" s="195">
        <v>2.276</v>
      </c>
      <c r="I92" s="196"/>
      <c r="L92" s="191"/>
      <c r="M92" s="197"/>
      <c r="N92" s="198"/>
      <c r="O92" s="198"/>
      <c r="P92" s="198"/>
      <c r="Q92" s="198"/>
      <c r="R92" s="198"/>
      <c r="S92" s="198"/>
      <c r="T92" s="199"/>
      <c r="AT92" s="200" t="s">
        <v>135</v>
      </c>
      <c r="AU92" s="200" t="s">
        <v>84</v>
      </c>
      <c r="AV92" s="12" t="s">
        <v>127</v>
      </c>
      <c r="AW92" s="12" t="s">
        <v>38</v>
      </c>
      <c r="AX92" s="12" t="s">
        <v>82</v>
      </c>
      <c r="AY92" s="200" t="s">
        <v>124</v>
      </c>
    </row>
    <row r="93" spans="2:65" s="1" customFormat="1" ht="31.5" customHeight="1">
      <c r="B93" s="169"/>
      <c r="C93" s="170" t="s">
        <v>84</v>
      </c>
      <c r="D93" s="170" t="s">
        <v>128</v>
      </c>
      <c r="E93" s="171" t="s">
        <v>139</v>
      </c>
      <c r="F93" s="172" t="s">
        <v>140</v>
      </c>
      <c r="G93" s="173" t="s">
        <v>141</v>
      </c>
      <c r="H93" s="174">
        <v>90.816</v>
      </c>
      <c r="I93" s="175"/>
      <c r="J93" s="176">
        <f>ROUND(I93*H93,2)</f>
        <v>0</v>
      </c>
      <c r="K93" s="172" t="s">
        <v>132</v>
      </c>
      <c r="L93" s="40"/>
      <c r="M93" s="177" t="s">
        <v>5</v>
      </c>
      <c r="N93" s="178" t="s">
        <v>45</v>
      </c>
      <c r="O93" s="41"/>
      <c r="P93" s="179">
        <f>O93*H93</f>
        <v>0</v>
      </c>
      <c r="Q93" s="179">
        <v>0.06982</v>
      </c>
      <c r="R93" s="179">
        <f>Q93*H93</f>
        <v>6.34077312</v>
      </c>
      <c r="S93" s="179">
        <v>0</v>
      </c>
      <c r="T93" s="180">
        <f>S93*H93</f>
        <v>0</v>
      </c>
      <c r="AR93" s="23" t="s">
        <v>133</v>
      </c>
      <c r="AT93" s="23" t="s">
        <v>128</v>
      </c>
      <c r="AU93" s="23" t="s">
        <v>84</v>
      </c>
      <c r="AY93" s="23" t="s">
        <v>124</v>
      </c>
      <c r="BE93" s="181">
        <f>IF(N93="základní",J93,0)</f>
        <v>0</v>
      </c>
      <c r="BF93" s="181">
        <f>IF(N93="snížená",J93,0)</f>
        <v>0</v>
      </c>
      <c r="BG93" s="181">
        <f>IF(N93="zákl. přenesená",J93,0)</f>
        <v>0</v>
      </c>
      <c r="BH93" s="181">
        <f>IF(N93="sníž. přenesená",J93,0)</f>
        <v>0</v>
      </c>
      <c r="BI93" s="181">
        <f>IF(N93="nulová",J93,0)</f>
        <v>0</v>
      </c>
      <c r="BJ93" s="23" t="s">
        <v>82</v>
      </c>
      <c r="BK93" s="181">
        <f>ROUND(I93*H93,2)</f>
        <v>0</v>
      </c>
      <c r="BL93" s="23" t="s">
        <v>133</v>
      </c>
      <c r="BM93" s="23" t="s">
        <v>142</v>
      </c>
    </row>
    <row r="94" spans="2:51" s="11" customFormat="1" ht="13.5">
      <c r="B94" s="182"/>
      <c r="D94" s="183" t="s">
        <v>135</v>
      </c>
      <c r="E94" s="184" t="s">
        <v>5</v>
      </c>
      <c r="F94" s="185" t="s">
        <v>143</v>
      </c>
      <c r="H94" s="186">
        <v>5.6</v>
      </c>
      <c r="I94" s="187"/>
      <c r="L94" s="182"/>
      <c r="M94" s="188"/>
      <c r="N94" s="189"/>
      <c r="O94" s="189"/>
      <c r="P94" s="189"/>
      <c r="Q94" s="189"/>
      <c r="R94" s="189"/>
      <c r="S94" s="189"/>
      <c r="T94" s="190"/>
      <c r="AT94" s="184" t="s">
        <v>135</v>
      </c>
      <c r="AU94" s="184" t="s">
        <v>84</v>
      </c>
      <c r="AV94" s="11" t="s">
        <v>84</v>
      </c>
      <c r="AW94" s="11" t="s">
        <v>38</v>
      </c>
      <c r="AX94" s="11" t="s">
        <v>74</v>
      </c>
      <c r="AY94" s="184" t="s">
        <v>124</v>
      </c>
    </row>
    <row r="95" spans="2:51" s="11" customFormat="1" ht="13.5">
      <c r="B95" s="182"/>
      <c r="D95" s="183" t="s">
        <v>135</v>
      </c>
      <c r="E95" s="184" t="s">
        <v>5</v>
      </c>
      <c r="F95" s="185" t="s">
        <v>144</v>
      </c>
      <c r="H95" s="186">
        <v>4</v>
      </c>
      <c r="I95" s="187"/>
      <c r="L95" s="182"/>
      <c r="M95" s="188"/>
      <c r="N95" s="189"/>
      <c r="O95" s="189"/>
      <c r="P95" s="189"/>
      <c r="Q95" s="189"/>
      <c r="R95" s="189"/>
      <c r="S95" s="189"/>
      <c r="T95" s="190"/>
      <c r="AT95" s="184" t="s">
        <v>135</v>
      </c>
      <c r="AU95" s="184" t="s">
        <v>84</v>
      </c>
      <c r="AV95" s="11" t="s">
        <v>84</v>
      </c>
      <c r="AW95" s="11" t="s">
        <v>38</v>
      </c>
      <c r="AX95" s="11" t="s">
        <v>74</v>
      </c>
      <c r="AY95" s="184" t="s">
        <v>124</v>
      </c>
    </row>
    <row r="96" spans="2:51" s="11" customFormat="1" ht="13.5">
      <c r="B96" s="182"/>
      <c r="D96" s="183" t="s">
        <v>135</v>
      </c>
      <c r="E96" s="184" t="s">
        <v>5</v>
      </c>
      <c r="F96" s="185" t="s">
        <v>145</v>
      </c>
      <c r="H96" s="186">
        <v>5.44</v>
      </c>
      <c r="I96" s="187"/>
      <c r="L96" s="182"/>
      <c r="M96" s="188"/>
      <c r="N96" s="189"/>
      <c r="O96" s="189"/>
      <c r="P96" s="189"/>
      <c r="Q96" s="189"/>
      <c r="R96" s="189"/>
      <c r="S96" s="189"/>
      <c r="T96" s="190"/>
      <c r="AT96" s="184" t="s">
        <v>135</v>
      </c>
      <c r="AU96" s="184" t="s">
        <v>84</v>
      </c>
      <c r="AV96" s="11" t="s">
        <v>84</v>
      </c>
      <c r="AW96" s="11" t="s">
        <v>38</v>
      </c>
      <c r="AX96" s="11" t="s">
        <v>74</v>
      </c>
      <c r="AY96" s="184" t="s">
        <v>124</v>
      </c>
    </row>
    <row r="97" spans="2:51" s="11" customFormat="1" ht="13.5">
      <c r="B97" s="182"/>
      <c r="D97" s="183" t="s">
        <v>135</v>
      </c>
      <c r="E97" s="184" t="s">
        <v>5</v>
      </c>
      <c r="F97" s="185" t="s">
        <v>146</v>
      </c>
      <c r="H97" s="186">
        <v>0</v>
      </c>
      <c r="I97" s="187"/>
      <c r="L97" s="182"/>
      <c r="M97" s="188"/>
      <c r="N97" s="189"/>
      <c r="O97" s="189"/>
      <c r="P97" s="189"/>
      <c r="Q97" s="189"/>
      <c r="R97" s="189"/>
      <c r="S97" s="189"/>
      <c r="T97" s="190"/>
      <c r="AT97" s="184" t="s">
        <v>135</v>
      </c>
      <c r="AU97" s="184" t="s">
        <v>84</v>
      </c>
      <c r="AV97" s="11" t="s">
        <v>84</v>
      </c>
      <c r="AW97" s="11" t="s">
        <v>38</v>
      </c>
      <c r="AX97" s="11" t="s">
        <v>74</v>
      </c>
      <c r="AY97" s="184" t="s">
        <v>124</v>
      </c>
    </row>
    <row r="98" spans="2:51" s="11" customFormat="1" ht="13.5">
      <c r="B98" s="182"/>
      <c r="D98" s="183" t="s">
        <v>135</v>
      </c>
      <c r="E98" s="184" t="s">
        <v>5</v>
      </c>
      <c r="F98" s="185" t="s">
        <v>147</v>
      </c>
      <c r="H98" s="186">
        <v>75.776</v>
      </c>
      <c r="I98" s="187"/>
      <c r="L98" s="182"/>
      <c r="M98" s="188"/>
      <c r="N98" s="189"/>
      <c r="O98" s="189"/>
      <c r="P98" s="189"/>
      <c r="Q98" s="189"/>
      <c r="R98" s="189"/>
      <c r="S98" s="189"/>
      <c r="T98" s="190"/>
      <c r="AT98" s="184" t="s">
        <v>135</v>
      </c>
      <c r="AU98" s="184" t="s">
        <v>84</v>
      </c>
      <c r="AV98" s="11" t="s">
        <v>84</v>
      </c>
      <c r="AW98" s="11" t="s">
        <v>38</v>
      </c>
      <c r="AX98" s="11" t="s">
        <v>74</v>
      </c>
      <c r="AY98" s="184" t="s">
        <v>124</v>
      </c>
    </row>
    <row r="99" spans="2:51" s="12" customFormat="1" ht="13.5">
      <c r="B99" s="191"/>
      <c r="D99" s="192" t="s">
        <v>135</v>
      </c>
      <c r="E99" s="193" t="s">
        <v>5</v>
      </c>
      <c r="F99" s="194" t="s">
        <v>138</v>
      </c>
      <c r="H99" s="195">
        <v>90.816</v>
      </c>
      <c r="I99" s="196"/>
      <c r="L99" s="191"/>
      <c r="M99" s="197"/>
      <c r="N99" s="198"/>
      <c r="O99" s="198"/>
      <c r="P99" s="198"/>
      <c r="Q99" s="198"/>
      <c r="R99" s="198"/>
      <c r="S99" s="198"/>
      <c r="T99" s="199"/>
      <c r="AT99" s="200" t="s">
        <v>135</v>
      </c>
      <c r="AU99" s="200" t="s">
        <v>84</v>
      </c>
      <c r="AV99" s="12" t="s">
        <v>127</v>
      </c>
      <c r="AW99" s="12" t="s">
        <v>38</v>
      </c>
      <c r="AX99" s="12" t="s">
        <v>82</v>
      </c>
      <c r="AY99" s="200" t="s">
        <v>124</v>
      </c>
    </row>
    <row r="100" spans="2:65" s="1" customFormat="1" ht="31.5" customHeight="1">
      <c r="B100" s="169"/>
      <c r="C100" s="170" t="s">
        <v>125</v>
      </c>
      <c r="D100" s="170" t="s">
        <v>128</v>
      </c>
      <c r="E100" s="171" t="s">
        <v>148</v>
      </c>
      <c r="F100" s="172" t="s">
        <v>149</v>
      </c>
      <c r="G100" s="173" t="s">
        <v>141</v>
      </c>
      <c r="H100" s="174">
        <v>38.72</v>
      </c>
      <c r="I100" s="175"/>
      <c r="J100" s="176">
        <f>ROUND(I100*H100,2)</f>
        <v>0</v>
      </c>
      <c r="K100" s="172" t="s">
        <v>132</v>
      </c>
      <c r="L100" s="40"/>
      <c r="M100" s="177" t="s">
        <v>5</v>
      </c>
      <c r="N100" s="178" t="s">
        <v>45</v>
      </c>
      <c r="O100" s="41"/>
      <c r="P100" s="179">
        <f>O100*H100</f>
        <v>0</v>
      </c>
      <c r="Q100" s="179">
        <v>0.08707</v>
      </c>
      <c r="R100" s="179">
        <f>Q100*H100</f>
        <v>3.3713504</v>
      </c>
      <c r="S100" s="179">
        <v>0</v>
      </c>
      <c r="T100" s="180">
        <f>S100*H100</f>
        <v>0</v>
      </c>
      <c r="AR100" s="23" t="s">
        <v>133</v>
      </c>
      <c r="AT100" s="23" t="s">
        <v>128</v>
      </c>
      <c r="AU100" s="23" t="s">
        <v>84</v>
      </c>
      <c r="AY100" s="23" t="s">
        <v>124</v>
      </c>
      <c r="BE100" s="181">
        <f>IF(N100="základní",J100,0)</f>
        <v>0</v>
      </c>
      <c r="BF100" s="181">
        <f>IF(N100="snížená",J100,0)</f>
        <v>0</v>
      </c>
      <c r="BG100" s="181">
        <f>IF(N100="zákl. přenesená",J100,0)</f>
        <v>0</v>
      </c>
      <c r="BH100" s="181">
        <f>IF(N100="sníž. přenesená",J100,0)</f>
        <v>0</v>
      </c>
      <c r="BI100" s="181">
        <f>IF(N100="nulová",J100,0)</f>
        <v>0</v>
      </c>
      <c r="BJ100" s="23" t="s">
        <v>82</v>
      </c>
      <c r="BK100" s="181">
        <f>ROUND(I100*H100,2)</f>
        <v>0</v>
      </c>
      <c r="BL100" s="23" t="s">
        <v>133</v>
      </c>
      <c r="BM100" s="23" t="s">
        <v>150</v>
      </c>
    </row>
    <row r="101" spans="2:51" s="11" customFormat="1" ht="13.5">
      <c r="B101" s="182"/>
      <c r="D101" s="183" t="s">
        <v>135</v>
      </c>
      <c r="E101" s="184" t="s">
        <v>5</v>
      </c>
      <c r="F101" s="185" t="s">
        <v>151</v>
      </c>
      <c r="H101" s="186">
        <v>38.72</v>
      </c>
      <c r="I101" s="187"/>
      <c r="L101" s="182"/>
      <c r="M101" s="188"/>
      <c r="N101" s="189"/>
      <c r="O101" s="189"/>
      <c r="P101" s="189"/>
      <c r="Q101" s="189"/>
      <c r="R101" s="189"/>
      <c r="S101" s="189"/>
      <c r="T101" s="190"/>
      <c r="AT101" s="184" t="s">
        <v>135</v>
      </c>
      <c r="AU101" s="184" t="s">
        <v>84</v>
      </c>
      <c r="AV101" s="11" t="s">
        <v>84</v>
      </c>
      <c r="AW101" s="11" t="s">
        <v>38</v>
      </c>
      <c r="AX101" s="11" t="s">
        <v>82</v>
      </c>
      <c r="AY101" s="184" t="s">
        <v>124</v>
      </c>
    </row>
    <row r="102" spans="2:63" s="10" customFormat="1" ht="29.85" customHeight="1">
      <c r="B102" s="155"/>
      <c r="D102" s="166" t="s">
        <v>73</v>
      </c>
      <c r="E102" s="167" t="s">
        <v>152</v>
      </c>
      <c r="F102" s="167" t="s">
        <v>153</v>
      </c>
      <c r="I102" s="158"/>
      <c r="J102" s="168">
        <f>BK102</f>
        <v>0</v>
      </c>
      <c r="L102" s="155"/>
      <c r="M102" s="160"/>
      <c r="N102" s="161"/>
      <c r="O102" s="161"/>
      <c r="P102" s="162">
        <f>SUM(P103:P145)</f>
        <v>0</v>
      </c>
      <c r="Q102" s="161"/>
      <c r="R102" s="162">
        <f>SUM(R103:R145)</f>
        <v>16.3560879</v>
      </c>
      <c r="S102" s="161"/>
      <c r="T102" s="163">
        <f>SUM(T103:T145)</f>
        <v>0</v>
      </c>
      <c r="AR102" s="156" t="s">
        <v>127</v>
      </c>
      <c r="AT102" s="164" t="s">
        <v>73</v>
      </c>
      <c r="AU102" s="164" t="s">
        <v>82</v>
      </c>
      <c r="AY102" s="156" t="s">
        <v>124</v>
      </c>
      <c r="BK102" s="165">
        <f>SUM(BK103:BK145)</f>
        <v>0</v>
      </c>
    </row>
    <row r="103" spans="2:65" s="1" customFormat="1" ht="31.5" customHeight="1">
      <c r="B103" s="169"/>
      <c r="C103" s="170" t="s">
        <v>127</v>
      </c>
      <c r="D103" s="170" t="s">
        <v>128</v>
      </c>
      <c r="E103" s="171" t="s">
        <v>154</v>
      </c>
      <c r="F103" s="172" t="s">
        <v>155</v>
      </c>
      <c r="G103" s="173" t="s">
        <v>141</v>
      </c>
      <c r="H103" s="174">
        <v>1218.11</v>
      </c>
      <c r="I103" s="175"/>
      <c r="J103" s="176">
        <f>ROUND(I103*H103,2)</f>
        <v>0</v>
      </c>
      <c r="K103" s="172" t="s">
        <v>132</v>
      </c>
      <c r="L103" s="40"/>
      <c r="M103" s="177" t="s">
        <v>5</v>
      </c>
      <c r="N103" s="178" t="s">
        <v>45</v>
      </c>
      <c r="O103" s="41"/>
      <c r="P103" s="179">
        <f>O103*H103</f>
        <v>0</v>
      </c>
      <c r="Q103" s="179">
        <v>0.003</v>
      </c>
      <c r="R103" s="179">
        <f>Q103*H103</f>
        <v>3.65433</v>
      </c>
      <c r="S103" s="179">
        <v>0</v>
      </c>
      <c r="T103" s="180">
        <f>S103*H103</f>
        <v>0</v>
      </c>
      <c r="AR103" s="23" t="s">
        <v>133</v>
      </c>
      <c r="AT103" s="23" t="s">
        <v>128</v>
      </c>
      <c r="AU103" s="23" t="s">
        <v>84</v>
      </c>
      <c r="AY103" s="23" t="s">
        <v>124</v>
      </c>
      <c r="BE103" s="181">
        <f>IF(N103="základní",J103,0)</f>
        <v>0</v>
      </c>
      <c r="BF103" s="181">
        <f>IF(N103="snížená",J103,0)</f>
        <v>0</v>
      </c>
      <c r="BG103" s="181">
        <f>IF(N103="zákl. přenesená",J103,0)</f>
        <v>0</v>
      </c>
      <c r="BH103" s="181">
        <f>IF(N103="sníž. přenesená",J103,0)</f>
        <v>0</v>
      </c>
      <c r="BI103" s="181">
        <f>IF(N103="nulová",J103,0)</f>
        <v>0</v>
      </c>
      <c r="BJ103" s="23" t="s">
        <v>82</v>
      </c>
      <c r="BK103" s="181">
        <f>ROUND(I103*H103,2)</f>
        <v>0</v>
      </c>
      <c r="BL103" s="23" t="s">
        <v>133</v>
      </c>
      <c r="BM103" s="23" t="s">
        <v>156</v>
      </c>
    </row>
    <row r="104" spans="2:51" s="13" customFormat="1" ht="13.5">
      <c r="B104" s="201"/>
      <c r="D104" s="183" t="s">
        <v>135</v>
      </c>
      <c r="E104" s="202" t="s">
        <v>5</v>
      </c>
      <c r="F104" s="203" t="s">
        <v>157</v>
      </c>
      <c r="H104" s="204" t="s">
        <v>5</v>
      </c>
      <c r="I104" s="205"/>
      <c r="L104" s="201"/>
      <c r="M104" s="206"/>
      <c r="N104" s="207"/>
      <c r="O104" s="207"/>
      <c r="P104" s="207"/>
      <c r="Q104" s="207"/>
      <c r="R104" s="207"/>
      <c r="S104" s="207"/>
      <c r="T104" s="208"/>
      <c r="AT104" s="204" t="s">
        <v>135</v>
      </c>
      <c r="AU104" s="204" t="s">
        <v>84</v>
      </c>
      <c r="AV104" s="13" t="s">
        <v>82</v>
      </c>
      <c r="AW104" s="13" t="s">
        <v>38</v>
      </c>
      <c r="AX104" s="13" t="s">
        <v>74</v>
      </c>
      <c r="AY104" s="204" t="s">
        <v>124</v>
      </c>
    </row>
    <row r="105" spans="2:51" s="11" customFormat="1" ht="13.5">
      <c r="B105" s="182"/>
      <c r="D105" s="183" t="s">
        <v>135</v>
      </c>
      <c r="E105" s="184" t="s">
        <v>5</v>
      </c>
      <c r="F105" s="185" t="s">
        <v>158</v>
      </c>
      <c r="H105" s="186">
        <v>70.503</v>
      </c>
      <c r="I105" s="187"/>
      <c r="L105" s="182"/>
      <c r="M105" s="188"/>
      <c r="N105" s="189"/>
      <c r="O105" s="189"/>
      <c r="P105" s="189"/>
      <c r="Q105" s="189"/>
      <c r="R105" s="189"/>
      <c r="S105" s="189"/>
      <c r="T105" s="190"/>
      <c r="AT105" s="184" t="s">
        <v>135</v>
      </c>
      <c r="AU105" s="184" t="s">
        <v>84</v>
      </c>
      <c r="AV105" s="11" t="s">
        <v>84</v>
      </c>
      <c r="AW105" s="11" t="s">
        <v>38</v>
      </c>
      <c r="AX105" s="11" t="s">
        <v>74</v>
      </c>
      <c r="AY105" s="184" t="s">
        <v>124</v>
      </c>
    </row>
    <row r="106" spans="2:51" s="11" customFormat="1" ht="13.5">
      <c r="B106" s="182"/>
      <c r="D106" s="183" t="s">
        <v>135</v>
      </c>
      <c r="E106" s="184" t="s">
        <v>5</v>
      </c>
      <c r="F106" s="185" t="s">
        <v>159</v>
      </c>
      <c r="H106" s="186">
        <v>132.678</v>
      </c>
      <c r="I106" s="187"/>
      <c r="L106" s="182"/>
      <c r="M106" s="188"/>
      <c r="N106" s="189"/>
      <c r="O106" s="189"/>
      <c r="P106" s="189"/>
      <c r="Q106" s="189"/>
      <c r="R106" s="189"/>
      <c r="S106" s="189"/>
      <c r="T106" s="190"/>
      <c r="AT106" s="184" t="s">
        <v>135</v>
      </c>
      <c r="AU106" s="184" t="s">
        <v>84</v>
      </c>
      <c r="AV106" s="11" t="s">
        <v>84</v>
      </c>
      <c r="AW106" s="11" t="s">
        <v>38</v>
      </c>
      <c r="AX106" s="11" t="s">
        <v>74</v>
      </c>
      <c r="AY106" s="184" t="s">
        <v>124</v>
      </c>
    </row>
    <row r="107" spans="2:51" s="11" customFormat="1" ht="13.5">
      <c r="B107" s="182"/>
      <c r="D107" s="183" t="s">
        <v>135</v>
      </c>
      <c r="E107" s="184" t="s">
        <v>5</v>
      </c>
      <c r="F107" s="185" t="s">
        <v>160</v>
      </c>
      <c r="H107" s="186">
        <v>98.24</v>
      </c>
      <c r="I107" s="187"/>
      <c r="L107" s="182"/>
      <c r="M107" s="188"/>
      <c r="N107" s="189"/>
      <c r="O107" s="189"/>
      <c r="P107" s="189"/>
      <c r="Q107" s="189"/>
      <c r="R107" s="189"/>
      <c r="S107" s="189"/>
      <c r="T107" s="190"/>
      <c r="AT107" s="184" t="s">
        <v>135</v>
      </c>
      <c r="AU107" s="184" t="s">
        <v>84</v>
      </c>
      <c r="AV107" s="11" t="s">
        <v>84</v>
      </c>
      <c r="AW107" s="11" t="s">
        <v>38</v>
      </c>
      <c r="AX107" s="11" t="s">
        <v>74</v>
      </c>
      <c r="AY107" s="184" t="s">
        <v>124</v>
      </c>
    </row>
    <row r="108" spans="2:51" s="11" customFormat="1" ht="13.5">
      <c r="B108" s="182"/>
      <c r="D108" s="183" t="s">
        <v>135</v>
      </c>
      <c r="E108" s="184" t="s">
        <v>5</v>
      </c>
      <c r="F108" s="185" t="s">
        <v>161</v>
      </c>
      <c r="H108" s="186">
        <v>16.7</v>
      </c>
      <c r="I108" s="187"/>
      <c r="L108" s="182"/>
      <c r="M108" s="188"/>
      <c r="N108" s="189"/>
      <c r="O108" s="189"/>
      <c r="P108" s="189"/>
      <c r="Q108" s="189"/>
      <c r="R108" s="189"/>
      <c r="S108" s="189"/>
      <c r="T108" s="190"/>
      <c r="AT108" s="184" t="s">
        <v>135</v>
      </c>
      <c r="AU108" s="184" t="s">
        <v>84</v>
      </c>
      <c r="AV108" s="11" t="s">
        <v>84</v>
      </c>
      <c r="AW108" s="11" t="s">
        <v>38</v>
      </c>
      <c r="AX108" s="11" t="s">
        <v>74</v>
      </c>
      <c r="AY108" s="184" t="s">
        <v>124</v>
      </c>
    </row>
    <row r="109" spans="2:51" s="11" customFormat="1" ht="13.5">
      <c r="B109" s="182"/>
      <c r="D109" s="183" t="s">
        <v>135</v>
      </c>
      <c r="E109" s="184" t="s">
        <v>5</v>
      </c>
      <c r="F109" s="185" t="s">
        <v>162</v>
      </c>
      <c r="H109" s="186">
        <v>39.053</v>
      </c>
      <c r="I109" s="187"/>
      <c r="L109" s="182"/>
      <c r="M109" s="188"/>
      <c r="N109" s="189"/>
      <c r="O109" s="189"/>
      <c r="P109" s="189"/>
      <c r="Q109" s="189"/>
      <c r="R109" s="189"/>
      <c r="S109" s="189"/>
      <c r="T109" s="190"/>
      <c r="AT109" s="184" t="s">
        <v>135</v>
      </c>
      <c r="AU109" s="184" t="s">
        <v>84</v>
      </c>
      <c r="AV109" s="11" t="s">
        <v>84</v>
      </c>
      <c r="AW109" s="11" t="s">
        <v>38</v>
      </c>
      <c r="AX109" s="11" t="s">
        <v>74</v>
      </c>
      <c r="AY109" s="184" t="s">
        <v>124</v>
      </c>
    </row>
    <row r="110" spans="2:51" s="11" customFormat="1" ht="13.5">
      <c r="B110" s="182"/>
      <c r="D110" s="183" t="s">
        <v>135</v>
      </c>
      <c r="E110" s="184" t="s">
        <v>5</v>
      </c>
      <c r="F110" s="185" t="s">
        <v>163</v>
      </c>
      <c r="H110" s="186">
        <v>119.72</v>
      </c>
      <c r="I110" s="187"/>
      <c r="L110" s="182"/>
      <c r="M110" s="188"/>
      <c r="N110" s="189"/>
      <c r="O110" s="189"/>
      <c r="P110" s="189"/>
      <c r="Q110" s="189"/>
      <c r="R110" s="189"/>
      <c r="S110" s="189"/>
      <c r="T110" s="190"/>
      <c r="AT110" s="184" t="s">
        <v>135</v>
      </c>
      <c r="AU110" s="184" t="s">
        <v>84</v>
      </c>
      <c r="AV110" s="11" t="s">
        <v>84</v>
      </c>
      <c r="AW110" s="11" t="s">
        <v>38</v>
      </c>
      <c r="AX110" s="11" t="s">
        <v>74</v>
      </c>
      <c r="AY110" s="184" t="s">
        <v>124</v>
      </c>
    </row>
    <row r="111" spans="2:51" s="11" customFormat="1" ht="13.5">
      <c r="B111" s="182"/>
      <c r="D111" s="183" t="s">
        <v>135</v>
      </c>
      <c r="E111" s="184" t="s">
        <v>5</v>
      </c>
      <c r="F111" s="185" t="s">
        <v>164</v>
      </c>
      <c r="H111" s="186">
        <v>65.9</v>
      </c>
      <c r="I111" s="187"/>
      <c r="L111" s="182"/>
      <c r="M111" s="188"/>
      <c r="N111" s="189"/>
      <c r="O111" s="189"/>
      <c r="P111" s="189"/>
      <c r="Q111" s="189"/>
      <c r="R111" s="189"/>
      <c r="S111" s="189"/>
      <c r="T111" s="190"/>
      <c r="AT111" s="184" t="s">
        <v>135</v>
      </c>
      <c r="AU111" s="184" t="s">
        <v>84</v>
      </c>
      <c r="AV111" s="11" t="s">
        <v>84</v>
      </c>
      <c r="AW111" s="11" t="s">
        <v>38</v>
      </c>
      <c r="AX111" s="11" t="s">
        <v>74</v>
      </c>
      <c r="AY111" s="184" t="s">
        <v>124</v>
      </c>
    </row>
    <row r="112" spans="2:51" s="11" customFormat="1" ht="13.5">
      <c r="B112" s="182"/>
      <c r="D112" s="183" t="s">
        <v>135</v>
      </c>
      <c r="E112" s="184" t="s">
        <v>5</v>
      </c>
      <c r="F112" s="185" t="s">
        <v>165</v>
      </c>
      <c r="H112" s="186">
        <v>80.375</v>
      </c>
      <c r="I112" s="187"/>
      <c r="L112" s="182"/>
      <c r="M112" s="188"/>
      <c r="N112" s="189"/>
      <c r="O112" s="189"/>
      <c r="P112" s="189"/>
      <c r="Q112" s="189"/>
      <c r="R112" s="189"/>
      <c r="S112" s="189"/>
      <c r="T112" s="190"/>
      <c r="AT112" s="184" t="s">
        <v>135</v>
      </c>
      <c r="AU112" s="184" t="s">
        <v>84</v>
      </c>
      <c r="AV112" s="11" t="s">
        <v>84</v>
      </c>
      <c r="AW112" s="11" t="s">
        <v>38</v>
      </c>
      <c r="AX112" s="11" t="s">
        <v>74</v>
      </c>
      <c r="AY112" s="184" t="s">
        <v>124</v>
      </c>
    </row>
    <row r="113" spans="2:51" s="11" customFormat="1" ht="13.5">
      <c r="B113" s="182"/>
      <c r="D113" s="183" t="s">
        <v>135</v>
      </c>
      <c r="E113" s="184" t="s">
        <v>5</v>
      </c>
      <c r="F113" s="185" t="s">
        <v>166</v>
      </c>
      <c r="H113" s="186">
        <v>245.79</v>
      </c>
      <c r="I113" s="187"/>
      <c r="L113" s="182"/>
      <c r="M113" s="188"/>
      <c r="N113" s="189"/>
      <c r="O113" s="189"/>
      <c r="P113" s="189"/>
      <c r="Q113" s="189"/>
      <c r="R113" s="189"/>
      <c r="S113" s="189"/>
      <c r="T113" s="190"/>
      <c r="AT113" s="184" t="s">
        <v>135</v>
      </c>
      <c r="AU113" s="184" t="s">
        <v>84</v>
      </c>
      <c r="AV113" s="11" t="s">
        <v>84</v>
      </c>
      <c r="AW113" s="11" t="s">
        <v>38</v>
      </c>
      <c r="AX113" s="11" t="s">
        <v>74</v>
      </c>
      <c r="AY113" s="184" t="s">
        <v>124</v>
      </c>
    </row>
    <row r="114" spans="2:51" s="11" customFormat="1" ht="13.5">
      <c r="B114" s="182"/>
      <c r="D114" s="183" t="s">
        <v>135</v>
      </c>
      <c r="E114" s="184" t="s">
        <v>5</v>
      </c>
      <c r="F114" s="185" t="s">
        <v>167</v>
      </c>
      <c r="H114" s="186">
        <v>55.76</v>
      </c>
      <c r="I114" s="187"/>
      <c r="L114" s="182"/>
      <c r="M114" s="188"/>
      <c r="N114" s="189"/>
      <c r="O114" s="189"/>
      <c r="P114" s="189"/>
      <c r="Q114" s="189"/>
      <c r="R114" s="189"/>
      <c r="S114" s="189"/>
      <c r="T114" s="190"/>
      <c r="AT114" s="184" t="s">
        <v>135</v>
      </c>
      <c r="AU114" s="184" t="s">
        <v>84</v>
      </c>
      <c r="AV114" s="11" t="s">
        <v>84</v>
      </c>
      <c r="AW114" s="11" t="s">
        <v>38</v>
      </c>
      <c r="AX114" s="11" t="s">
        <v>74</v>
      </c>
      <c r="AY114" s="184" t="s">
        <v>124</v>
      </c>
    </row>
    <row r="115" spans="2:51" s="11" customFormat="1" ht="13.5">
      <c r="B115" s="182"/>
      <c r="D115" s="183" t="s">
        <v>135</v>
      </c>
      <c r="E115" s="184" t="s">
        <v>5</v>
      </c>
      <c r="F115" s="185" t="s">
        <v>168</v>
      </c>
      <c r="H115" s="186">
        <v>27.375</v>
      </c>
      <c r="I115" s="187"/>
      <c r="L115" s="182"/>
      <c r="M115" s="188"/>
      <c r="N115" s="189"/>
      <c r="O115" s="189"/>
      <c r="P115" s="189"/>
      <c r="Q115" s="189"/>
      <c r="R115" s="189"/>
      <c r="S115" s="189"/>
      <c r="T115" s="190"/>
      <c r="AT115" s="184" t="s">
        <v>135</v>
      </c>
      <c r="AU115" s="184" t="s">
        <v>84</v>
      </c>
      <c r="AV115" s="11" t="s">
        <v>84</v>
      </c>
      <c r="AW115" s="11" t="s">
        <v>38</v>
      </c>
      <c r="AX115" s="11" t="s">
        <v>74</v>
      </c>
      <c r="AY115" s="184" t="s">
        <v>124</v>
      </c>
    </row>
    <row r="116" spans="2:51" s="11" customFormat="1" ht="13.5">
      <c r="B116" s="182"/>
      <c r="D116" s="183" t="s">
        <v>135</v>
      </c>
      <c r="E116" s="184" t="s">
        <v>5</v>
      </c>
      <c r="F116" s="185" t="s">
        <v>169</v>
      </c>
      <c r="H116" s="186">
        <v>34.25</v>
      </c>
      <c r="I116" s="187"/>
      <c r="L116" s="182"/>
      <c r="M116" s="188"/>
      <c r="N116" s="189"/>
      <c r="O116" s="189"/>
      <c r="P116" s="189"/>
      <c r="Q116" s="189"/>
      <c r="R116" s="189"/>
      <c r="S116" s="189"/>
      <c r="T116" s="190"/>
      <c r="AT116" s="184" t="s">
        <v>135</v>
      </c>
      <c r="AU116" s="184" t="s">
        <v>84</v>
      </c>
      <c r="AV116" s="11" t="s">
        <v>84</v>
      </c>
      <c r="AW116" s="11" t="s">
        <v>38</v>
      </c>
      <c r="AX116" s="11" t="s">
        <v>74</v>
      </c>
      <c r="AY116" s="184" t="s">
        <v>124</v>
      </c>
    </row>
    <row r="117" spans="2:51" s="11" customFormat="1" ht="13.5">
      <c r="B117" s="182"/>
      <c r="D117" s="183" t="s">
        <v>135</v>
      </c>
      <c r="E117" s="184" t="s">
        <v>5</v>
      </c>
      <c r="F117" s="185" t="s">
        <v>170</v>
      </c>
      <c r="H117" s="186">
        <v>31.575</v>
      </c>
      <c r="I117" s="187"/>
      <c r="L117" s="182"/>
      <c r="M117" s="188"/>
      <c r="N117" s="189"/>
      <c r="O117" s="189"/>
      <c r="P117" s="189"/>
      <c r="Q117" s="189"/>
      <c r="R117" s="189"/>
      <c r="S117" s="189"/>
      <c r="T117" s="190"/>
      <c r="AT117" s="184" t="s">
        <v>135</v>
      </c>
      <c r="AU117" s="184" t="s">
        <v>84</v>
      </c>
      <c r="AV117" s="11" t="s">
        <v>84</v>
      </c>
      <c r="AW117" s="11" t="s">
        <v>38</v>
      </c>
      <c r="AX117" s="11" t="s">
        <v>74</v>
      </c>
      <c r="AY117" s="184" t="s">
        <v>124</v>
      </c>
    </row>
    <row r="118" spans="2:51" s="11" customFormat="1" ht="13.5">
      <c r="B118" s="182"/>
      <c r="D118" s="183" t="s">
        <v>135</v>
      </c>
      <c r="E118" s="184" t="s">
        <v>5</v>
      </c>
      <c r="F118" s="185" t="s">
        <v>171</v>
      </c>
      <c r="H118" s="186">
        <v>21.795</v>
      </c>
      <c r="I118" s="187"/>
      <c r="L118" s="182"/>
      <c r="M118" s="188"/>
      <c r="N118" s="189"/>
      <c r="O118" s="189"/>
      <c r="P118" s="189"/>
      <c r="Q118" s="189"/>
      <c r="R118" s="189"/>
      <c r="S118" s="189"/>
      <c r="T118" s="190"/>
      <c r="AT118" s="184" t="s">
        <v>135</v>
      </c>
      <c r="AU118" s="184" t="s">
        <v>84</v>
      </c>
      <c r="AV118" s="11" t="s">
        <v>84</v>
      </c>
      <c r="AW118" s="11" t="s">
        <v>38</v>
      </c>
      <c r="AX118" s="11" t="s">
        <v>74</v>
      </c>
      <c r="AY118" s="184" t="s">
        <v>124</v>
      </c>
    </row>
    <row r="119" spans="2:51" s="11" customFormat="1" ht="13.5">
      <c r="B119" s="182"/>
      <c r="D119" s="183" t="s">
        <v>135</v>
      </c>
      <c r="E119" s="184" t="s">
        <v>5</v>
      </c>
      <c r="F119" s="185" t="s">
        <v>172</v>
      </c>
      <c r="H119" s="186">
        <v>178.396</v>
      </c>
      <c r="I119" s="187"/>
      <c r="L119" s="182"/>
      <c r="M119" s="188"/>
      <c r="N119" s="189"/>
      <c r="O119" s="189"/>
      <c r="P119" s="189"/>
      <c r="Q119" s="189"/>
      <c r="R119" s="189"/>
      <c r="S119" s="189"/>
      <c r="T119" s="190"/>
      <c r="AT119" s="184" t="s">
        <v>135</v>
      </c>
      <c r="AU119" s="184" t="s">
        <v>84</v>
      </c>
      <c r="AV119" s="11" t="s">
        <v>84</v>
      </c>
      <c r="AW119" s="11" t="s">
        <v>38</v>
      </c>
      <c r="AX119" s="11" t="s">
        <v>74</v>
      </c>
      <c r="AY119" s="184" t="s">
        <v>124</v>
      </c>
    </row>
    <row r="120" spans="2:51" s="12" customFormat="1" ht="13.5">
      <c r="B120" s="191"/>
      <c r="D120" s="192" t="s">
        <v>135</v>
      </c>
      <c r="E120" s="193" t="s">
        <v>5</v>
      </c>
      <c r="F120" s="194" t="s">
        <v>138</v>
      </c>
      <c r="H120" s="195">
        <v>1218.11</v>
      </c>
      <c r="I120" s="196"/>
      <c r="L120" s="191"/>
      <c r="M120" s="197"/>
      <c r="N120" s="198"/>
      <c r="O120" s="198"/>
      <c r="P120" s="198"/>
      <c r="Q120" s="198"/>
      <c r="R120" s="198"/>
      <c r="S120" s="198"/>
      <c r="T120" s="199"/>
      <c r="AT120" s="200" t="s">
        <v>135</v>
      </c>
      <c r="AU120" s="200" t="s">
        <v>84</v>
      </c>
      <c r="AV120" s="12" t="s">
        <v>127</v>
      </c>
      <c r="AW120" s="12" t="s">
        <v>38</v>
      </c>
      <c r="AX120" s="12" t="s">
        <v>82</v>
      </c>
      <c r="AY120" s="200" t="s">
        <v>124</v>
      </c>
    </row>
    <row r="121" spans="2:65" s="1" customFormat="1" ht="44.25" customHeight="1">
      <c r="B121" s="169"/>
      <c r="C121" s="170" t="s">
        <v>173</v>
      </c>
      <c r="D121" s="170" t="s">
        <v>128</v>
      </c>
      <c r="E121" s="171" t="s">
        <v>174</v>
      </c>
      <c r="F121" s="172" t="s">
        <v>175</v>
      </c>
      <c r="G121" s="173" t="s">
        <v>141</v>
      </c>
      <c r="H121" s="174">
        <v>35</v>
      </c>
      <c r="I121" s="175"/>
      <c r="J121" s="176">
        <f>ROUND(I121*H121,2)</f>
        <v>0</v>
      </c>
      <c r="K121" s="172" t="s">
        <v>132</v>
      </c>
      <c r="L121" s="40"/>
      <c r="M121" s="177" t="s">
        <v>5</v>
      </c>
      <c r="N121" s="178" t="s">
        <v>45</v>
      </c>
      <c r="O121" s="41"/>
      <c r="P121" s="179">
        <f>O121*H121</f>
        <v>0</v>
      </c>
      <c r="Q121" s="179">
        <v>0.01838</v>
      </c>
      <c r="R121" s="179">
        <f>Q121*H121</f>
        <v>0.6433</v>
      </c>
      <c r="S121" s="179">
        <v>0</v>
      </c>
      <c r="T121" s="180">
        <f>S121*H121</f>
        <v>0</v>
      </c>
      <c r="AR121" s="23" t="s">
        <v>133</v>
      </c>
      <c r="AT121" s="23" t="s">
        <v>128</v>
      </c>
      <c r="AU121" s="23" t="s">
        <v>84</v>
      </c>
      <c r="AY121" s="23" t="s">
        <v>124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23" t="s">
        <v>82</v>
      </c>
      <c r="BK121" s="181">
        <f>ROUND(I121*H121,2)</f>
        <v>0</v>
      </c>
      <c r="BL121" s="23" t="s">
        <v>133</v>
      </c>
      <c r="BM121" s="23" t="s">
        <v>176</v>
      </c>
    </row>
    <row r="122" spans="2:65" s="1" customFormat="1" ht="31.5" customHeight="1">
      <c r="B122" s="169"/>
      <c r="C122" s="170" t="s">
        <v>152</v>
      </c>
      <c r="D122" s="170" t="s">
        <v>128</v>
      </c>
      <c r="E122" s="171" t="s">
        <v>177</v>
      </c>
      <c r="F122" s="172" t="s">
        <v>178</v>
      </c>
      <c r="G122" s="173" t="s">
        <v>141</v>
      </c>
      <c r="H122" s="174">
        <v>1218.11</v>
      </c>
      <c r="I122" s="175"/>
      <c r="J122" s="176">
        <f>ROUND(I122*H122,2)</f>
        <v>0</v>
      </c>
      <c r="K122" s="172" t="s">
        <v>132</v>
      </c>
      <c r="L122" s="40"/>
      <c r="M122" s="177" t="s">
        <v>5</v>
      </c>
      <c r="N122" s="178" t="s">
        <v>45</v>
      </c>
      <c r="O122" s="41"/>
      <c r="P122" s="179">
        <f>O122*H122</f>
        <v>0</v>
      </c>
      <c r="Q122" s="179">
        <v>0.00489</v>
      </c>
      <c r="R122" s="179">
        <f>Q122*H122</f>
        <v>5.9565579</v>
      </c>
      <c r="S122" s="179">
        <v>0</v>
      </c>
      <c r="T122" s="180">
        <f>S122*H122</f>
        <v>0</v>
      </c>
      <c r="AR122" s="23" t="s">
        <v>133</v>
      </c>
      <c r="AT122" s="23" t="s">
        <v>128</v>
      </c>
      <c r="AU122" s="23" t="s">
        <v>84</v>
      </c>
      <c r="AY122" s="23" t="s">
        <v>124</v>
      </c>
      <c r="BE122" s="181">
        <f>IF(N122="základní",J122,0)</f>
        <v>0</v>
      </c>
      <c r="BF122" s="181">
        <f>IF(N122="snížená",J122,0)</f>
        <v>0</v>
      </c>
      <c r="BG122" s="181">
        <f>IF(N122="zákl. přenesená",J122,0)</f>
        <v>0</v>
      </c>
      <c r="BH122" s="181">
        <f>IF(N122="sníž. přenesená",J122,0)</f>
        <v>0</v>
      </c>
      <c r="BI122" s="181">
        <f>IF(N122="nulová",J122,0)</f>
        <v>0</v>
      </c>
      <c r="BJ122" s="23" t="s">
        <v>82</v>
      </c>
      <c r="BK122" s="181">
        <f>ROUND(I122*H122,2)</f>
        <v>0</v>
      </c>
      <c r="BL122" s="23" t="s">
        <v>133</v>
      </c>
      <c r="BM122" s="23" t="s">
        <v>179</v>
      </c>
    </row>
    <row r="123" spans="2:51" s="13" customFormat="1" ht="13.5">
      <c r="B123" s="201"/>
      <c r="D123" s="183" t="s">
        <v>135</v>
      </c>
      <c r="E123" s="202" t="s">
        <v>5</v>
      </c>
      <c r="F123" s="203" t="s">
        <v>157</v>
      </c>
      <c r="H123" s="204" t="s">
        <v>5</v>
      </c>
      <c r="I123" s="205"/>
      <c r="L123" s="201"/>
      <c r="M123" s="206"/>
      <c r="N123" s="207"/>
      <c r="O123" s="207"/>
      <c r="P123" s="207"/>
      <c r="Q123" s="207"/>
      <c r="R123" s="207"/>
      <c r="S123" s="207"/>
      <c r="T123" s="208"/>
      <c r="AT123" s="204" t="s">
        <v>135</v>
      </c>
      <c r="AU123" s="204" t="s">
        <v>84</v>
      </c>
      <c r="AV123" s="13" t="s">
        <v>82</v>
      </c>
      <c r="AW123" s="13" t="s">
        <v>38</v>
      </c>
      <c r="AX123" s="13" t="s">
        <v>74</v>
      </c>
      <c r="AY123" s="204" t="s">
        <v>124</v>
      </c>
    </row>
    <row r="124" spans="2:51" s="11" customFormat="1" ht="13.5">
      <c r="B124" s="182"/>
      <c r="D124" s="183" t="s">
        <v>135</v>
      </c>
      <c r="E124" s="184" t="s">
        <v>5</v>
      </c>
      <c r="F124" s="185" t="s">
        <v>158</v>
      </c>
      <c r="H124" s="186">
        <v>70.503</v>
      </c>
      <c r="I124" s="187"/>
      <c r="L124" s="182"/>
      <c r="M124" s="188"/>
      <c r="N124" s="189"/>
      <c r="O124" s="189"/>
      <c r="P124" s="189"/>
      <c r="Q124" s="189"/>
      <c r="R124" s="189"/>
      <c r="S124" s="189"/>
      <c r="T124" s="190"/>
      <c r="AT124" s="184" t="s">
        <v>135</v>
      </c>
      <c r="AU124" s="184" t="s">
        <v>84</v>
      </c>
      <c r="AV124" s="11" t="s">
        <v>84</v>
      </c>
      <c r="AW124" s="11" t="s">
        <v>38</v>
      </c>
      <c r="AX124" s="11" t="s">
        <v>74</v>
      </c>
      <c r="AY124" s="184" t="s">
        <v>124</v>
      </c>
    </row>
    <row r="125" spans="2:51" s="11" customFormat="1" ht="13.5">
      <c r="B125" s="182"/>
      <c r="D125" s="183" t="s">
        <v>135</v>
      </c>
      <c r="E125" s="184" t="s">
        <v>5</v>
      </c>
      <c r="F125" s="185" t="s">
        <v>159</v>
      </c>
      <c r="H125" s="186">
        <v>132.678</v>
      </c>
      <c r="I125" s="187"/>
      <c r="L125" s="182"/>
      <c r="M125" s="188"/>
      <c r="N125" s="189"/>
      <c r="O125" s="189"/>
      <c r="P125" s="189"/>
      <c r="Q125" s="189"/>
      <c r="R125" s="189"/>
      <c r="S125" s="189"/>
      <c r="T125" s="190"/>
      <c r="AT125" s="184" t="s">
        <v>135</v>
      </c>
      <c r="AU125" s="184" t="s">
        <v>84</v>
      </c>
      <c r="AV125" s="11" t="s">
        <v>84</v>
      </c>
      <c r="AW125" s="11" t="s">
        <v>38</v>
      </c>
      <c r="AX125" s="11" t="s">
        <v>74</v>
      </c>
      <c r="AY125" s="184" t="s">
        <v>124</v>
      </c>
    </row>
    <row r="126" spans="2:51" s="11" customFormat="1" ht="13.5">
      <c r="B126" s="182"/>
      <c r="D126" s="183" t="s">
        <v>135</v>
      </c>
      <c r="E126" s="184" t="s">
        <v>5</v>
      </c>
      <c r="F126" s="185" t="s">
        <v>160</v>
      </c>
      <c r="H126" s="186">
        <v>98.24</v>
      </c>
      <c r="I126" s="187"/>
      <c r="L126" s="182"/>
      <c r="M126" s="188"/>
      <c r="N126" s="189"/>
      <c r="O126" s="189"/>
      <c r="P126" s="189"/>
      <c r="Q126" s="189"/>
      <c r="R126" s="189"/>
      <c r="S126" s="189"/>
      <c r="T126" s="190"/>
      <c r="AT126" s="184" t="s">
        <v>135</v>
      </c>
      <c r="AU126" s="184" t="s">
        <v>84</v>
      </c>
      <c r="AV126" s="11" t="s">
        <v>84</v>
      </c>
      <c r="AW126" s="11" t="s">
        <v>38</v>
      </c>
      <c r="AX126" s="11" t="s">
        <v>74</v>
      </c>
      <c r="AY126" s="184" t="s">
        <v>124</v>
      </c>
    </row>
    <row r="127" spans="2:51" s="11" customFormat="1" ht="13.5">
      <c r="B127" s="182"/>
      <c r="D127" s="183" t="s">
        <v>135</v>
      </c>
      <c r="E127" s="184" t="s">
        <v>5</v>
      </c>
      <c r="F127" s="185" t="s">
        <v>161</v>
      </c>
      <c r="H127" s="186">
        <v>16.7</v>
      </c>
      <c r="I127" s="187"/>
      <c r="L127" s="182"/>
      <c r="M127" s="188"/>
      <c r="N127" s="189"/>
      <c r="O127" s="189"/>
      <c r="P127" s="189"/>
      <c r="Q127" s="189"/>
      <c r="R127" s="189"/>
      <c r="S127" s="189"/>
      <c r="T127" s="190"/>
      <c r="AT127" s="184" t="s">
        <v>135</v>
      </c>
      <c r="AU127" s="184" t="s">
        <v>84</v>
      </c>
      <c r="AV127" s="11" t="s">
        <v>84</v>
      </c>
      <c r="AW127" s="11" t="s">
        <v>38</v>
      </c>
      <c r="AX127" s="11" t="s">
        <v>74</v>
      </c>
      <c r="AY127" s="184" t="s">
        <v>124</v>
      </c>
    </row>
    <row r="128" spans="2:51" s="11" customFormat="1" ht="13.5">
      <c r="B128" s="182"/>
      <c r="D128" s="183" t="s">
        <v>135</v>
      </c>
      <c r="E128" s="184" t="s">
        <v>5</v>
      </c>
      <c r="F128" s="185" t="s">
        <v>162</v>
      </c>
      <c r="H128" s="186">
        <v>39.053</v>
      </c>
      <c r="I128" s="187"/>
      <c r="L128" s="182"/>
      <c r="M128" s="188"/>
      <c r="N128" s="189"/>
      <c r="O128" s="189"/>
      <c r="P128" s="189"/>
      <c r="Q128" s="189"/>
      <c r="R128" s="189"/>
      <c r="S128" s="189"/>
      <c r="T128" s="190"/>
      <c r="AT128" s="184" t="s">
        <v>135</v>
      </c>
      <c r="AU128" s="184" t="s">
        <v>84</v>
      </c>
      <c r="AV128" s="11" t="s">
        <v>84</v>
      </c>
      <c r="AW128" s="11" t="s">
        <v>38</v>
      </c>
      <c r="AX128" s="11" t="s">
        <v>74</v>
      </c>
      <c r="AY128" s="184" t="s">
        <v>124</v>
      </c>
    </row>
    <row r="129" spans="2:51" s="11" customFormat="1" ht="13.5">
      <c r="B129" s="182"/>
      <c r="D129" s="183" t="s">
        <v>135</v>
      </c>
      <c r="E129" s="184" t="s">
        <v>5</v>
      </c>
      <c r="F129" s="185" t="s">
        <v>163</v>
      </c>
      <c r="H129" s="186">
        <v>119.72</v>
      </c>
      <c r="I129" s="187"/>
      <c r="L129" s="182"/>
      <c r="M129" s="188"/>
      <c r="N129" s="189"/>
      <c r="O129" s="189"/>
      <c r="P129" s="189"/>
      <c r="Q129" s="189"/>
      <c r="R129" s="189"/>
      <c r="S129" s="189"/>
      <c r="T129" s="190"/>
      <c r="AT129" s="184" t="s">
        <v>135</v>
      </c>
      <c r="AU129" s="184" t="s">
        <v>84</v>
      </c>
      <c r="AV129" s="11" t="s">
        <v>84</v>
      </c>
      <c r="AW129" s="11" t="s">
        <v>38</v>
      </c>
      <c r="AX129" s="11" t="s">
        <v>74</v>
      </c>
      <c r="AY129" s="184" t="s">
        <v>124</v>
      </c>
    </row>
    <row r="130" spans="2:51" s="11" customFormat="1" ht="13.5">
      <c r="B130" s="182"/>
      <c r="D130" s="183" t="s">
        <v>135</v>
      </c>
      <c r="E130" s="184" t="s">
        <v>5</v>
      </c>
      <c r="F130" s="185" t="s">
        <v>164</v>
      </c>
      <c r="H130" s="186">
        <v>65.9</v>
      </c>
      <c r="I130" s="187"/>
      <c r="L130" s="182"/>
      <c r="M130" s="188"/>
      <c r="N130" s="189"/>
      <c r="O130" s="189"/>
      <c r="P130" s="189"/>
      <c r="Q130" s="189"/>
      <c r="R130" s="189"/>
      <c r="S130" s="189"/>
      <c r="T130" s="190"/>
      <c r="AT130" s="184" t="s">
        <v>135</v>
      </c>
      <c r="AU130" s="184" t="s">
        <v>84</v>
      </c>
      <c r="AV130" s="11" t="s">
        <v>84</v>
      </c>
      <c r="AW130" s="11" t="s">
        <v>38</v>
      </c>
      <c r="AX130" s="11" t="s">
        <v>74</v>
      </c>
      <c r="AY130" s="184" t="s">
        <v>124</v>
      </c>
    </row>
    <row r="131" spans="2:51" s="11" customFormat="1" ht="13.5">
      <c r="B131" s="182"/>
      <c r="D131" s="183" t="s">
        <v>135</v>
      </c>
      <c r="E131" s="184" t="s">
        <v>5</v>
      </c>
      <c r="F131" s="185" t="s">
        <v>165</v>
      </c>
      <c r="H131" s="186">
        <v>80.375</v>
      </c>
      <c r="I131" s="187"/>
      <c r="L131" s="182"/>
      <c r="M131" s="188"/>
      <c r="N131" s="189"/>
      <c r="O131" s="189"/>
      <c r="P131" s="189"/>
      <c r="Q131" s="189"/>
      <c r="R131" s="189"/>
      <c r="S131" s="189"/>
      <c r="T131" s="190"/>
      <c r="AT131" s="184" t="s">
        <v>135</v>
      </c>
      <c r="AU131" s="184" t="s">
        <v>84</v>
      </c>
      <c r="AV131" s="11" t="s">
        <v>84</v>
      </c>
      <c r="AW131" s="11" t="s">
        <v>38</v>
      </c>
      <c r="AX131" s="11" t="s">
        <v>74</v>
      </c>
      <c r="AY131" s="184" t="s">
        <v>124</v>
      </c>
    </row>
    <row r="132" spans="2:51" s="11" customFormat="1" ht="13.5">
      <c r="B132" s="182"/>
      <c r="D132" s="183" t="s">
        <v>135</v>
      </c>
      <c r="E132" s="184" t="s">
        <v>5</v>
      </c>
      <c r="F132" s="185" t="s">
        <v>166</v>
      </c>
      <c r="H132" s="186">
        <v>245.79</v>
      </c>
      <c r="I132" s="187"/>
      <c r="L132" s="182"/>
      <c r="M132" s="188"/>
      <c r="N132" s="189"/>
      <c r="O132" s="189"/>
      <c r="P132" s="189"/>
      <c r="Q132" s="189"/>
      <c r="R132" s="189"/>
      <c r="S132" s="189"/>
      <c r="T132" s="190"/>
      <c r="AT132" s="184" t="s">
        <v>135</v>
      </c>
      <c r="AU132" s="184" t="s">
        <v>84</v>
      </c>
      <c r="AV132" s="11" t="s">
        <v>84</v>
      </c>
      <c r="AW132" s="11" t="s">
        <v>38</v>
      </c>
      <c r="AX132" s="11" t="s">
        <v>74</v>
      </c>
      <c r="AY132" s="184" t="s">
        <v>124</v>
      </c>
    </row>
    <row r="133" spans="2:51" s="11" customFormat="1" ht="13.5">
      <c r="B133" s="182"/>
      <c r="D133" s="183" t="s">
        <v>135</v>
      </c>
      <c r="E133" s="184" t="s">
        <v>5</v>
      </c>
      <c r="F133" s="185" t="s">
        <v>167</v>
      </c>
      <c r="H133" s="186">
        <v>55.76</v>
      </c>
      <c r="I133" s="187"/>
      <c r="L133" s="182"/>
      <c r="M133" s="188"/>
      <c r="N133" s="189"/>
      <c r="O133" s="189"/>
      <c r="P133" s="189"/>
      <c r="Q133" s="189"/>
      <c r="R133" s="189"/>
      <c r="S133" s="189"/>
      <c r="T133" s="190"/>
      <c r="AT133" s="184" t="s">
        <v>135</v>
      </c>
      <c r="AU133" s="184" t="s">
        <v>84</v>
      </c>
      <c r="AV133" s="11" t="s">
        <v>84</v>
      </c>
      <c r="AW133" s="11" t="s">
        <v>38</v>
      </c>
      <c r="AX133" s="11" t="s">
        <v>74</v>
      </c>
      <c r="AY133" s="184" t="s">
        <v>124</v>
      </c>
    </row>
    <row r="134" spans="2:51" s="11" customFormat="1" ht="13.5">
      <c r="B134" s="182"/>
      <c r="D134" s="183" t="s">
        <v>135</v>
      </c>
      <c r="E134" s="184" t="s">
        <v>5</v>
      </c>
      <c r="F134" s="185" t="s">
        <v>168</v>
      </c>
      <c r="H134" s="186">
        <v>27.375</v>
      </c>
      <c r="I134" s="187"/>
      <c r="L134" s="182"/>
      <c r="M134" s="188"/>
      <c r="N134" s="189"/>
      <c r="O134" s="189"/>
      <c r="P134" s="189"/>
      <c r="Q134" s="189"/>
      <c r="R134" s="189"/>
      <c r="S134" s="189"/>
      <c r="T134" s="190"/>
      <c r="AT134" s="184" t="s">
        <v>135</v>
      </c>
      <c r="AU134" s="184" t="s">
        <v>84</v>
      </c>
      <c r="AV134" s="11" t="s">
        <v>84</v>
      </c>
      <c r="AW134" s="11" t="s">
        <v>38</v>
      </c>
      <c r="AX134" s="11" t="s">
        <v>74</v>
      </c>
      <c r="AY134" s="184" t="s">
        <v>124</v>
      </c>
    </row>
    <row r="135" spans="2:51" s="11" customFormat="1" ht="13.5">
      <c r="B135" s="182"/>
      <c r="D135" s="183" t="s">
        <v>135</v>
      </c>
      <c r="E135" s="184" t="s">
        <v>5</v>
      </c>
      <c r="F135" s="185" t="s">
        <v>169</v>
      </c>
      <c r="H135" s="186">
        <v>34.25</v>
      </c>
      <c r="I135" s="187"/>
      <c r="L135" s="182"/>
      <c r="M135" s="188"/>
      <c r="N135" s="189"/>
      <c r="O135" s="189"/>
      <c r="P135" s="189"/>
      <c r="Q135" s="189"/>
      <c r="R135" s="189"/>
      <c r="S135" s="189"/>
      <c r="T135" s="190"/>
      <c r="AT135" s="184" t="s">
        <v>135</v>
      </c>
      <c r="AU135" s="184" t="s">
        <v>84</v>
      </c>
      <c r="AV135" s="11" t="s">
        <v>84</v>
      </c>
      <c r="AW135" s="11" t="s">
        <v>38</v>
      </c>
      <c r="AX135" s="11" t="s">
        <v>74</v>
      </c>
      <c r="AY135" s="184" t="s">
        <v>124</v>
      </c>
    </row>
    <row r="136" spans="2:51" s="11" customFormat="1" ht="13.5">
      <c r="B136" s="182"/>
      <c r="D136" s="183" t="s">
        <v>135</v>
      </c>
      <c r="E136" s="184" t="s">
        <v>5</v>
      </c>
      <c r="F136" s="185" t="s">
        <v>170</v>
      </c>
      <c r="H136" s="186">
        <v>31.575</v>
      </c>
      <c r="I136" s="187"/>
      <c r="L136" s="182"/>
      <c r="M136" s="188"/>
      <c r="N136" s="189"/>
      <c r="O136" s="189"/>
      <c r="P136" s="189"/>
      <c r="Q136" s="189"/>
      <c r="R136" s="189"/>
      <c r="S136" s="189"/>
      <c r="T136" s="190"/>
      <c r="AT136" s="184" t="s">
        <v>135</v>
      </c>
      <c r="AU136" s="184" t="s">
        <v>84</v>
      </c>
      <c r="AV136" s="11" t="s">
        <v>84</v>
      </c>
      <c r="AW136" s="11" t="s">
        <v>38</v>
      </c>
      <c r="AX136" s="11" t="s">
        <v>74</v>
      </c>
      <c r="AY136" s="184" t="s">
        <v>124</v>
      </c>
    </row>
    <row r="137" spans="2:51" s="11" customFormat="1" ht="13.5">
      <c r="B137" s="182"/>
      <c r="D137" s="183" t="s">
        <v>135</v>
      </c>
      <c r="E137" s="184" t="s">
        <v>5</v>
      </c>
      <c r="F137" s="185" t="s">
        <v>171</v>
      </c>
      <c r="H137" s="186">
        <v>21.795</v>
      </c>
      <c r="I137" s="187"/>
      <c r="L137" s="182"/>
      <c r="M137" s="188"/>
      <c r="N137" s="189"/>
      <c r="O137" s="189"/>
      <c r="P137" s="189"/>
      <c r="Q137" s="189"/>
      <c r="R137" s="189"/>
      <c r="S137" s="189"/>
      <c r="T137" s="190"/>
      <c r="AT137" s="184" t="s">
        <v>135</v>
      </c>
      <c r="AU137" s="184" t="s">
        <v>84</v>
      </c>
      <c r="AV137" s="11" t="s">
        <v>84</v>
      </c>
      <c r="AW137" s="11" t="s">
        <v>38</v>
      </c>
      <c r="AX137" s="11" t="s">
        <v>74</v>
      </c>
      <c r="AY137" s="184" t="s">
        <v>124</v>
      </c>
    </row>
    <row r="138" spans="2:51" s="11" customFormat="1" ht="13.5">
      <c r="B138" s="182"/>
      <c r="D138" s="183" t="s">
        <v>135</v>
      </c>
      <c r="E138" s="184" t="s">
        <v>5</v>
      </c>
      <c r="F138" s="185" t="s">
        <v>172</v>
      </c>
      <c r="H138" s="186">
        <v>178.396</v>
      </c>
      <c r="I138" s="187"/>
      <c r="L138" s="182"/>
      <c r="M138" s="188"/>
      <c r="N138" s="189"/>
      <c r="O138" s="189"/>
      <c r="P138" s="189"/>
      <c r="Q138" s="189"/>
      <c r="R138" s="189"/>
      <c r="S138" s="189"/>
      <c r="T138" s="190"/>
      <c r="AT138" s="184" t="s">
        <v>135</v>
      </c>
      <c r="AU138" s="184" t="s">
        <v>84</v>
      </c>
      <c r="AV138" s="11" t="s">
        <v>84</v>
      </c>
      <c r="AW138" s="11" t="s">
        <v>38</v>
      </c>
      <c r="AX138" s="11" t="s">
        <v>74</v>
      </c>
      <c r="AY138" s="184" t="s">
        <v>124</v>
      </c>
    </row>
    <row r="139" spans="2:51" s="12" customFormat="1" ht="13.5">
      <c r="B139" s="191"/>
      <c r="D139" s="192" t="s">
        <v>135</v>
      </c>
      <c r="E139" s="193" t="s">
        <v>5</v>
      </c>
      <c r="F139" s="194" t="s">
        <v>138</v>
      </c>
      <c r="H139" s="195">
        <v>1218.11</v>
      </c>
      <c r="I139" s="196"/>
      <c r="L139" s="191"/>
      <c r="M139" s="197"/>
      <c r="N139" s="198"/>
      <c r="O139" s="198"/>
      <c r="P139" s="198"/>
      <c r="Q139" s="198"/>
      <c r="R139" s="198"/>
      <c r="S139" s="198"/>
      <c r="T139" s="199"/>
      <c r="AT139" s="200" t="s">
        <v>135</v>
      </c>
      <c r="AU139" s="200" t="s">
        <v>84</v>
      </c>
      <c r="AV139" s="12" t="s">
        <v>127</v>
      </c>
      <c r="AW139" s="12" t="s">
        <v>38</v>
      </c>
      <c r="AX139" s="12" t="s">
        <v>82</v>
      </c>
      <c r="AY139" s="200" t="s">
        <v>124</v>
      </c>
    </row>
    <row r="140" spans="2:65" s="1" customFormat="1" ht="31.5" customHeight="1">
      <c r="B140" s="169"/>
      <c r="C140" s="170" t="s">
        <v>180</v>
      </c>
      <c r="D140" s="170" t="s">
        <v>128</v>
      </c>
      <c r="E140" s="171" t="s">
        <v>181</v>
      </c>
      <c r="F140" s="172" t="s">
        <v>182</v>
      </c>
      <c r="G140" s="173" t="s">
        <v>141</v>
      </c>
      <c r="H140" s="174">
        <v>65</v>
      </c>
      <c r="I140" s="175"/>
      <c r="J140" s="176">
        <f aca="true" t="shared" si="0" ref="J140:J145">ROUND(I140*H140,2)</f>
        <v>0</v>
      </c>
      <c r="K140" s="172" t="s">
        <v>132</v>
      </c>
      <c r="L140" s="40"/>
      <c r="M140" s="177" t="s">
        <v>5</v>
      </c>
      <c r="N140" s="178" t="s">
        <v>45</v>
      </c>
      <c r="O140" s="41"/>
      <c r="P140" s="179">
        <f aca="true" t="shared" si="1" ref="P140:P145">O140*H140</f>
        <v>0</v>
      </c>
      <c r="Q140" s="179">
        <v>0.01838</v>
      </c>
      <c r="R140" s="179">
        <f aca="true" t="shared" si="2" ref="R140:R145">Q140*H140</f>
        <v>1.1947</v>
      </c>
      <c r="S140" s="179">
        <v>0</v>
      </c>
      <c r="T140" s="180">
        <f aca="true" t="shared" si="3" ref="T140:T145">S140*H140</f>
        <v>0</v>
      </c>
      <c r="AR140" s="23" t="s">
        <v>133</v>
      </c>
      <c r="AT140" s="23" t="s">
        <v>128</v>
      </c>
      <c r="AU140" s="23" t="s">
        <v>84</v>
      </c>
      <c r="AY140" s="23" t="s">
        <v>124</v>
      </c>
      <c r="BE140" s="181">
        <f aca="true" t="shared" si="4" ref="BE140:BE145">IF(N140="základní",J140,0)</f>
        <v>0</v>
      </c>
      <c r="BF140" s="181">
        <f aca="true" t="shared" si="5" ref="BF140:BF145">IF(N140="snížená",J140,0)</f>
        <v>0</v>
      </c>
      <c r="BG140" s="181">
        <f aca="true" t="shared" si="6" ref="BG140:BG145">IF(N140="zákl. přenesená",J140,0)</f>
        <v>0</v>
      </c>
      <c r="BH140" s="181">
        <f aca="true" t="shared" si="7" ref="BH140:BH145">IF(N140="sníž. přenesená",J140,0)</f>
        <v>0</v>
      </c>
      <c r="BI140" s="181">
        <f aca="true" t="shared" si="8" ref="BI140:BI145">IF(N140="nulová",J140,0)</f>
        <v>0</v>
      </c>
      <c r="BJ140" s="23" t="s">
        <v>82</v>
      </c>
      <c r="BK140" s="181">
        <f aca="true" t="shared" si="9" ref="BK140:BK145">ROUND(I140*H140,2)</f>
        <v>0</v>
      </c>
      <c r="BL140" s="23" t="s">
        <v>133</v>
      </c>
      <c r="BM140" s="23" t="s">
        <v>183</v>
      </c>
    </row>
    <row r="141" spans="2:65" s="1" customFormat="1" ht="31.5" customHeight="1">
      <c r="B141" s="169"/>
      <c r="C141" s="170" t="s">
        <v>184</v>
      </c>
      <c r="D141" s="170" t="s">
        <v>128</v>
      </c>
      <c r="E141" s="171" t="s">
        <v>185</v>
      </c>
      <c r="F141" s="172" t="s">
        <v>186</v>
      </c>
      <c r="G141" s="173" t="s">
        <v>131</v>
      </c>
      <c r="H141" s="174">
        <v>2</v>
      </c>
      <c r="I141" s="175"/>
      <c r="J141" s="176">
        <f t="shared" si="0"/>
        <v>0</v>
      </c>
      <c r="K141" s="172" t="s">
        <v>132</v>
      </c>
      <c r="L141" s="40"/>
      <c r="M141" s="177" t="s">
        <v>5</v>
      </c>
      <c r="N141" s="178" t="s">
        <v>45</v>
      </c>
      <c r="O141" s="41"/>
      <c r="P141" s="179">
        <f t="shared" si="1"/>
        <v>0</v>
      </c>
      <c r="Q141" s="179">
        <v>2.25634</v>
      </c>
      <c r="R141" s="179">
        <f t="shared" si="2"/>
        <v>4.51268</v>
      </c>
      <c r="S141" s="179">
        <v>0</v>
      </c>
      <c r="T141" s="180">
        <f t="shared" si="3"/>
        <v>0</v>
      </c>
      <c r="AR141" s="23" t="s">
        <v>133</v>
      </c>
      <c r="AT141" s="23" t="s">
        <v>128</v>
      </c>
      <c r="AU141" s="23" t="s">
        <v>84</v>
      </c>
      <c r="AY141" s="23" t="s">
        <v>124</v>
      </c>
      <c r="BE141" s="181">
        <f t="shared" si="4"/>
        <v>0</v>
      </c>
      <c r="BF141" s="181">
        <f t="shared" si="5"/>
        <v>0</v>
      </c>
      <c r="BG141" s="181">
        <f t="shared" si="6"/>
        <v>0</v>
      </c>
      <c r="BH141" s="181">
        <f t="shared" si="7"/>
        <v>0</v>
      </c>
      <c r="BI141" s="181">
        <f t="shared" si="8"/>
        <v>0</v>
      </c>
      <c r="BJ141" s="23" t="s">
        <v>82</v>
      </c>
      <c r="BK141" s="181">
        <f t="shared" si="9"/>
        <v>0</v>
      </c>
      <c r="BL141" s="23" t="s">
        <v>133</v>
      </c>
      <c r="BM141" s="23" t="s">
        <v>187</v>
      </c>
    </row>
    <row r="142" spans="2:65" s="1" customFormat="1" ht="31.5" customHeight="1">
      <c r="B142" s="169"/>
      <c r="C142" s="170" t="s">
        <v>188</v>
      </c>
      <c r="D142" s="170" t="s">
        <v>128</v>
      </c>
      <c r="E142" s="171" t="s">
        <v>189</v>
      </c>
      <c r="F142" s="172" t="s">
        <v>190</v>
      </c>
      <c r="G142" s="173" t="s">
        <v>131</v>
      </c>
      <c r="H142" s="174">
        <v>2</v>
      </c>
      <c r="I142" s="175"/>
      <c r="J142" s="176">
        <f t="shared" si="0"/>
        <v>0</v>
      </c>
      <c r="K142" s="172" t="s">
        <v>132</v>
      </c>
      <c r="L142" s="40"/>
      <c r="M142" s="177" t="s">
        <v>5</v>
      </c>
      <c r="N142" s="178" t="s">
        <v>45</v>
      </c>
      <c r="O142" s="41"/>
      <c r="P142" s="179">
        <f t="shared" si="1"/>
        <v>0</v>
      </c>
      <c r="Q142" s="179">
        <v>0</v>
      </c>
      <c r="R142" s="179">
        <f t="shared" si="2"/>
        <v>0</v>
      </c>
      <c r="S142" s="179">
        <v>0</v>
      </c>
      <c r="T142" s="180">
        <f t="shared" si="3"/>
        <v>0</v>
      </c>
      <c r="AR142" s="23" t="s">
        <v>133</v>
      </c>
      <c r="AT142" s="23" t="s">
        <v>128</v>
      </c>
      <c r="AU142" s="23" t="s">
        <v>84</v>
      </c>
      <c r="AY142" s="23" t="s">
        <v>124</v>
      </c>
      <c r="BE142" s="181">
        <f t="shared" si="4"/>
        <v>0</v>
      </c>
      <c r="BF142" s="181">
        <f t="shared" si="5"/>
        <v>0</v>
      </c>
      <c r="BG142" s="181">
        <f t="shared" si="6"/>
        <v>0</v>
      </c>
      <c r="BH142" s="181">
        <f t="shared" si="7"/>
        <v>0</v>
      </c>
      <c r="BI142" s="181">
        <f t="shared" si="8"/>
        <v>0</v>
      </c>
      <c r="BJ142" s="23" t="s">
        <v>82</v>
      </c>
      <c r="BK142" s="181">
        <f t="shared" si="9"/>
        <v>0</v>
      </c>
      <c r="BL142" s="23" t="s">
        <v>133</v>
      </c>
      <c r="BM142" s="23" t="s">
        <v>191</v>
      </c>
    </row>
    <row r="143" spans="2:65" s="1" customFormat="1" ht="31.5" customHeight="1">
      <c r="B143" s="169"/>
      <c r="C143" s="170" t="s">
        <v>192</v>
      </c>
      <c r="D143" s="170" t="s">
        <v>128</v>
      </c>
      <c r="E143" s="171" t="s">
        <v>193</v>
      </c>
      <c r="F143" s="172" t="s">
        <v>194</v>
      </c>
      <c r="G143" s="173" t="s">
        <v>131</v>
      </c>
      <c r="H143" s="174">
        <v>2</v>
      </c>
      <c r="I143" s="175"/>
      <c r="J143" s="176">
        <f t="shared" si="0"/>
        <v>0</v>
      </c>
      <c r="K143" s="172" t="s">
        <v>132</v>
      </c>
      <c r="L143" s="40"/>
      <c r="M143" s="177" t="s">
        <v>5</v>
      </c>
      <c r="N143" s="178" t="s">
        <v>45</v>
      </c>
      <c r="O143" s="41"/>
      <c r="P143" s="179">
        <f t="shared" si="1"/>
        <v>0</v>
      </c>
      <c r="Q143" s="179">
        <v>0</v>
      </c>
      <c r="R143" s="179">
        <f t="shared" si="2"/>
        <v>0</v>
      </c>
      <c r="S143" s="179">
        <v>0</v>
      </c>
      <c r="T143" s="180">
        <f t="shared" si="3"/>
        <v>0</v>
      </c>
      <c r="AR143" s="23" t="s">
        <v>133</v>
      </c>
      <c r="AT143" s="23" t="s">
        <v>128</v>
      </c>
      <c r="AU143" s="23" t="s">
        <v>84</v>
      </c>
      <c r="AY143" s="23" t="s">
        <v>124</v>
      </c>
      <c r="BE143" s="181">
        <f t="shared" si="4"/>
        <v>0</v>
      </c>
      <c r="BF143" s="181">
        <f t="shared" si="5"/>
        <v>0</v>
      </c>
      <c r="BG143" s="181">
        <f t="shared" si="6"/>
        <v>0</v>
      </c>
      <c r="BH143" s="181">
        <f t="shared" si="7"/>
        <v>0</v>
      </c>
      <c r="BI143" s="181">
        <f t="shared" si="8"/>
        <v>0</v>
      </c>
      <c r="BJ143" s="23" t="s">
        <v>82</v>
      </c>
      <c r="BK143" s="181">
        <f t="shared" si="9"/>
        <v>0</v>
      </c>
      <c r="BL143" s="23" t="s">
        <v>133</v>
      </c>
      <c r="BM143" s="23" t="s">
        <v>195</v>
      </c>
    </row>
    <row r="144" spans="2:65" s="1" customFormat="1" ht="31.5" customHeight="1">
      <c r="B144" s="169"/>
      <c r="C144" s="170" t="s">
        <v>196</v>
      </c>
      <c r="D144" s="170" t="s">
        <v>128</v>
      </c>
      <c r="E144" s="171" t="s">
        <v>197</v>
      </c>
      <c r="F144" s="172" t="s">
        <v>198</v>
      </c>
      <c r="G144" s="173" t="s">
        <v>199</v>
      </c>
      <c r="H144" s="174">
        <v>14</v>
      </c>
      <c r="I144" s="175"/>
      <c r="J144" s="176">
        <f t="shared" si="0"/>
        <v>0</v>
      </c>
      <c r="K144" s="172" t="s">
        <v>132</v>
      </c>
      <c r="L144" s="40"/>
      <c r="M144" s="177" t="s">
        <v>5</v>
      </c>
      <c r="N144" s="178" t="s">
        <v>45</v>
      </c>
      <c r="O144" s="41"/>
      <c r="P144" s="179">
        <f t="shared" si="1"/>
        <v>0</v>
      </c>
      <c r="Q144" s="179">
        <v>0.01698</v>
      </c>
      <c r="R144" s="179">
        <f t="shared" si="2"/>
        <v>0.23772</v>
      </c>
      <c r="S144" s="179">
        <v>0</v>
      </c>
      <c r="T144" s="180">
        <f t="shared" si="3"/>
        <v>0</v>
      </c>
      <c r="AR144" s="23" t="s">
        <v>133</v>
      </c>
      <c r="AT144" s="23" t="s">
        <v>128</v>
      </c>
      <c r="AU144" s="23" t="s">
        <v>84</v>
      </c>
      <c r="AY144" s="23" t="s">
        <v>124</v>
      </c>
      <c r="BE144" s="181">
        <f t="shared" si="4"/>
        <v>0</v>
      </c>
      <c r="BF144" s="181">
        <f t="shared" si="5"/>
        <v>0</v>
      </c>
      <c r="BG144" s="181">
        <f t="shared" si="6"/>
        <v>0</v>
      </c>
      <c r="BH144" s="181">
        <f t="shared" si="7"/>
        <v>0</v>
      </c>
      <c r="BI144" s="181">
        <f t="shared" si="8"/>
        <v>0</v>
      </c>
      <c r="BJ144" s="23" t="s">
        <v>82</v>
      </c>
      <c r="BK144" s="181">
        <f t="shared" si="9"/>
        <v>0</v>
      </c>
      <c r="BL144" s="23" t="s">
        <v>133</v>
      </c>
      <c r="BM144" s="23" t="s">
        <v>200</v>
      </c>
    </row>
    <row r="145" spans="2:65" s="1" customFormat="1" ht="22.5" customHeight="1">
      <c r="B145" s="169"/>
      <c r="C145" s="209" t="s">
        <v>201</v>
      </c>
      <c r="D145" s="209" t="s">
        <v>202</v>
      </c>
      <c r="E145" s="210" t="s">
        <v>203</v>
      </c>
      <c r="F145" s="211" t="s">
        <v>204</v>
      </c>
      <c r="G145" s="212" t="s">
        <v>199</v>
      </c>
      <c r="H145" s="213">
        <v>14</v>
      </c>
      <c r="I145" s="214"/>
      <c r="J145" s="215">
        <f t="shared" si="0"/>
        <v>0</v>
      </c>
      <c r="K145" s="211" t="s">
        <v>132</v>
      </c>
      <c r="L145" s="216"/>
      <c r="M145" s="217" t="s">
        <v>5</v>
      </c>
      <c r="N145" s="218" t="s">
        <v>45</v>
      </c>
      <c r="O145" s="41"/>
      <c r="P145" s="179">
        <f t="shared" si="1"/>
        <v>0</v>
      </c>
      <c r="Q145" s="179">
        <v>0.0112</v>
      </c>
      <c r="R145" s="179">
        <f t="shared" si="2"/>
        <v>0.1568</v>
      </c>
      <c r="S145" s="179">
        <v>0</v>
      </c>
      <c r="T145" s="180">
        <f t="shared" si="3"/>
        <v>0</v>
      </c>
      <c r="AR145" s="23" t="s">
        <v>133</v>
      </c>
      <c r="AT145" s="23" t="s">
        <v>202</v>
      </c>
      <c r="AU145" s="23" t="s">
        <v>84</v>
      </c>
      <c r="AY145" s="23" t="s">
        <v>124</v>
      </c>
      <c r="BE145" s="181">
        <f t="shared" si="4"/>
        <v>0</v>
      </c>
      <c r="BF145" s="181">
        <f t="shared" si="5"/>
        <v>0</v>
      </c>
      <c r="BG145" s="181">
        <f t="shared" si="6"/>
        <v>0</v>
      </c>
      <c r="BH145" s="181">
        <f t="shared" si="7"/>
        <v>0</v>
      </c>
      <c r="BI145" s="181">
        <f t="shared" si="8"/>
        <v>0</v>
      </c>
      <c r="BJ145" s="23" t="s">
        <v>82</v>
      </c>
      <c r="BK145" s="181">
        <f t="shared" si="9"/>
        <v>0</v>
      </c>
      <c r="BL145" s="23" t="s">
        <v>133</v>
      </c>
      <c r="BM145" s="23" t="s">
        <v>205</v>
      </c>
    </row>
    <row r="146" spans="2:63" s="10" customFormat="1" ht="29.85" customHeight="1">
      <c r="B146" s="155"/>
      <c r="D146" s="166" t="s">
        <v>73</v>
      </c>
      <c r="E146" s="167" t="s">
        <v>188</v>
      </c>
      <c r="F146" s="167" t="s">
        <v>206</v>
      </c>
      <c r="I146" s="158"/>
      <c r="J146" s="168">
        <f>BK146</f>
        <v>0</v>
      </c>
      <c r="L146" s="155"/>
      <c r="M146" s="160"/>
      <c r="N146" s="161"/>
      <c r="O146" s="161"/>
      <c r="P146" s="162">
        <f>SUM(P147:P164)</f>
        <v>0</v>
      </c>
      <c r="Q146" s="161"/>
      <c r="R146" s="162">
        <f>SUM(R147:R164)</f>
        <v>0</v>
      </c>
      <c r="S146" s="161"/>
      <c r="T146" s="163">
        <f>SUM(T147:T164)</f>
        <v>2.7600000000000002</v>
      </c>
      <c r="AR146" s="156" t="s">
        <v>127</v>
      </c>
      <c r="AT146" s="164" t="s">
        <v>73</v>
      </c>
      <c r="AU146" s="164" t="s">
        <v>82</v>
      </c>
      <c r="AY146" s="156" t="s">
        <v>124</v>
      </c>
      <c r="BK146" s="165">
        <f>SUM(BK147:BK164)</f>
        <v>0</v>
      </c>
    </row>
    <row r="147" spans="2:65" s="1" customFormat="1" ht="22.5" customHeight="1">
      <c r="B147" s="169"/>
      <c r="C147" s="170" t="s">
        <v>207</v>
      </c>
      <c r="D147" s="170" t="s">
        <v>128</v>
      </c>
      <c r="E147" s="171" t="s">
        <v>208</v>
      </c>
      <c r="F147" s="172" t="s">
        <v>209</v>
      </c>
      <c r="G147" s="173" t="s">
        <v>141</v>
      </c>
      <c r="H147" s="174">
        <v>12</v>
      </c>
      <c r="I147" s="175"/>
      <c r="J147" s="176">
        <f>ROUND(I147*H147,2)</f>
        <v>0</v>
      </c>
      <c r="K147" s="172" t="s">
        <v>132</v>
      </c>
      <c r="L147" s="40"/>
      <c r="M147" s="177" t="s">
        <v>5</v>
      </c>
      <c r="N147" s="178" t="s">
        <v>45</v>
      </c>
      <c r="O147" s="41"/>
      <c r="P147" s="179">
        <f>O147*H147</f>
        <v>0</v>
      </c>
      <c r="Q147" s="179">
        <v>0</v>
      </c>
      <c r="R147" s="179">
        <f>Q147*H147</f>
        <v>0</v>
      </c>
      <c r="S147" s="179">
        <v>0.2</v>
      </c>
      <c r="T147" s="180">
        <f>S147*H147</f>
        <v>2.4000000000000004</v>
      </c>
      <c r="AR147" s="23" t="s">
        <v>133</v>
      </c>
      <c r="AT147" s="23" t="s">
        <v>128</v>
      </c>
      <c r="AU147" s="23" t="s">
        <v>84</v>
      </c>
      <c r="AY147" s="23" t="s">
        <v>124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23" t="s">
        <v>82</v>
      </c>
      <c r="BK147" s="181">
        <f>ROUND(I147*H147,2)</f>
        <v>0</v>
      </c>
      <c r="BL147" s="23" t="s">
        <v>133</v>
      </c>
      <c r="BM147" s="23" t="s">
        <v>210</v>
      </c>
    </row>
    <row r="148" spans="2:51" s="11" customFormat="1" ht="13.5">
      <c r="B148" s="182"/>
      <c r="D148" s="192" t="s">
        <v>135</v>
      </c>
      <c r="E148" s="219" t="s">
        <v>5</v>
      </c>
      <c r="F148" s="220" t="s">
        <v>201</v>
      </c>
      <c r="H148" s="221">
        <v>12</v>
      </c>
      <c r="I148" s="187"/>
      <c r="L148" s="182"/>
      <c r="M148" s="188"/>
      <c r="N148" s="189"/>
      <c r="O148" s="189"/>
      <c r="P148" s="189"/>
      <c r="Q148" s="189"/>
      <c r="R148" s="189"/>
      <c r="S148" s="189"/>
      <c r="T148" s="190"/>
      <c r="AT148" s="184" t="s">
        <v>135</v>
      </c>
      <c r="AU148" s="184" t="s">
        <v>84</v>
      </c>
      <c r="AV148" s="11" t="s">
        <v>84</v>
      </c>
      <c r="AW148" s="11" t="s">
        <v>38</v>
      </c>
      <c r="AX148" s="11" t="s">
        <v>82</v>
      </c>
      <c r="AY148" s="184" t="s">
        <v>124</v>
      </c>
    </row>
    <row r="149" spans="2:65" s="1" customFormat="1" ht="31.5" customHeight="1">
      <c r="B149" s="169"/>
      <c r="C149" s="170" t="s">
        <v>211</v>
      </c>
      <c r="D149" s="170" t="s">
        <v>128</v>
      </c>
      <c r="E149" s="171" t="s">
        <v>212</v>
      </c>
      <c r="F149" s="172" t="s">
        <v>213</v>
      </c>
      <c r="G149" s="173" t="s">
        <v>141</v>
      </c>
      <c r="H149" s="174">
        <v>405.5</v>
      </c>
      <c r="I149" s="175"/>
      <c r="J149" s="176">
        <f>ROUND(I149*H149,2)</f>
        <v>0</v>
      </c>
      <c r="K149" s="172" t="s">
        <v>5</v>
      </c>
      <c r="L149" s="40"/>
      <c r="M149" s="177" t="s">
        <v>5</v>
      </c>
      <c r="N149" s="178" t="s">
        <v>45</v>
      </c>
      <c r="O149" s="41"/>
      <c r="P149" s="179">
        <f>O149*H149</f>
        <v>0</v>
      </c>
      <c r="Q149" s="179">
        <v>0</v>
      </c>
      <c r="R149" s="179">
        <f>Q149*H149</f>
        <v>0</v>
      </c>
      <c r="S149" s="179">
        <v>0</v>
      </c>
      <c r="T149" s="180">
        <f>S149*H149</f>
        <v>0</v>
      </c>
      <c r="AR149" s="23" t="s">
        <v>127</v>
      </c>
      <c r="AT149" s="23" t="s">
        <v>128</v>
      </c>
      <c r="AU149" s="23" t="s">
        <v>84</v>
      </c>
      <c r="AY149" s="23" t="s">
        <v>124</v>
      </c>
      <c r="BE149" s="181">
        <f>IF(N149="základní",J149,0)</f>
        <v>0</v>
      </c>
      <c r="BF149" s="181">
        <f>IF(N149="snížená",J149,0)</f>
        <v>0</v>
      </c>
      <c r="BG149" s="181">
        <f>IF(N149="zákl. přenesená",J149,0)</f>
        <v>0</v>
      </c>
      <c r="BH149" s="181">
        <f>IF(N149="sníž. přenesená",J149,0)</f>
        <v>0</v>
      </c>
      <c r="BI149" s="181">
        <f>IF(N149="nulová",J149,0)</f>
        <v>0</v>
      </c>
      <c r="BJ149" s="23" t="s">
        <v>82</v>
      </c>
      <c r="BK149" s="181">
        <f>ROUND(I149*H149,2)</f>
        <v>0</v>
      </c>
      <c r="BL149" s="23" t="s">
        <v>127</v>
      </c>
      <c r="BM149" s="23" t="s">
        <v>214</v>
      </c>
    </row>
    <row r="150" spans="2:51" s="11" customFormat="1" ht="13.5">
      <c r="B150" s="182"/>
      <c r="D150" s="183" t="s">
        <v>135</v>
      </c>
      <c r="E150" s="184" t="s">
        <v>5</v>
      </c>
      <c r="F150" s="185" t="s">
        <v>215</v>
      </c>
      <c r="H150" s="186">
        <v>405.5</v>
      </c>
      <c r="I150" s="187"/>
      <c r="L150" s="182"/>
      <c r="M150" s="188"/>
      <c r="N150" s="189"/>
      <c r="O150" s="189"/>
      <c r="P150" s="189"/>
      <c r="Q150" s="189"/>
      <c r="R150" s="189"/>
      <c r="S150" s="189"/>
      <c r="T150" s="190"/>
      <c r="AT150" s="184" t="s">
        <v>135</v>
      </c>
      <c r="AU150" s="184" t="s">
        <v>84</v>
      </c>
      <c r="AV150" s="11" t="s">
        <v>84</v>
      </c>
      <c r="AW150" s="11" t="s">
        <v>38</v>
      </c>
      <c r="AX150" s="11" t="s">
        <v>74</v>
      </c>
      <c r="AY150" s="184" t="s">
        <v>124</v>
      </c>
    </row>
    <row r="151" spans="2:51" s="12" customFormat="1" ht="13.5">
      <c r="B151" s="191"/>
      <c r="D151" s="192" t="s">
        <v>135</v>
      </c>
      <c r="E151" s="193" t="s">
        <v>5</v>
      </c>
      <c r="F151" s="194" t="s">
        <v>138</v>
      </c>
      <c r="H151" s="195">
        <v>405.5</v>
      </c>
      <c r="I151" s="196"/>
      <c r="L151" s="191"/>
      <c r="M151" s="197"/>
      <c r="N151" s="198"/>
      <c r="O151" s="198"/>
      <c r="P151" s="198"/>
      <c r="Q151" s="198"/>
      <c r="R151" s="198"/>
      <c r="S151" s="198"/>
      <c r="T151" s="199"/>
      <c r="AT151" s="200" t="s">
        <v>135</v>
      </c>
      <c r="AU151" s="200" t="s">
        <v>84</v>
      </c>
      <c r="AV151" s="12" t="s">
        <v>127</v>
      </c>
      <c r="AW151" s="12" t="s">
        <v>38</v>
      </c>
      <c r="AX151" s="12" t="s">
        <v>82</v>
      </c>
      <c r="AY151" s="200" t="s">
        <v>124</v>
      </c>
    </row>
    <row r="152" spans="2:65" s="1" customFormat="1" ht="31.5" customHeight="1">
      <c r="B152" s="169"/>
      <c r="C152" s="170" t="s">
        <v>11</v>
      </c>
      <c r="D152" s="170" t="s">
        <v>128</v>
      </c>
      <c r="E152" s="171" t="s">
        <v>216</v>
      </c>
      <c r="F152" s="172" t="s">
        <v>217</v>
      </c>
      <c r="G152" s="173" t="s">
        <v>199</v>
      </c>
      <c r="H152" s="174">
        <v>15</v>
      </c>
      <c r="I152" s="175"/>
      <c r="J152" s="176">
        <f>ROUND(I152*H152,2)</f>
        <v>0</v>
      </c>
      <c r="K152" s="172" t="s">
        <v>132</v>
      </c>
      <c r="L152" s="40"/>
      <c r="M152" s="177" t="s">
        <v>5</v>
      </c>
      <c r="N152" s="178" t="s">
        <v>45</v>
      </c>
      <c r="O152" s="41"/>
      <c r="P152" s="179">
        <f>O152*H152</f>
        <v>0</v>
      </c>
      <c r="Q152" s="179">
        <v>0</v>
      </c>
      <c r="R152" s="179">
        <f>Q152*H152</f>
        <v>0</v>
      </c>
      <c r="S152" s="179">
        <v>0.024</v>
      </c>
      <c r="T152" s="180">
        <f>S152*H152</f>
        <v>0.36</v>
      </c>
      <c r="AR152" s="23" t="s">
        <v>127</v>
      </c>
      <c r="AT152" s="23" t="s">
        <v>128</v>
      </c>
      <c r="AU152" s="23" t="s">
        <v>84</v>
      </c>
      <c r="AY152" s="23" t="s">
        <v>124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23" t="s">
        <v>82</v>
      </c>
      <c r="BK152" s="181">
        <f>ROUND(I152*H152,2)</f>
        <v>0</v>
      </c>
      <c r="BL152" s="23" t="s">
        <v>127</v>
      </c>
      <c r="BM152" s="23" t="s">
        <v>218</v>
      </c>
    </row>
    <row r="153" spans="2:65" s="1" customFormat="1" ht="22.5" customHeight="1">
      <c r="B153" s="169"/>
      <c r="C153" s="170" t="s">
        <v>219</v>
      </c>
      <c r="D153" s="170" t="s">
        <v>128</v>
      </c>
      <c r="E153" s="171" t="s">
        <v>220</v>
      </c>
      <c r="F153" s="172" t="s">
        <v>221</v>
      </c>
      <c r="G153" s="173" t="s">
        <v>222</v>
      </c>
      <c r="H153" s="174">
        <v>15</v>
      </c>
      <c r="I153" s="175"/>
      <c r="J153" s="176">
        <f>ROUND(I153*H153,2)</f>
        <v>0</v>
      </c>
      <c r="K153" s="172" t="s">
        <v>5</v>
      </c>
      <c r="L153" s="40"/>
      <c r="M153" s="177" t="s">
        <v>5</v>
      </c>
      <c r="N153" s="178" t="s">
        <v>45</v>
      </c>
      <c r="O153" s="41"/>
      <c r="P153" s="179">
        <f>O153*H153</f>
        <v>0</v>
      </c>
      <c r="Q153" s="179">
        <v>0</v>
      </c>
      <c r="R153" s="179">
        <f>Q153*H153</f>
        <v>0</v>
      </c>
      <c r="S153" s="179">
        <v>0</v>
      </c>
      <c r="T153" s="180">
        <f>S153*H153</f>
        <v>0</v>
      </c>
      <c r="AR153" s="23" t="s">
        <v>127</v>
      </c>
      <c r="AT153" s="23" t="s">
        <v>128</v>
      </c>
      <c r="AU153" s="23" t="s">
        <v>84</v>
      </c>
      <c r="AY153" s="23" t="s">
        <v>124</v>
      </c>
      <c r="BE153" s="181">
        <f>IF(N153="základní",J153,0)</f>
        <v>0</v>
      </c>
      <c r="BF153" s="181">
        <f>IF(N153="snížená",J153,0)</f>
        <v>0</v>
      </c>
      <c r="BG153" s="181">
        <f>IF(N153="zákl. přenesená",J153,0)</f>
        <v>0</v>
      </c>
      <c r="BH153" s="181">
        <f>IF(N153="sníž. přenesená",J153,0)</f>
        <v>0</v>
      </c>
      <c r="BI153" s="181">
        <f>IF(N153="nulová",J153,0)</f>
        <v>0</v>
      </c>
      <c r="BJ153" s="23" t="s">
        <v>82</v>
      </c>
      <c r="BK153" s="181">
        <f>ROUND(I153*H153,2)</f>
        <v>0</v>
      </c>
      <c r="BL153" s="23" t="s">
        <v>127</v>
      </c>
      <c r="BM153" s="23" t="s">
        <v>223</v>
      </c>
    </row>
    <row r="154" spans="2:65" s="1" customFormat="1" ht="57" customHeight="1">
      <c r="B154" s="169"/>
      <c r="C154" s="170" t="s">
        <v>224</v>
      </c>
      <c r="D154" s="170" t="s">
        <v>128</v>
      </c>
      <c r="E154" s="171" t="s">
        <v>225</v>
      </c>
      <c r="F154" s="172" t="s">
        <v>226</v>
      </c>
      <c r="G154" s="173" t="s">
        <v>141</v>
      </c>
      <c r="H154" s="174">
        <v>405.5</v>
      </c>
      <c r="I154" s="175"/>
      <c r="J154" s="176">
        <f>ROUND(I154*H154,2)</f>
        <v>0</v>
      </c>
      <c r="K154" s="172" t="s">
        <v>5</v>
      </c>
      <c r="L154" s="40"/>
      <c r="M154" s="177" t="s">
        <v>5</v>
      </c>
      <c r="N154" s="178" t="s">
        <v>45</v>
      </c>
      <c r="O154" s="41"/>
      <c r="P154" s="179">
        <f>O154*H154</f>
        <v>0</v>
      </c>
      <c r="Q154" s="179">
        <v>0</v>
      </c>
      <c r="R154" s="179">
        <f>Q154*H154</f>
        <v>0</v>
      </c>
      <c r="S154" s="179">
        <v>0</v>
      </c>
      <c r="T154" s="180">
        <f>S154*H154</f>
        <v>0</v>
      </c>
      <c r="AR154" s="23" t="s">
        <v>127</v>
      </c>
      <c r="AT154" s="23" t="s">
        <v>128</v>
      </c>
      <c r="AU154" s="23" t="s">
        <v>84</v>
      </c>
      <c r="AY154" s="23" t="s">
        <v>124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23" t="s">
        <v>82</v>
      </c>
      <c r="BK154" s="181">
        <f>ROUND(I154*H154,2)</f>
        <v>0</v>
      </c>
      <c r="BL154" s="23" t="s">
        <v>127</v>
      </c>
      <c r="BM154" s="23" t="s">
        <v>227</v>
      </c>
    </row>
    <row r="155" spans="2:51" s="11" customFormat="1" ht="13.5">
      <c r="B155" s="182"/>
      <c r="D155" s="192" t="s">
        <v>135</v>
      </c>
      <c r="E155" s="219" t="s">
        <v>5</v>
      </c>
      <c r="F155" s="220" t="s">
        <v>215</v>
      </c>
      <c r="H155" s="221">
        <v>405.5</v>
      </c>
      <c r="I155" s="187"/>
      <c r="L155" s="182"/>
      <c r="M155" s="188"/>
      <c r="N155" s="189"/>
      <c r="O155" s="189"/>
      <c r="P155" s="189"/>
      <c r="Q155" s="189"/>
      <c r="R155" s="189"/>
      <c r="S155" s="189"/>
      <c r="T155" s="190"/>
      <c r="AT155" s="184" t="s">
        <v>135</v>
      </c>
      <c r="AU155" s="184" t="s">
        <v>84</v>
      </c>
      <c r="AV155" s="11" t="s">
        <v>84</v>
      </c>
      <c r="AW155" s="11" t="s">
        <v>38</v>
      </c>
      <c r="AX155" s="11" t="s">
        <v>82</v>
      </c>
      <c r="AY155" s="184" t="s">
        <v>124</v>
      </c>
    </row>
    <row r="156" spans="2:65" s="1" customFormat="1" ht="31.5" customHeight="1">
      <c r="B156" s="169"/>
      <c r="C156" s="170" t="s">
        <v>228</v>
      </c>
      <c r="D156" s="170" t="s">
        <v>128</v>
      </c>
      <c r="E156" s="171" t="s">
        <v>229</v>
      </c>
      <c r="F156" s="172" t="s">
        <v>230</v>
      </c>
      <c r="G156" s="173" t="s">
        <v>141</v>
      </c>
      <c r="H156" s="174">
        <v>15</v>
      </c>
      <c r="I156" s="175"/>
      <c r="J156" s="176">
        <f>ROUND(I156*H156,2)</f>
        <v>0</v>
      </c>
      <c r="K156" s="172" t="s">
        <v>5</v>
      </c>
      <c r="L156" s="40"/>
      <c r="M156" s="177" t="s">
        <v>5</v>
      </c>
      <c r="N156" s="178" t="s">
        <v>45</v>
      </c>
      <c r="O156" s="41"/>
      <c r="P156" s="179">
        <f>O156*H156</f>
        <v>0</v>
      </c>
      <c r="Q156" s="179">
        <v>0</v>
      </c>
      <c r="R156" s="179">
        <f>Q156*H156</f>
        <v>0</v>
      </c>
      <c r="S156" s="179">
        <v>0</v>
      </c>
      <c r="T156" s="180">
        <f>S156*H156</f>
        <v>0</v>
      </c>
      <c r="AR156" s="23" t="s">
        <v>127</v>
      </c>
      <c r="AT156" s="23" t="s">
        <v>128</v>
      </c>
      <c r="AU156" s="23" t="s">
        <v>84</v>
      </c>
      <c r="AY156" s="23" t="s">
        <v>124</v>
      </c>
      <c r="BE156" s="181">
        <f>IF(N156="základní",J156,0)</f>
        <v>0</v>
      </c>
      <c r="BF156" s="181">
        <f>IF(N156="snížená",J156,0)</f>
        <v>0</v>
      </c>
      <c r="BG156" s="181">
        <f>IF(N156="zákl. přenesená",J156,0)</f>
        <v>0</v>
      </c>
      <c r="BH156" s="181">
        <f>IF(N156="sníž. přenesená",J156,0)</f>
        <v>0</v>
      </c>
      <c r="BI156" s="181">
        <f>IF(N156="nulová",J156,0)</f>
        <v>0</v>
      </c>
      <c r="BJ156" s="23" t="s">
        <v>82</v>
      </c>
      <c r="BK156" s="181">
        <f>ROUND(I156*H156,2)</f>
        <v>0</v>
      </c>
      <c r="BL156" s="23" t="s">
        <v>127</v>
      </c>
      <c r="BM156" s="23" t="s">
        <v>231</v>
      </c>
    </row>
    <row r="157" spans="2:51" s="11" customFormat="1" ht="13.5">
      <c r="B157" s="182"/>
      <c r="D157" s="192" t="s">
        <v>135</v>
      </c>
      <c r="E157" s="219" t="s">
        <v>5</v>
      </c>
      <c r="F157" s="220" t="s">
        <v>11</v>
      </c>
      <c r="H157" s="221">
        <v>15</v>
      </c>
      <c r="I157" s="187"/>
      <c r="L157" s="182"/>
      <c r="M157" s="188"/>
      <c r="N157" s="189"/>
      <c r="O157" s="189"/>
      <c r="P157" s="189"/>
      <c r="Q157" s="189"/>
      <c r="R157" s="189"/>
      <c r="S157" s="189"/>
      <c r="T157" s="190"/>
      <c r="AT157" s="184" t="s">
        <v>135</v>
      </c>
      <c r="AU157" s="184" t="s">
        <v>84</v>
      </c>
      <c r="AV157" s="11" t="s">
        <v>84</v>
      </c>
      <c r="AW157" s="11" t="s">
        <v>38</v>
      </c>
      <c r="AX157" s="11" t="s">
        <v>82</v>
      </c>
      <c r="AY157" s="184" t="s">
        <v>124</v>
      </c>
    </row>
    <row r="158" spans="2:65" s="1" customFormat="1" ht="22.5" customHeight="1">
      <c r="B158" s="169"/>
      <c r="C158" s="170" t="s">
        <v>232</v>
      </c>
      <c r="D158" s="170" t="s">
        <v>128</v>
      </c>
      <c r="E158" s="171" t="s">
        <v>233</v>
      </c>
      <c r="F158" s="172" t="s">
        <v>234</v>
      </c>
      <c r="G158" s="173" t="s">
        <v>235</v>
      </c>
      <c r="H158" s="174">
        <v>1</v>
      </c>
      <c r="I158" s="175"/>
      <c r="J158" s="176">
        <f>ROUND(I158*H158,2)</f>
        <v>0</v>
      </c>
      <c r="K158" s="172" t="s">
        <v>5</v>
      </c>
      <c r="L158" s="40"/>
      <c r="M158" s="177" t="s">
        <v>5</v>
      </c>
      <c r="N158" s="178" t="s">
        <v>45</v>
      </c>
      <c r="O158" s="41"/>
      <c r="P158" s="179">
        <f>O158*H158</f>
        <v>0</v>
      </c>
      <c r="Q158" s="179">
        <v>0</v>
      </c>
      <c r="R158" s="179">
        <f>Q158*H158</f>
        <v>0</v>
      </c>
      <c r="S158" s="179">
        <v>0</v>
      </c>
      <c r="T158" s="180">
        <f>S158*H158</f>
        <v>0</v>
      </c>
      <c r="AR158" s="23" t="s">
        <v>127</v>
      </c>
      <c r="AT158" s="23" t="s">
        <v>128</v>
      </c>
      <c r="AU158" s="23" t="s">
        <v>84</v>
      </c>
      <c r="AY158" s="23" t="s">
        <v>124</v>
      </c>
      <c r="BE158" s="181">
        <f>IF(N158="základní",J158,0)</f>
        <v>0</v>
      </c>
      <c r="BF158" s="181">
        <f>IF(N158="snížená",J158,0)</f>
        <v>0</v>
      </c>
      <c r="BG158" s="181">
        <f>IF(N158="zákl. přenesená",J158,0)</f>
        <v>0</v>
      </c>
      <c r="BH158" s="181">
        <f>IF(N158="sníž. přenesená",J158,0)</f>
        <v>0</v>
      </c>
      <c r="BI158" s="181">
        <f>IF(N158="nulová",J158,0)</f>
        <v>0</v>
      </c>
      <c r="BJ158" s="23" t="s">
        <v>82</v>
      </c>
      <c r="BK158" s="181">
        <f>ROUND(I158*H158,2)</f>
        <v>0</v>
      </c>
      <c r="BL158" s="23" t="s">
        <v>127</v>
      </c>
      <c r="BM158" s="23" t="s">
        <v>236</v>
      </c>
    </row>
    <row r="159" spans="2:65" s="1" customFormat="1" ht="31.5" customHeight="1">
      <c r="B159" s="169"/>
      <c r="C159" s="170" t="s">
        <v>237</v>
      </c>
      <c r="D159" s="170" t="s">
        <v>128</v>
      </c>
      <c r="E159" s="171" t="s">
        <v>238</v>
      </c>
      <c r="F159" s="172" t="s">
        <v>239</v>
      </c>
      <c r="G159" s="173" t="s">
        <v>240</v>
      </c>
      <c r="H159" s="174">
        <v>15.484</v>
      </c>
      <c r="I159" s="175"/>
      <c r="J159" s="176">
        <f>ROUND(I159*H159,2)</f>
        <v>0</v>
      </c>
      <c r="K159" s="172" t="s">
        <v>5</v>
      </c>
      <c r="L159" s="40"/>
      <c r="M159" s="177" t="s">
        <v>5</v>
      </c>
      <c r="N159" s="178" t="s">
        <v>45</v>
      </c>
      <c r="O159" s="41"/>
      <c r="P159" s="179">
        <f>O159*H159</f>
        <v>0</v>
      </c>
      <c r="Q159" s="179">
        <v>0</v>
      </c>
      <c r="R159" s="179">
        <f>Q159*H159</f>
        <v>0</v>
      </c>
      <c r="S159" s="179">
        <v>0</v>
      </c>
      <c r="T159" s="180">
        <f>S159*H159</f>
        <v>0</v>
      </c>
      <c r="AR159" s="23" t="s">
        <v>127</v>
      </c>
      <c r="AT159" s="23" t="s">
        <v>128</v>
      </c>
      <c r="AU159" s="23" t="s">
        <v>84</v>
      </c>
      <c r="AY159" s="23" t="s">
        <v>124</v>
      </c>
      <c r="BE159" s="181">
        <f>IF(N159="základní",J159,0)</f>
        <v>0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23" t="s">
        <v>82</v>
      </c>
      <c r="BK159" s="181">
        <f>ROUND(I159*H159,2)</f>
        <v>0</v>
      </c>
      <c r="BL159" s="23" t="s">
        <v>127</v>
      </c>
      <c r="BM159" s="23" t="s">
        <v>241</v>
      </c>
    </row>
    <row r="160" spans="2:65" s="1" customFormat="1" ht="31.5" customHeight="1">
      <c r="B160" s="169"/>
      <c r="C160" s="170" t="s">
        <v>10</v>
      </c>
      <c r="D160" s="170" t="s">
        <v>128</v>
      </c>
      <c r="E160" s="171" t="s">
        <v>242</v>
      </c>
      <c r="F160" s="172" t="s">
        <v>243</v>
      </c>
      <c r="G160" s="173" t="s">
        <v>240</v>
      </c>
      <c r="H160" s="174">
        <v>15.484</v>
      </c>
      <c r="I160" s="175"/>
      <c r="J160" s="176">
        <f>ROUND(I160*H160,2)</f>
        <v>0</v>
      </c>
      <c r="K160" s="172" t="s">
        <v>5</v>
      </c>
      <c r="L160" s="40"/>
      <c r="M160" s="177" t="s">
        <v>5</v>
      </c>
      <c r="N160" s="178" t="s">
        <v>45</v>
      </c>
      <c r="O160" s="41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AR160" s="23" t="s">
        <v>127</v>
      </c>
      <c r="AT160" s="23" t="s">
        <v>128</v>
      </c>
      <c r="AU160" s="23" t="s">
        <v>84</v>
      </c>
      <c r="AY160" s="23" t="s">
        <v>124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23" t="s">
        <v>82</v>
      </c>
      <c r="BK160" s="181">
        <f>ROUND(I160*H160,2)</f>
        <v>0</v>
      </c>
      <c r="BL160" s="23" t="s">
        <v>127</v>
      </c>
      <c r="BM160" s="23" t="s">
        <v>244</v>
      </c>
    </row>
    <row r="161" spans="2:65" s="1" customFormat="1" ht="31.5" customHeight="1">
      <c r="B161" s="169"/>
      <c r="C161" s="170" t="s">
        <v>245</v>
      </c>
      <c r="D161" s="170" t="s">
        <v>128</v>
      </c>
      <c r="E161" s="171" t="s">
        <v>246</v>
      </c>
      <c r="F161" s="172" t="s">
        <v>247</v>
      </c>
      <c r="G161" s="173" t="s">
        <v>240</v>
      </c>
      <c r="H161" s="174">
        <v>309.68</v>
      </c>
      <c r="I161" s="175"/>
      <c r="J161" s="176">
        <f>ROUND(I161*H161,2)</f>
        <v>0</v>
      </c>
      <c r="K161" s="172" t="s">
        <v>5</v>
      </c>
      <c r="L161" s="40"/>
      <c r="M161" s="177" t="s">
        <v>5</v>
      </c>
      <c r="N161" s="178" t="s">
        <v>45</v>
      </c>
      <c r="O161" s="41"/>
      <c r="P161" s="179">
        <f>O161*H161</f>
        <v>0</v>
      </c>
      <c r="Q161" s="179">
        <v>0</v>
      </c>
      <c r="R161" s="179">
        <f>Q161*H161</f>
        <v>0</v>
      </c>
      <c r="S161" s="179">
        <v>0</v>
      </c>
      <c r="T161" s="180">
        <f>S161*H161</f>
        <v>0</v>
      </c>
      <c r="AR161" s="23" t="s">
        <v>127</v>
      </c>
      <c r="AT161" s="23" t="s">
        <v>128</v>
      </c>
      <c r="AU161" s="23" t="s">
        <v>84</v>
      </c>
      <c r="AY161" s="23" t="s">
        <v>124</v>
      </c>
      <c r="BE161" s="181">
        <f>IF(N161="základní",J161,0)</f>
        <v>0</v>
      </c>
      <c r="BF161" s="181">
        <f>IF(N161="snížená",J161,0)</f>
        <v>0</v>
      </c>
      <c r="BG161" s="181">
        <f>IF(N161="zákl. přenesená",J161,0)</f>
        <v>0</v>
      </c>
      <c r="BH161" s="181">
        <f>IF(N161="sníž. přenesená",J161,0)</f>
        <v>0</v>
      </c>
      <c r="BI161" s="181">
        <f>IF(N161="nulová",J161,0)</f>
        <v>0</v>
      </c>
      <c r="BJ161" s="23" t="s">
        <v>82</v>
      </c>
      <c r="BK161" s="181">
        <f>ROUND(I161*H161,2)</f>
        <v>0</v>
      </c>
      <c r="BL161" s="23" t="s">
        <v>127</v>
      </c>
      <c r="BM161" s="23" t="s">
        <v>248</v>
      </c>
    </row>
    <row r="162" spans="2:51" s="11" customFormat="1" ht="13.5">
      <c r="B162" s="182"/>
      <c r="D162" s="183" t="s">
        <v>135</v>
      </c>
      <c r="E162" s="184" t="s">
        <v>5</v>
      </c>
      <c r="F162" s="185" t="s">
        <v>249</v>
      </c>
      <c r="H162" s="186">
        <v>309.68</v>
      </c>
      <c r="I162" s="187"/>
      <c r="L162" s="182"/>
      <c r="M162" s="188"/>
      <c r="N162" s="189"/>
      <c r="O162" s="189"/>
      <c r="P162" s="189"/>
      <c r="Q162" s="189"/>
      <c r="R162" s="189"/>
      <c r="S162" s="189"/>
      <c r="T162" s="190"/>
      <c r="AT162" s="184" t="s">
        <v>135</v>
      </c>
      <c r="AU162" s="184" t="s">
        <v>84</v>
      </c>
      <c r="AV162" s="11" t="s">
        <v>84</v>
      </c>
      <c r="AW162" s="11" t="s">
        <v>38</v>
      </c>
      <c r="AX162" s="11" t="s">
        <v>74</v>
      </c>
      <c r="AY162" s="184" t="s">
        <v>124</v>
      </c>
    </row>
    <row r="163" spans="2:51" s="12" customFormat="1" ht="13.5">
      <c r="B163" s="191"/>
      <c r="D163" s="192" t="s">
        <v>135</v>
      </c>
      <c r="E163" s="193" t="s">
        <v>5</v>
      </c>
      <c r="F163" s="194" t="s">
        <v>138</v>
      </c>
      <c r="H163" s="195">
        <v>309.68</v>
      </c>
      <c r="I163" s="196"/>
      <c r="L163" s="191"/>
      <c r="M163" s="197"/>
      <c r="N163" s="198"/>
      <c r="O163" s="198"/>
      <c r="P163" s="198"/>
      <c r="Q163" s="198"/>
      <c r="R163" s="198"/>
      <c r="S163" s="198"/>
      <c r="T163" s="199"/>
      <c r="AT163" s="200" t="s">
        <v>135</v>
      </c>
      <c r="AU163" s="200" t="s">
        <v>84</v>
      </c>
      <c r="AV163" s="12" t="s">
        <v>127</v>
      </c>
      <c r="AW163" s="12" t="s">
        <v>38</v>
      </c>
      <c r="AX163" s="12" t="s">
        <v>82</v>
      </c>
      <c r="AY163" s="200" t="s">
        <v>124</v>
      </c>
    </row>
    <row r="164" spans="2:65" s="1" customFormat="1" ht="22.5" customHeight="1">
      <c r="B164" s="169"/>
      <c r="C164" s="170" t="s">
        <v>250</v>
      </c>
      <c r="D164" s="170" t="s">
        <v>128</v>
      </c>
      <c r="E164" s="171" t="s">
        <v>251</v>
      </c>
      <c r="F164" s="172" t="s">
        <v>252</v>
      </c>
      <c r="G164" s="173" t="s">
        <v>240</v>
      </c>
      <c r="H164" s="174">
        <v>15.484</v>
      </c>
      <c r="I164" s="175"/>
      <c r="J164" s="176">
        <f>ROUND(I164*H164,2)</f>
        <v>0</v>
      </c>
      <c r="K164" s="172" t="s">
        <v>132</v>
      </c>
      <c r="L164" s="40"/>
      <c r="M164" s="177" t="s">
        <v>5</v>
      </c>
      <c r="N164" s="178" t="s">
        <v>45</v>
      </c>
      <c r="O164" s="41"/>
      <c r="P164" s="179">
        <f>O164*H164</f>
        <v>0</v>
      </c>
      <c r="Q164" s="179">
        <v>0</v>
      </c>
      <c r="R164" s="179">
        <f>Q164*H164</f>
        <v>0</v>
      </c>
      <c r="S164" s="179">
        <v>0</v>
      </c>
      <c r="T164" s="180">
        <f>S164*H164</f>
        <v>0</v>
      </c>
      <c r="AR164" s="23" t="s">
        <v>133</v>
      </c>
      <c r="AT164" s="23" t="s">
        <v>128</v>
      </c>
      <c r="AU164" s="23" t="s">
        <v>84</v>
      </c>
      <c r="AY164" s="23" t="s">
        <v>124</v>
      </c>
      <c r="BE164" s="181">
        <f>IF(N164="základní",J164,0)</f>
        <v>0</v>
      </c>
      <c r="BF164" s="181">
        <f>IF(N164="snížená",J164,0)</f>
        <v>0</v>
      </c>
      <c r="BG164" s="181">
        <f>IF(N164="zákl. přenesená",J164,0)</f>
        <v>0</v>
      </c>
      <c r="BH164" s="181">
        <f>IF(N164="sníž. přenesená",J164,0)</f>
        <v>0</v>
      </c>
      <c r="BI164" s="181">
        <f>IF(N164="nulová",J164,0)</f>
        <v>0</v>
      </c>
      <c r="BJ164" s="23" t="s">
        <v>82</v>
      </c>
      <c r="BK164" s="181">
        <f>ROUND(I164*H164,2)</f>
        <v>0</v>
      </c>
      <c r="BL164" s="23" t="s">
        <v>133</v>
      </c>
      <c r="BM164" s="23" t="s">
        <v>253</v>
      </c>
    </row>
    <row r="165" spans="2:63" s="10" customFormat="1" ht="29.85" customHeight="1">
      <c r="B165" s="155"/>
      <c r="D165" s="166" t="s">
        <v>73</v>
      </c>
      <c r="E165" s="167" t="s">
        <v>254</v>
      </c>
      <c r="F165" s="167" t="s">
        <v>255</v>
      </c>
      <c r="I165" s="158"/>
      <c r="J165" s="168">
        <f>BK165</f>
        <v>0</v>
      </c>
      <c r="L165" s="155"/>
      <c r="M165" s="160"/>
      <c r="N165" s="161"/>
      <c r="O165" s="161"/>
      <c r="P165" s="162">
        <f>P166</f>
        <v>0</v>
      </c>
      <c r="Q165" s="161"/>
      <c r="R165" s="162">
        <f>R166</f>
        <v>0</v>
      </c>
      <c r="S165" s="161"/>
      <c r="T165" s="163">
        <f>T166</f>
        <v>0</v>
      </c>
      <c r="AR165" s="156" t="s">
        <v>82</v>
      </c>
      <c r="AT165" s="164" t="s">
        <v>73</v>
      </c>
      <c r="AU165" s="164" t="s">
        <v>82</v>
      </c>
      <c r="AY165" s="156" t="s">
        <v>124</v>
      </c>
      <c r="BK165" s="165">
        <f>BK166</f>
        <v>0</v>
      </c>
    </row>
    <row r="166" spans="2:65" s="1" customFormat="1" ht="44.25" customHeight="1">
      <c r="B166" s="169"/>
      <c r="C166" s="170" t="s">
        <v>256</v>
      </c>
      <c r="D166" s="170" t="s">
        <v>128</v>
      </c>
      <c r="E166" s="171" t="s">
        <v>257</v>
      </c>
      <c r="F166" s="172" t="s">
        <v>258</v>
      </c>
      <c r="G166" s="173" t="s">
        <v>240</v>
      </c>
      <c r="H166" s="174">
        <v>42.014</v>
      </c>
      <c r="I166" s="175"/>
      <c r="J166" s="176">
        <f>ROUND(I166*H166,2)</f>
        <v>0</v>
      </c>
      <c r="K166" s="172" t="s">
        <v>132</v>
      </c>
      <c r="L166" s="40"/>
      <c r="M166" s="177" t="s">
        <v>5</v>
      </c>
      <c r="N166" s="178" t="s">
        <v>45</v>
      </c>
      <c r="O166" s="41"/>
      <c r="P166" s="179">
        <f>O166*H166</f>
        <v>0</v>
      </c>
      <c r="Q166" s="179">
        <v>0</v>
      </c>
      <c r="R166" s="179">
        <f>Q166*H166</f>
        <v>0</v>
      </c>
      <c r="S166" s="179">
        <v>0</v>
      </c>
      <c r="T166" s="180">
        <f>S166*H166</f>
        <v>0</v>
      </c>
      <c r="AR166" s="23" t="s">
        <v>127</v>
      </c>
      <c r="AT166" s="23" t="s">
        <v>128</v>
      </c>
      <c r="AU166" s="23" t="s">
        <v>84</v>
      </c>
      <c r="AY166" s="23" t="s">
        <v>124</v>
      </c>
      <c r="BE166" s="181">
        <f>IF(N166="základní",J166,0)</f>
        <v>0</v>
      </c>
      <c r="BF166" s="181">
        <f>IF(N166="snížená",J166,0)</f>
        <v>0</v>
      </c>
      <c r="BG166" s="181">
        <f>IF(N166="zákl. přenesená",J166,0)</f>
        <v>0</v>
      </c>
      <c r="BH166" s="181">
        <f>IF(N166="sníž. přenesená",J166,0)</f>
        <v>0</v>
      </c>
      <c r="BI166" s="181">
        <f>IF(N166="nulová",J166,0)</f>
        <v>0</v>
      </c>
      <c r="BJ166" s="23" t="s">
        <v>82</v>
      </c>
      <c r="BK166" s="181">
        <f>ROUND(I166*H166,2)</f>
        <v>0</v>
      </c>
      <c r="BL166" s="23" t="s">
        <v>127</v>
      </c>
      <c r="BM166" s="23" t="s">
        <v>259</v>
      </c>
    </row>
    <row r="167" spans="2:63" s="10" customFormat="1" ht="37.35" customHeight="1">
      <c r="B167" s="155"/>
      <c r="D167" s="156" t="s">
        <v>73</v>
      </c>
      <c r="E167" s="157" t="s">
        <v>260</v>
      </c>
      <c r="F167" s="157" t="s">
        <v>261</v>
      </c>
      <c r="I167" s="158"/>
      <c r="J167" s="159" t="e">
        <f>BK167</f>
        <v>#REF!</v>
      </c>
      <c r="L167" s="155"/>
      <c r="M167" s="160"/>
      <c r="N167" s="161"/>
      <c r="O167" s="161"/>
      <c r="P167" s="162" t="e">
        <f>P168+#REF!+#REF!+P174+P192+#REF!+#REF!+#REF!+P222+#REF!+#REF!</f>
        <v>#REF!</v>
      </c>
      <c r="Q167" s="161"/>
      <c r="R167" s="162" t="e">
        <f>R168+#REF!+#REF!+R174+R192+#REF!+#REF!+#REF!+R222+#REF!+#REF!</f>
        <v>#REF!</v>
      </c>
      <c r="S167" s="161"/>
      <c r="T167" s="163" t="e">
        <f>T168+#REF!+#REF!+T174+T192+#REF!+#REF!+#REF!+T222+#REF!+#REF!</f>
        <v>#REF!</v>
      </c>
      <c r="AR167" s="156" t="s">
        <v>84</v>
      </c>
      <c r="AT167" s="164" t="s">
        <v>73</v>
      </c>
      <c r="AU167" s="164" t="s">
        <v>74</v>
      </c>
      <c r="AY167" s="156" t="s">
        <v>124</v>
      </c>
      <c r="BK167" s="165" t="e">
        <f>BK168+#REF!+#REF!+BK174+BK192+#REF!+#REF!+#REF!+BK222+#REF!+#REF!</f>
        <v>#REF!</v>
      </c>
    </row>
    <row r="168" spans="2:63" s="10" customFormat="1" ht="19.9" customHeight="1">
      <c r="B168" s="155"/>
      <c r="D168" s="166" t="s">
        <v>73</v>
      </c>
      <c r="E168" s="167" t="s">
        <v>262</v>
      </c>
      <c r="F168" s="167" t="s">
        <v>263</v>
      </c>
      <c r="I168" s="158"/>
      <c r="J168" s="168">
        <f>BK168</f>
        <v>0</v>
      </c>
      <c r="L168" s="155"/>
      <c r="M168" s="160"/>
      <c r="N168" s="161"/>
      <c r="O168" s="161"/>
      <c r="P168" s="162">
        <f>SUM(P169:P173)</f>
        <v>0</v>
      </c>
      <c r="Q168" s="161"/>
      <c r="R168" s="162">
        <f>SUM(R169:R173)</f>
        <v>0.2088938</v>
      </c>
      <c r="S168" s="161"/>
      <c r="T168" s="163">
        <f>SUM(T169:T173)</f>
        <v>0</v>
      </c>
      <c r="AR168" s="156" t="s">
        <v>127</v>
      </c>
      <c r="AT168" s="164" t="s">
        <v>73</v>
      </c>
      <c r="AU168" s="164" t="s">
        <v>82</v>
      </c>
      <c r="AY168" s="156" t="s">
        <v>124</v>
      </c>
      <c r="BK168" s="165">
        <f>SUM(BK169:BK173)</f>
        <v>0</v>
      </c>
    </row>
    <row r="169" spans="2:65" s="1" customFormat="1" ht="31.5" customHeight="1">
      <c r="B169" s="169"/>
      <c r="C169" s="170" t="s">
        <v>264</v>
      </c>
      <c r="D169" s="170" t="s">
        <v>128</v>
      </c>
      <c r="E169" s="171" t="s">
        <v>265</v>
      </c>
      <c r="F169" s="172" t="s">
        <v>266</v>
      </c>
      <c r="G169" s="173" t="s">
        <v>141</v>
      </c>
      <c r="H169" s="174">
        <v>9.31</v>
      </c>
      <c r="I169" s="175"/>
      <c r="J169" s="176">
        <f>ROUND(I169*H169,2)</f>
        <v>0</v>
      </c>
      <c r="K169" s="172" t="s">
        <v>132</v>
      </c>
      <c r="L169" s="40"/>
      <c r="M169" s="177" t="s">
        <v>5</v>
      </c>
      <c r="N169" s="178" t="s">
        <v>45</v>
      </c>
      <c r="O169" s="41"/>
      <c r="P169" s="179">
        <f>O169*H169</f>
        <v>0</v>
      </c>
      <c r="Q169" s="179">
        <v>0.00458</v>
      </c>
      <c r="R169" s="179">
        <f>Q169*H169</f>
        <v>0.0426398</v>
      </c>
      <c r="S169" s="179">
        <v>0</v>
      </c>
      <c r="T169" s="180">
        <f>S169*H169</f>
        <v>0</v>
      </c>
      <c r="AR169" s="23" t="s">
        <v>133</v>
      </c>
      <c r="AT169" s="23" t="s">
        <v>128</v>
      </c>
      <c r="AU169" s="23" t="s">
        <v>84</v>
      </c>
      <c r="AY169" s="23" t="s">
        <v>124</v>
      </c>
      <c r="BE169" s="181">
        <f>IF(N169="základní",J169,0)</f>
        <v>0</v>
      </c>
      <c r="BF169" s="181">
        <f>IF(N169="snížená",J169,0)</f>
        <v>0</v>
      </c>
      <c r="BG169" s="181">
        <f>IF(N169="zákl. přenesená",J169,0)</f>
        <v>0</v>
      </c>
      <c r="BH169" s="181">
        <f>IF(N169="sníž. přenesená",J169,0)</f>
        <v>0</v>
      </c>
      <c r="BI169" s="181">
        <f>IF(N169="nulová",J169,0)</f>
        <v>0</v>
      </c>
      <c r="BJ169" s="23" t="s">
        <v>82</v>
      </c>
      <c r="BK169" s="181">
        <f>ROUND(I169*H169,2)</f>
        <v>0</v>
      </c>
      <c r="BL169" s="23" t="s">
        <v>133</v>
      </c>
      <c r="BM169" s="23" t="s">
        <v>267</v>
      </c>
    </row>
    <row r="170" spans="2:51" s="11" customFormat="1" ht="13.5">
      <c r="B170" s="182"/>
      <c r="D170" s="192" t="s">
        <v>135</v>
      </c>
      <c r="E170" s="219" t="s">
        <v>5</v>
      </c>
      <c r="F170" s="220" t="s">
        <v>268</v>
      </c>
      <c r="H170" s="221">
        <v>9.31</v>
      </c>
      <c r="I170" s="187"/>
      <c r="L170" s="182"/>
      <c r="M170" s="188"/>
      <c r="N170" s="189"/>
      <c r="O170" s="189"/>
      <c r="P170" s="189"/>
      <c r="Q170" s="189"/>
      <c r="R170" s="189"/>
      <c r="S170" s="189"/>
      <c r="T170" s="190"/>
      <c r="AT170" s="184" t="s">
        <v>135</v>
      </c>
      <c r="AU170" s="184" t="s">
        <v>84</v>
      </c>
      <c r="AV170" s="11" t="s">
        <v>84</v>
      </c>
      <c r="AW170" s="11" t="s">
        <v>38</v>
      </c>
      <c r="AX170" s="11" t="s">
        <v>82</v>
      </c>
      <c r="AY170" s="184" t="s">
        <v>124</v>
      </c>
    </row>
    <row r="171" spans="2:65" s="1" customFormat="1" ht="31.5" customHeight="1">
      <c r="B171" s="169"/>
      <c r="C171" s="170" t="s">
        <v>269</v>
      </c>
      <c r="D171" s="170" t="s">
        <v>128</v>
      </c>
      <c r="E171" s="171" t="s">
        <v>270</v>
      </c>
      <c r="F171" s="172" t="s">
        <v>271</v>
      </c>
      <c r="G171" s="173" t="s">
        <v>141</v>
      </c>
      <c r="H171" s="174">
        <v>36.3</v>
      </c>
      <c r="I171" s="175"/>
      <c r="J171" s="176">
        <f>ROUND(I171*H171,2)</f>
        <v>0</v>
      </c>
      <c r="K171" s="172" t="s">
        <v>132</v>
      </c>
      <c r="L171" s="40"/>
      <c r="M171" s="177" t="s">
        <v>5</v>
      </c>
      <c r="N171" s="178" t="s">
        <v>45</v>
      </c>
      <c r="O171" s="41"/>
      <c r="P171" s="179">
        <f>O171*H171</f>
        <v>0</v>
      </c>
      <c r="Q171" s="179">
        <v>0.00458</v>
      </c>
      <c r="R171" s="179">
        <f>Q171*H171</f>
        <v>0.16625399999999999</v>
      </c>
      <c r="S171" s="179">
        <v>0</v>
      </c>
      <c r="T171" s="180">
        <f>S171*H171</f>
        <v>0</v>
      </c>
      <c r="AR171" s="23" t="s">
        <v>133</v>
      </c>
      <c r="AT171" s="23" t="s">
        <v>128</v>
      </c>
      <c r="AU171" s="23" t="s">
        <v>84</v>
      </c>
      <c r="AY171" s="23" t="s">
        <v>124</v>
      </c>
      <c r="BE171" s="181">
        <f>IF(N171="základní",J171,0)</f>
        <v>0</v>
      </c>
      <c r="BF171" s="181">
        <f>IF(N171="snížená",J171,0)</f>
        <v>0</v>
      </c>
      <c r="BG171" s="181">
        <f>IF(N171="zákl. přenesená",J171,0)</f>
        <v>0</v>
      </c>
      <c r="BH171" s="181">
        <f>IF(N171="sníž. přenesená",J171,0)</f>
        <v>0</v>
      </c>
      <c r="BI171" s="181">
        <f>IF(N171="nulová",J171,0)</f>
        <v>0</v>
      </c>
      <c r="BJ171" s="23" t="s">
        <v>82</v>
      </c>
      <c r="BK171" s="181">
        <f>ROUND(I171*H171,2)</f>
        <v>0</v>
      </c>
      <c r="BL171" s="23" t="s">
        <v>133</v>
      </c>
      <c r="BM171" s="23" t="s">
        <v>272</v>
      </c>
    </row>
    <row r="172" spans="2:51" s="11" customFormat="1" ht="13.5">
      <c r="B172" s="182"/>
      <c r="D172" s="192" t="s">
        <v>135</v>
      </c>
      <c r="E172" s="219" t="s">
        <v>5</v>
      </c>
      <c r="F172" s="220" t="s">
        <v>273</v>
      </c>
      <c r="H172" s="221">
        <v>36.3</v>
      </c>
      <c r="I172" s="187"/>
      <c r="L172" s="182"/>
      <c r="M172" s="188"/>
      <c r="N172" s="189"/>
      <c r="O172" s="189"/>
      <c r="P172" s="189"/>
      <c r="Q172" s="189"/>
      <c r="R172" s="189"/>
      <c r="S172" s="189"/>
      <c r="T172" s="190"/>
      <c r="AT172" s="184" t="s">
        <v>135</v>
      </c>
      <c r="AU172" s="184" t="s">
        <v>84</v>
      </c>
      <c r="AV172" s="11" t="s">
        <v>84</v>
      </c>
      <c r="AW172" s="11" t="s">
        <v>38</v>
      </c>
      <c r="AX172" s="11" t="s">
        <v>82</v>
      </c>
      <c r="AY172" s="184" t="s">
        <v>124</v>
      </c>
    </row>
    <row r="173" spans="2:65" s="1" customFormat="1" ht="31.5" customHeight="1">
      <c r="B173" s="169"/>
      <c r="C173" s="170" t="s">
        <v>274</v>
      </c>
      <c r="D173" s="170" t="s">
        <v>128</v>
      </c>
      <c r="E173" s="171" t="s">
        <v>275</v>
      </c>
      <c r="F173" s="172" t="s">
        <v>276</v>
      </c>
      <c r="G173" s="173" t="s">
        <v>277</v>
      </c>
      <c r="H173" s="222"/>
      <c r="I173" s="175"/>
      <c r="J173" s="176">
        <f>ROUND(I173*H173,2)</f>
        <v>0</v>
      </c>
      <c r="K173" s="172" t="s">
        <v>132</v>
      </c>
      <c r="L173" s="40"/>
      <c r="M173" s="177" t="s">
        <v>5</v>
      </c>
      <c r="N173" s="178" t="s">
        <v>45</v>
      </c>
      <c r="O173" s="41"/>
      <c r="P173" s="179">
        <f>O173*H173</f>
        <v>0</v>
      </c>
      <c r="Q173" s="179">
        <v>0</v>
      </c>
      <c r="R173" s="179">
        <f>Q173*H173</f>
        <v>0</v>
      </c>
      <c r="S173" s="179">
        <v>0</v>
      </c>
      <c r="T173" s="180">
        <f>S173*H173</f>
        <v>0</v>
      </c>
      <c r="AR173" s="23" t="s">
        <v>133</v>
      </c>
      <c r="AT173" s="23" t="s">
        <v>128</v>
      </c>
      <c r="AU173" s="23" t="s">
        <v>84</v>
      </c>
      <c r="AY173" s="23" t="s">
        <v>124</v>
      </c>
      <c r="BE173" s="181">
        <f>IF(N173="základní",J173,0)</f>
        <v>0</v>
      </c>
      <c r="BF173" s="181">
        <f>IF(N173="snížená",J173,0)</f>
        <v>0</v>
      </c>
      <c r="BG173" s="181">
        <f>IF(N173="zákl. přenesená",J173,0)</f>
        <v>0</v>
      </c>
      <c r="BH173" s="181">
        <f>IF(N173="sníž. přenesená",J173,0)</f>
        <v>0</v>
      </c>
      <c r="BI173" s="181">
        <f>IF(N173="nulová",J173,0)</f>
        <v>0</v>
      </c>
      <c r="BJ173" s="23" t="s">
        <v>82</v>
      </c>
      <c r="BK173" s="181">
        <f>ROUND(I173*H173,2)</f>
        <v>0</v>
      </c>
      <c r="BL173" s="23" t="s">
        <v>133</v>
      </c>
      <c r="BM173" s="23" t="s">
        <v>278</v>
      </c>
    </row>
    <row r="174" spans="2:63" s="10" customFormat="1" ht="29.85" customHeight="1">
      <c r="B174" s="155"/>
      <c r="D174" s="166" t="s">
        <v>73</v>
      </c>
      <c r="E174" s="167" t="s">
        <v>280</v>
      </c>
      <c r="F174" s="167" t="s">
        <v>281</v>
      </c>
      <c r="I174" s="158"/>
      <c r="J174" s="168">
        <f>BK174</f>
        <v>0</v>
      </c>
      <c r="L174" s="155"/>
      <c r="M174" s="160"/>
      <c r="N174" s="161"/>
      <c r="O174" s="161"/>
      <c r="P174" s="162">
        <f>SUM(P175:P191)</f>
        <v>0</v>
      </c>
      <c r="Q174" s="161"/>
      <c r="R174" s="162">
        <f>SUM(R175:R191)</f>
        <v>2.750116</v>
      </c>
      <c r="S174" s="161"/>
      <c r="T174" s="163">
        <f>SUM(T175:T191)</f>
        <v>0</v>
      </c>
      <c r="AR174" s="156" t="s">
        <v>127</v>
      </c>
      <c r="AT174" s="164" t="s">
        <v>73</v>
      </c>
      <c r="AU174" s="164" t="s">
        <v>82</v>
      </c>
      <c r="AY174" s="156" t="s">
        <v>124</v>
      </c>
      <c r="BK174" s="165">
        <f>SUM(BK175:BK191)</f>
        <v>0</v>
      </c>
    </row>
    <row r="175" spans="2:65" s="1" customFormat="1" ht="44.25" customHeight="1">
      <c r="B175" s="169"/>
      <c r="C175" s="170" t="s">
        <v>282</v>
      </c>
      <c r="D175" s="170" t="s">
        <v>128</v>
      </c>
      <c r="E175" s="171" t="s">
        <v>283</v>
      </c>
      <c r="F175" s="172" t="s">
        <v>284</v>
      </c>
      <c r="G175" s="173" t="s">
        <v>141</v>
      </c>
      <c r="H175" s="174">
        <v>19.36</v>
      </c>
      <c r="I175" s="175"/>
      <c r="J175" s="176">
        <f>ROUND(I175*H175,2)</f>
        <v>0</v>
      </c>
      <c r="K175" s="172" t="s">
        <v>132</v>
      </c>
      <c r="L175" s="40"/>
      <c r="M175" s="177" t="s">
        <v>5</v>
      </c>
      <c r="N175" s="178" t="s">
        <v>45</v>
      </c>
      <c r="O175" s="41"/>
      <c r="P175" s="179">
        <f>O175*H175</f>
        <v>0</v>
      </c>
      <c r="Q175" s="179">
        <v>0.02541</v>
      </c>
      <c r="R175" s="179">
        <f>Q175*H175</f>
        <v>0.4919376</v>
      </c>
      <c r="S175" s="179">
        <v>0</v>
      </c>
      <c r="T175" s="180">
        <f>S175*H175</f>
        <v>0</v>
      </c>
      <c r="AR175" s="23" t="s">
        <v>133</v>
      </c>
      <c r="AT175" s="23" t="s">
        <v>128</v>
      </c>
      <c r="AU175" s="23" t="s">
        <v>84</v>
      </c>
      <c r="AY175" s="23" t="s">
        <v>124</v>
      </c>
      <c r="BE175" s="181">
        <f>IF(N175="základní",J175,0)</f>
        <v>0</v>
      </c>
      <c r="BF175" s="181">
        <f>IF(N175="snížená",J175,0)</f>
        <v>0</v>
      </c>
      <c r="BG175" s="181">
        <f>IF(N175="zákl. přenesená",J175,0)</f>
        <v>0</v>
      </c>
      <c r="BH175" s="181">
        <f>IF(N175="sníž. přenesená",J175,0)</f>
        <v>0</v>
      </c>
      <c r="BI175" s="181">
        <f>IF(N175="nulová",J175,0)</f>
        <v>0</v>
      </c>
      <c r="BJ175" s="23" t="s">
        <v>82</v>
      </c>
      <c r="BK175" s="181">
        <f>ROUND(I175*H175,2)</f>
        <v>0</v>
      </c>
      <c r="BL175" s="23" t="s">
        <v>133</v>
      </c>
      <c r="BM175" s="23" t="s">
        <v>285</v>
      </c>
    </row>
    <row r="176" spans="2:51" s="11" customFormat="1" ht="13.5">
      <c r="B176" s="182"/>
      <c r="D176" s="192" t="s">
        <v>135</v>
      </c>
      <c r="E176" s="219" t="s">
        <v>5</v>
      </c>
      <c r="F176" s="220" t="s">
        <v>286</v>
      </c>
      <c r="H176" s="221">
        <v>19.36</v>
      </c>
      <c r="I176" s="187"/>
      <c r="L176" s="182"/>
      <c r="M176" s="188"/>
      <c r="N176" s="189"/>
      <c r="O176" s="189"/>
      <c r="P176" s="189"/>
      <c r="Q176" s="189"/>
      <c r="R176" s="189"/>
      <c r="S176" s="189"/>
      <c r="T176" s="190"/>
      <c r="AT176" s="184" t="s">
        <v>135</v>
      </c>
      <c r="AU176" s="184" t="s">
        <v>84</v>
      </c>
      <c r="AV176" s="11" t="s">
        <v>84</v>
      </c>
      <c r="AW176" s="11" t="s">
        <v>38</v>
      </c>
      <c r="AX176" s="11" t="s">
        <v>82</v>
      </c>
      <c r="AY176" s="184" t="s">
        <v>124</v>
      </c>
    </row>
    <row r="177" spans="2:65" s="1" customFormat="1" ht="44.25" customHeight="1">
      <c r="B177" s="169"/>
      <c r="C177" s="170" t="s">
        <v>287</v>
      </c>
      <c r="D177" s="170" t="s">
        <v>128</v>
      </c>
      <c r="E177" s="171" t="s">
        <v>288</v>
      </c>
      <c r="F177" s="172" t="s">
        <v>289</v>
      </c>
      <c r="G177" s="173" t="s">
        <v>141</v>
      </c>
      <c r="H177" s="174">
        <v>130.2</v>
      </c>
      <c r="I177" s="175"/>
      <c r="J177" s="176">
        <f>ROUND(I177*H177,2)</f>
        <v>0</v>
      </c>
      <c r="K177" s="172" t="s">
        <v>132</v>
      </c>
      <c r="L177" s="40"/>
      <c r="M177" s="177" t="s">
        <v>5</v>
      </c>
      <c r="N177" s="178" t="s">
        <v>45</v>
      </c>
      <c r="O177" s="41"/>
      <c r="P177" s="179">
        <f>O177*H177</f>
        <v>0</v>
      </c>
      <c r="Q177" s="179">
        <v>0.01292</v>
      </c>
      <c r="R177" s="179">
        <f>Q177*H177</f>
        <v>1.6821839999999997</v>
      </c>
      <c r="S177" s="179">
        <v>0</v>
      </c>
      <c r="T177" s="180">
        <f>S177*H177</f>
        <v>0</v>
      </c>
      <c r="AR177" s="23" t="s">
        <v>133</v>
      </c>
      <c r="AT177" s="23" t="s">
        <v>128</v>
      </c>
      <c r="AU177" s="23" t="s">
        <v>84</v>
      </c>
      <c r="AY177" s="23" t="s">
        <v>124</v>
      </c>
      <c r="BE177" s="181">
        <f>IF(N177="základní",J177,0)</f>
        <v>0</v>
      </c>
      <c r="BF177" s="181">
        <f>IF(N177="snížená",J177,0)</f>
        <v>0</v>
      </c>
      <c r="BG177" s="181">
        <f>IF(N177="zákl. přenesená",J177,0)</f>
        <v>0</v>
      </c>
      <c r="BH177" s="181">
        <f>IF(N177="sníž. přenesená",J177,0)</f>
        <v>0</v>
      </c>
      <c r="BI177" s="181">
        <f>IF(N177="nulová",J177,0)</f>
        <v>0</v>
      </c>
      <c r="BJ177" s="23" t="s">
        <v>82</v>
      </c>
      <c r="BK177" s="181">
        <f>ROUND(I177*H177,2)</f>
        <v>0</v>
      </c>
      <c r="BL177" s="23" t="s">
        <v>133</v>
      </c>
      <c r="BM177" s="23" t="s">
        <v>290</v>
      </c>
    </row>
    <row r="178" spans="2:51" s="11" customFormat="1" ht="13.5">
      <c r="B178" s="182"/>
      <c r="D178" s="183" t="s">
        <v>135</v>
      </c>
      <c r="E178" s="184" t="s">
        <v>5</v>
      </c>
      <c r="F178" s="185" t="s">
        <v>268</v>
      </c>
      <c r="H178" s="186">
        <v>9.31</v>
      </c>
      <c r="I178" s="187"/>
      <c r="L178" s="182"/>
      <c r="M178" s="188"/>
      <c r="N178" s="189"/>
      <c r="O178" s="189"/>
      <c r="P178" s="189"/>
      <c r="Q178" s="189"/>
      <c r="R178" s="189"/>
      <c r="S178" s="189"/>
      <c r="T178" s="190"/>
      <c r="AT178" s="184" t="s">
        <v>135</v>
      </c>
      <c r="AU178" s="184" t="s">
        <v>84</v>
      </c>
      <c r="AV178" s="11" t="s">
        <v>84</v>
      </c>
      <c r="AW178" s="11" t="s">
        <v>38</v>
      </c>
      <c r="AX178" s="11" t="s">
        <v>74</v>
      </c>
      <c r="AY178" s="184" t="s">
        <v>124</v>
      </c>
    </row>
    <row r="179" spans="2:51" s="11" customFormat="1" ht="13.5">
      <c r="B179" s="182"/>
      <c r="D179" s="183" t="s">
        <v>135</v>
      </c>
      <c r="E179" s="184" t="s">
        <v>5</v>
      </c>
      <c r="F179" s="185" t="s">
        <v>291</v>
      </c>
      <c r="H179" s="186">
        <v>11.5</v>
      </c>
      <c r="I179" s="187"/>
      <c r="L179" s="182"/>
      <c r="M179" s="188"/>
      <c r="N179" s="189"/>
      <c r="O179" s="189"/>
      <c r="P179" s="189"/>
      <c r="Q179" s="189"/>
      <c r="R179" s="189"/>
      <c r="S179" s="189"/>
      <c r="T179" s="190"/>
      <c r="AT179" s="184" t="s">
        <v>135</v>
      </c>
      <c r="AU179" s="184" t="s">
        <v>84</v>
      </c>
      <c r="AV179" s="11" t="s">
        <v>84</v>
      </c>
      <c r="AW179" s="11" t="s">
        <v>38</v>
      </c>
      <c r="AX179" s="11" t="s">
        <v>74</v>
      </c>
      <c r="AY179" s="184" t="s">
        <v>124</v>
      </c>
    </row>
    <row r="180" spans="2:51" s="11" customFormat="1" ht="13.5">
      <c r="B180" s="182"/>
      <c r="D180" s="183" t="s">
        <v>135</v>
      </c>
      <c r="E180" s="184" t="s">
        <v>5</v>
      </c>
      <c r="F180" s="185" t="s">
        <v>292</v>
      </c>
      <c r="H180" s="186">
        <v>109.39</v>
      </c>
      <c r="I180" s="187"/>
      <c r="L180" s="182"/>
      <c r="M180" s="188"/>
      <c r="N180" s="189"/>
      <c r="O180" s="189"/>
      <c r="P180" s="189"/>
      <c r="Q180" s="189"/>
      <c r="R180" s="189"/>
      <c r="S180" s="189"/>
      <c r="T180" s="190"/>
      <c r="AT180" s="184" t="s">
        <v>135</v>
      </c>
      <c r="AU180" s="184" t="s">
        <v>84</v>
      </c>
      <c r="AV180" s="11" t="s">
        <v>84</v>
      </c>
      <c r="AW180" s="11" t="s">
        <v>38</v>
      </c>
      <c r="AX180" s="11" t="s">
        <v>74</v>
      </c>
      <c r="AY180" s="184" t="s">
        <v>124</v>
      </c>
    </row>
    <row r="181" spans="2:51" s="12" customFormat="1" ht="13.5">
      <c r="B181" s="191"/>
      <c r="D181" s="192" t="s">
        <v>135</v>
      </c>
      <c r="E181" s="193" t="s">
        <v>5</v>
      </c>
      <c r="F181" s="194" t="s">
        <v>138</v>
      </c>
      <c r="H181" s="195">
        <v>130.2</v>
      </c>
      <c r="I181" s="196"/>
      <c r="L181" s="191"/>
      <c r="M181" s="197"/>
      <c r="N181" s="198"/>
      <c r="O181" s="198"/>
      <c r="P181" s="198"/>
      <c r="Q181" s="198"/>
      <c r="R181" s="198"/>
      <c r="S181" s="198"/>
      <c r="T181" s="199"/>
      <c r="AT181" s="200" t="s">
        <v>135</v>
      </c>
      <c r="AU181" s="200" t="s">
        <v>84</v>
      </c>
      <c r="AV181" s="12" t="s">
        <v>127</v>
      </c>
      <c r="AW181" s="12" t="s">
        <v>38</v>
      </c>
      <c r="AX181" s="12" t="s">
        <v>82</v>
      </c>
      <c r="AY181" s="200" t="s">
        <v>124</v>
      </c>
    </row>
    <row r="182" spans="2:65" s="1" customFormat="1" ht="44.25" customHeight="1">
      <c r="B182" s="169"/>
      <c r="C182" s="170" t="s">
        <v>293</v>
      </c>
      <c r="D182" s="170" t="s">
        <v>128</v>
      </c>
      <c r="E182" s="171" t="s">
        <v>294</v>
      </c>
      <c r="F182" s="172" t="s">
        <v>295</v>
      </c>
      <c r="G182" s="173" t="s">
        <v>296</v>
      </c>
      <c r="H182" s="174">
        <v>6.4</v>
      </c>
      <c r="I182" s="175"/>
      <c r="J182" s="176">
        <f>ROUND(I182*H182,2)</f>
        <v>0</v>
      </c>
      <c r="K182" s="172" t="s">
        <v>132</v>
      </c>
      <c r="L182" s="40"/>
      <c r="M182" s="177" t="s">
        <v>5</v>
      </c>
      <c r="N182" s="178" t="s">
        <v>45</v>
      </c>
      <c r="O182" s="41"/>
      <c r="P182" s="179">
        <f>O182*H182</f>
        <v>0</v>
      </c>
      <c r="Q182" s="179">
        <v>0.02368</v>
      </c>
      <c r="R182" s="179">
        <f>Q182*H182</f>
        <v>0.15155200000000002</v>
      </c>
      <c r="S182" s="179">
        <v>0</v>
      </c>
      <c r="T182" s="180">
        <f>S182*H182</f>
        <v>0</v>
      </c>
      <c r="AR182" s="23" t="s">
        <v>133</v>
      </c>
      <c r="AT182" s="23" t="s">
        <v>128</v>
      </c>
      <c r="AU182" s="23" t="s">
        <v>84</v>
      </c>
      <c r="AY182" s="23" t="s">
        <v>124</v>
      </c>
      <c r="BE182" s="181">
        <f>IF(N182="základní",J182,0)</f>
        <v>0</v>
      </c>
      <c r="BF182" s="181">
        <f>IF(N182="snížená",J182,0)</f>
        <v>0</v>
      </c>
      <c r="BG182" s="181">
        <f>IF(N182="zákl. přenesená",J182,0)</f>
        <v>0</v>
      </c>
      <c r="BH182" s="181">
        <f>IF(N182="sníž. přenesená",J182,0)</f>
        <v>0</v>
      </c>
      <c r="BI182" s="181">
        <f>IF(N182="nulová",J182,0)</f>
        <v>0</v>
      </c>
      <c r="BJ182" s="23" t="s">
        <v>82</v>
      </c>
      <c r="BK182" s="181">
        <f>ROUND(I182*H182,2)</f>
        <v>0</v>
      </c>
      <c r="BL182" s="23" t="s">
        <v>133</v>
      </c>
      <c r="BM182" s="23" t="s">
        <v>297</v>
      </c>
    </row>
    <row r="183" spans="2:51" s="11" customFormat="1" ht="13.5">
      <c r="B183" s="182"/>
      <c r="D183" s="192" t="s">
        <v>135</v>
      </c>
      <c r="E183" s="219" t="s">
        <v>5</v>
      </c>
      <c r="F183" s="220" t="s">
        <v>298</v>
      </c>
      <c r="H183" s="221">
        <v>6.4</v>
      </c>
      <c r="I183" s="187"/>
      <c r="L183" s="182"/>
      <c r="M183" s="188"/>
      <c r="N183" s="189"/>
      <c r="O183" s="189"/>
      <c r="P183" s="189"/>
      <c r="Q183" s="189"/>
      <c r="R183" s="189"/>
      <c r="S183" s="189"/>
      <c r="T183" s="190"/>
      <c r="AT183" s="184" t="s">
        <v>135</v>
      </c>
      <c r="AU183" s="184" t="s">
        <v>84</v>
      </c>
      <c r="AV183" s="11" t="s">
        <v>84</v>
      </c>
      <c r="AW183" s="11" t="s">
        <v>38</v>
      </c>
      <c r="AX183" s="11" t="s">
        <v>82</v>
      </c>
      <c r="AY183" s="184" t="s">
        <v>124</v>
      </c>
    </row>
    <row r="184" spans="2:65" s="1" customFormat="1" ht="31.5" customHeight="1">
      <c r="B184" s="169"/>
      <c r="C184" s="170" t="s">
        <v>299</v>
      </c>
      <c r="D184" s="170" t="s">
        <v>128</v>
      </c>
      <c r="E184" s="171" t="s">
        <v>300</v>
      </c>
      <c r="F184" s="172" t="s">
        <v>301</v>
      </c>
      <c r="G184" s="173" t="s">
        <v>199</v>
      </c>
      <c r="H184" s="174">
        <v>12</v>
      </c>
      <c r="I184" s="175"/>
      <c r="J184" s="176">
        <f>ROUND(I184*H184,2)</f>
        <v>0</v>
      </c>
      <c r="K184" s="172" t="s">
        <v>132</v>
      </c>
      <c r="L184" s="40"/>
      <c r="M184" s="177" t="s">
        <v>5</v>
      </c>
      <c r="N184" s="178" t="s">
        <v>45</v>
      </c>
      <c r="O184" s="41"/>
      <c r="P184" s="179">
        <f>O184*H184</f>
        <v>0</v>
      </c>
      <c r="Q184" s="179">
        <v>4E-05</v>
      </c>
      <c r="R184" s="179">
        <f>Q184*H184</f>
        <v>0.00048000000000000007</v>
      </c>
      <c r="S184" s="179">
        <v>0</v>
      </c>
      <c r="T184" s="180">
        <f>S184*H184</f>
        <v>0</v>
      </c>
      <c r="AR184" s="23" t="s">
        <v>219</v>
      </c>
      <c r="AT184" s="23" t="s">
        <v>128</v>
      </c>
      <c r="AU184" s="23" t="s">
        <v>84</v>
      </c>
      <c r="AY184" s="23" t="s">
        <v>124</v>
      </c>
      <c r="BE184" s="181">
        <f>IF(N184="základní",J184,0)</f>
        <v>0</v>
      </c>
      <c r="BF184" s="181">
        <f>IF(N184="snížená",J184,0)</f>
        <v>0</v>
      </c>
      <c r="BG184" s="181">
        <f>IF(N184="zákl. přenesená",J184,0)</f>
        <v>0</v>
      </c>
      <c r="BH184" s="181">
        <f>IF(N184="sníž. přenesená",J184,0)</f>
        <v>0</v>
      </c>
      <c r="BI184" s="181">
        <f>IF(N184="nulová",J184,0)</f>
        <v>0</v>
      </c>
      <c r="BJ184" s="23" t="s">
        <v>82</v>
      </c>
      <c r="BK184" s="181">
        <f>ROUND(I184*H184,2)</f>
        <v>0</v>
      </c>
      <c r="BL184" s="23" t="s">
        <v>219</v>
      </c>
      <c r="BM184" s="23" t="s">
        <v>302</v>
      </c>
    </row>
    <row r="185" spans="2:65" s="1" customFormat="1" ht="22.5" customHeight="1">
      <c r="B185" s="169"/>
      <c r="C185" s="209" t="s">
        <v>303</v>
      </c>
      <c r="D185" s="209" t="s">
        <v>202</v>
      </c>
      <c r="E185" s="210" t="s">
        <v>304</v>
      </c>
      <c r="F185" s="211" t="s">
        <v>305</v>
      </c>
      <c r="G185" s="212" t="s">
        <v>199</v>
      </c>
      <c r="H185" s="213">
        <v>12</v>
      </c>
      <c r="I185" s="214"/>
      <c r="J185" s="215">
        <f>ROUND(I185*H185,2)</f>
        <v>0</v>
      </c>
      <c r="K185" s="211" t="s">
        <v>132</v>
      </c>
      <c r="L185" s="216"/>
      <c r="M185" s="217" t="s">
        <v>5</v>
      </c>
      <c r="N185" s="218" t="s">
        <v>45</v>
      </c>
      <c r="O185" s="41"/>
      <c r="P185" s="179">
        <f>O185*H185</f>
        <v>0</v>
      </c>
      <c r="Q185" s="179">
        <v>0.00055</v>
      </c>
      <c r="R185" s="179">
        <f>Q185*H185</f>
        <v>0.0066</v>
      </c>
      <c r="S185" s="179">
        <v>0</v>
      </c>
      <c r="T185" s="180">
        <f>S185*H185</f>
        <v>0</v>
      </c>
      <c r="AR185" s="23" t="s">
        <v>279</v>
      </c>
      <c r="AT185" s="23" t="s">
        <v>202</v>
      </c>
      <c r="AU185" s="23" t="s">
        <v>84</v>
      </c>
      <c r="AY185" s="23" t="s">
        <v>124</v>
      </c>
      <c r="BE185" s="181">
        <f>IF(N185="základní",J185,0)</f>
        <v>0</v>
      </c>
      <c r="BF185" s="181">
        <f>IF(N185="snížená",J185,0)</f>
        <v>0</v>
      </c>
      <c r="BG185" s="181">
        <f>IF(N185="zákl. přenesená",J185,0)</f>
        <v>0</v>
      </c>
      <c r="BH185" s="181">
        <f>IF(N185="sníž. přenesená",J185,0)</f>
        <v>0</v>
      </c>
      <c r="BI185" s="181">
        <f>IF(N185="nulová",J185,0)</f>
        <v>0</v>
      </c>
      <c r="BJ185" s="23" t="s">
        <v>82</v>
      </c>
      <c r="BK185" s="181">
        <f>ROUND(I185*H185,2)</f>
        <v>0</v>
      </c>
      <c r="BL185" s="23" t="s">
        <v>219</v>
      </c>
      <c r="BM185" s="23" t="s">
        <v>306</v>
      </c>
    </row>
    <row r="186" spans="2:65" s="1" customFormat="1" ht="31.5" customHeight="1">
      <c r="B186" s="169"/>
      <c r="C186" s="170" t="s">
        <v>307</v>
      </c>
      <c r="D186" s="170" t="s">
        <v>128</v>
      </c>
      <c r="E186" s="171" t="s">
        <v>308</v>
      </c>
      <c r="F186" s="172" t="s">
        <v>309</v>
      </c>
      <c r="G186" s="173" t="s">
        <v>141</v>
      </c>
      <c r="H186" s="174">
        <v>38.22</v>
      </c>
      <c r="I186" s="175"/>
      <c r="J186" s="176">
        <f>ROUND(I186*H186,2)</f>
        <v>0</v>
      </c>
      <c r="K186" s="172" t="s">
        <v>132</v>
      </c>
      <c r="L186" s="40"/>
      <c r="M186" s="177" t="s">
        <v>5</v>
      </c>
      <c r="N186" s="178" t="s">
        <v>45</v>
      </c>
      <c r="O186" s="41"/>
      <c r="P186" s="179">
        <f>O186*H186</f>
        <v>0</v>
      </c>
      <c r="Q186" s="179">
        <v>0.00132</v>
      </c>
      <c r="R186" s="179">
        <f>Q186*H186</f>
        <v>0.0504504</v>
      </c>
      <c r="S186" s="179">
        <v>0</v>
      </c>
      <c r="T186" s="180">
        <f>S186*H186</f>
        <v>0</v>
      </c>
      <c r="AR186" s="23" t="s">
        <v>133</v>
      </c>
      <c r="AT186" s="23" t="s">
        <v>128</v>
      </c>
      <c r="AU186" s="23" t="s">
        <v>84</v>
      </c>
      <c r="AY186" s="23" t="s">
        <v>124</v>
      </c>
      <c r="BE186" s="181">
        <f>IF(N186="základní",J186,0)</f>
        <v>0</v>
      </c>
      <c r="BF186" s="181">
        <f>IF(N186="snížená",J186,0)</f>
        <v>0</v>
      </c>
      <c r="BG186" s="181">
        <f>IF(N186="zákl. přenesená",J186,0)</f>
        <v>0</v>
      </c>
      <c r="BH186" s="181">
        <f>IF(N186="sníž. přenesená",J186,0)</f>
        <v>0</v>
      </c>
      <c r="BI186" s="181">
        <f>IF(N186="nulová",J186,0)</f>
        <v>0</v>
      </c>
      <c r="BJ186" s="23" t="s">
        <v>82</v>
      </c>
      <c r="BK186" s="181">
        <f>ROUND(I186*H186,2)</f>
        <v>0</v>
      </c>
      <c r="BL186" s="23" t="s">
        <v>133</v>
      </c>
      <c r="BM186" s="23" t="s">
        <v>310</v>
      </c>
    </row>
    <row r="187" spans="2:51" s="11" customFormat="1" ht="13.5">
      <c r="B187" s="182"/>
      <c r="D187" s="183" t="s">
        <v>135</v>
      </c>
      <c r="E187" s="184" t="s">
        <v>5</v>
      </c>
      <c r="F187" s="185" t="s">
        <v>311</v>
      </c>
      <c r="H187" s="186">
        <v>27.13</v>
      </c>
      <c r="I187" s="187"/>
      <c r="L187" s="182"/>
      <c r="M187" s="188"/>
      <c r="N187" s="189"/>
      <c r="O187" s="189"/>
      <c r="P187" s="189"/>
      <c r="Q187" s="189"/>
      <c r="R187" s="189"/>
      <c r="S187" s="189"/>
      <c r="T187" s="190"/>
      <c r="AT187" s="184" t="s">
        <v>135</v>
      </c>
      <c r="AU187" s="184" t="s">
        <v>84</v>
      </c>
      <c r="AV187" s="11" t="s">
        <v>84</v>
      </c>
      <c r="AW187" s="11" t="s">
        <v>38</v>
      </c>
      <c r="AX187" s="11" t="s">
        <v>74</v>
      </c>
      <c r="AY187" s="184" t="s">
        <v>124</v>
      </c>
    </row>
    <row r="188" spans="2:51" s="11" customFormat="1" ht="13.5">
      <c r="B188" s="182"/>
      <c r="D188" s="183" t="s">
        <v>135</v>
      </c>
      <c r="E188" s="184" t="s">
        <v>5</v>
      </c>
      <c r="F188" s="185" t="s">
        <v>312</v>
      </c>
      <c r="H188" s="186">
        <v>11.09</v>
      </c>
      <c r="I188" s="187"/>
      <c r="L188" s="182"/>
      <c r="M188" s="188"/>
      <c r="N188" s="189"/>
      <c r="O188" s="189"/>
      <c r="P188" s="189"/>
      <c r="Q188" s="189"/>
      <c r="R188" s="189"/>
      <c r="S188" s="189"/>
      <c r="T188" s="190"/>
      <c r="AT188" s="184" t="s">
        <v>135</v>
      </c>
      <c r="AU188" s="184" t="s">
        <v>84</v>
      </c>
      <c r="AV188" s="11" t="s">
        <v>84</v>
      </c>
      <c r="AW188" s="11" t="s">
        <v>38</v>
      </c>
      <c r="AX188" s="11" t="s">
        <v>74</v>
      </c>
      <c r="AY188" s="184" t="s">
        <v>124</v>
      </c>
    </row>
    <row r="189" spans="2:51" s="12" customFormat="1" ht="13.5">
      <c r="B189" s="191"/>
      <c r="D189" s="192" t="s">
        <v>135</v>
      </c>
      <c r="E189" s="193" t="s">
        <v>5</v>
      </c>
      <c r="F189" s="194" t="s">
        <v>138</v>
      </c>
      <c r="H189" s="195">
        <v>38.22</v>
      </c>
      <c r="I189" s="196"/>
      <c r="L189" s="191"/>
      <c r="M189" s="197"/>
      <c r="N189" s="198"/>
      <c r="O189" s="198"/>
      <c r="P189" s="198"/>
      <c r="Q189" s="198"/>
      <c r="R189" s="198"/>
      <c r="S189" s="198"/>
      <c r="T189" s="199"/>
      <c r="AT189" s="200" t="s">
        <v>135</v>
      </c>
      <c r="AU189" s="200" t="s">
        <v>84</v>
      </c>
      <c r="AV189" s="12" t="s">
        <v>127</v>
      </c>
      <c r="AW189" s="12" t="s">
        <v>38</v>
      </c>
      <c r="AX189" s="12" t="s">
        <v>82</v>
      </c>
      <c r="AY189" s="200" t="s">
        <v>124</v>
      </c>
    </row>
    <row r="190" spans="2:65" s="1" customFormat="1" ht="22.5" customHeight="1">
      <c r="B190" s="169"/>
      <c r="C190" s="209" t="s">
        <v>313</v>
      </c>
      <c r="D190" s="209" t="s">
        <v>202</v>
      </c>
      <c r="E190" s="210" t="s">
        <v>314</v>
      </c>
      <c r="F190" s="211" t="s">
        <v>315</v>
      </c>
      <c r="G190" s="212" t="s">
        <v>141</v>
      </c>
      <c r="H190" s="213">
        <v>45.864</v>
      </c>
      <c r="I190" s="214"/>
      <c r="J190" s="215">
        <f>ROUND(I190*H190,2)</f>
        <v>0</v>
      </c>
      <c r="K190" s="211" t="s">
        <v>132</v>
      </c>
      <c r="L190" s="216"/>
      <c r="M190" s="217" t="s">
        <v>5</v>
      </c>
      <c r="N190" s="218" t="s">
        <v>45</v>
      </c>
      <c r="O190" s="41"/>
      <c r="P190" s="179">
        <f>O190*H190</f>
        <v>0</v>
      </c>
      <c r="Q190" s="179">
        <v>0.008</v>
      </c>
      <c r="R190" s="179">
        <f>Q190*H190</f>
        <v>0.36691199999999996</v>
      </c>
      <c r="S190" s="179">
        <v>0</v>
      </c>
      <c r="T190" s="180">
        <f>S190*H190</f>
        <v>0</v>
      </c>
      <c r="AR190" s="23" t="s">
        <v>133</v>
      </c>
      <c r="AT190" s="23" t="s">
        <v>202</v>
      </c>
      <c r="AU190" s="23" t="s">
        <v>84</v>
      </c>
      <c r="AY190" s="23" t="s">
        <v>124</v>
      </c>
      <c r="BE190" s="181">
        <f>IF(N190="základní",J190,0)</f>
        <v>0</v>
      </c>
      <c r="BF190" s="181">
        <f>IF(N190="snížená",J190,0)</f>
        <v>0</v>
      </c>
      <c r="BG190" s="181">
        <f>IF(N190="zákl. přenesená",J190,0)</f>
        <v>0</v>
      </c>
      <c r="BH190" s="181">
        <f>IF(N190="sníž. přenesená",J190,0)</f>
        <v>0</v>
      </c>
      <c r="BI190" s="181">
        <f>IF(N190="nulová",J190,0)</f>
        <v>0</v>
      </c>
      <c r="BJ190" s="23" t="s">
        <v>82</v>
      </c>
      <c r="BK190" s="181">
        <f>ROUND(I190*H190,2)</f>
        <v>0</v>
      </c>
      <c r="BL190" s="23" t="s">
        <v>133</v>
      </c>
      <c r="BM190" s="23" t="s">
        <v>316</v>
      </c>
    </row>
    <row r="191" spans="2:65" s="1" customFormat="1" ht="31.5" customHeight="1">
      <c r="B191" s="169"/>
      <c r="C191" s="170" t="s">
        <v>317</v>
      </c>
      <c r="D191" s="170" t="s">
        <v>128</v>
      </c>
      <c r="E191" s="171" t="s">
        <v>318</v>
      </c>
      <c r="F191" s="172" t="s">
        <v>319</v>
      </c>
      <c r="G191" s="173" t="s">
        <v>277</v>
      </c>
      <c r="H191" s="222"/>
      <c r="I191" s="175"/>
      <c r="J191" s="176">
        <f>ROUND(I191*H191,2)</f>
        <v>0</v>
      </c>
      <c r="K191" s="172" t="s">
        <v>132</v>
      </c>
      <c r="L191" s="40"/>
      <c r="M191" s="177" t="s">
        <v>5</v>
      </c>
      <c r="N191" s="178" t="s">
        <v>45</v>
      </c>
      <c r="O191" s="41"/>
      <c r="P191" s="179">
        <f>O191*H191</f>
        <v>0</v>
      </c>
      <c r="Q191" s="179">
        <v>0</v>
      </c>
      <c r="R191" s="179">
        <f>Q191*H191</f>
        <v>0</v>
      </c>
      <c r="S191" s="179">
        <v>0</v>
      </c>
      <c r="T191" s="180">
        <f>S191*H191</f>
        <v>0</v>
      </c>
      <c r="AR191" s="23" t="s">
        <v>133</v>
      </c>
      <c r="AT191" s="23" t="s">
        <v>128</v>
      </c>
      <c r="AU191" s="23" t="s">
        <v>84</v>
      </c>
      <c r="AY191" s="23" t="s">
        <v>124</v>
      </c>
      <c r="BE191" s="181">
        <f>IF(N191="základní",J191,0)</f>
        <v>0</v>
      </c>
      <c r="BF191" s="181">
        <f>IF(N191="snížená",J191,0)</f>
        <v>0</v>
      </c>
      <c r="BG191" s="181">
        <f>IF(N191="zákl. přenesená",J191,0)</f>
        <v>0</v>
      </c>
      <c r="BH191" s="181">
        <f>IF(N191="sníž. přenesená",J191,0)</f>
        <v>0</v>
      </c>
      <c r="BI191" s="181">
        <f>IF(N191="nulová",J191,0)</f>
        <v>0</v>
      </c>
      <c r="BJ191" s="23" t="s">
        <v>82</v>
      </c>
      <c r="BK191" s="181">
        <f>ROUND(I191*H191,2)</f>
        <v>0</v>
      </c>
      <c r="BL191" s="23" t="s">
        <v>133</v>
      </c>
      <c r="BM191" s="23" t="s">
        <v>320</v>
      </c>
    </row>
    <row r="192" spans="2:63" s="10" customFormat="1" ht="29.85" customHeight="1">
      <c r="B192" s="155"/>
      <c r="D192" s="166" t="s">
        <v>73</v>
      </c>
      <c r="E192" s="167" t="s">
        <v>321</v>
      </c>
      <c r="F192" s="167" t="s">
        <v>322</v>
      </c>
      <c r="I192" s="158"/>
      <c r="J192" s="168">
        <f>BK192</f>
        <v>0</v>
      </c>
      <c r="L192" s="155"/>
      <c r="M192" s="160"/>
      <c r="N192" s="161"/>
      <c r="O192" s="161"/>
      <c r="P192" s="162">
        <f>SUM(P193:P221)</f>
        <v>0</v>
      </c>
      <c r="Q192" s="161"/>
      <c r="R192" s="162">
        <f>SUM(R193:R221)</f>
        <v>3.4717553</v>
      </c>
      <c r="S192" s="161"/>
      <c r="T192" s="163">
        <f>SUM(T193:T221)</f>
        <v>2.2157418</v>
      </c>
      <c r="AR192" s="156" t="s">
        <v>84</v>
      </c>
      <c r="AT192" s="164" t="s">
        <v>73</v>
      </c>
      <c r="AU192" s="164" t="s">
        <v>82</v>
      </c>
      <c r="AY192" s="156" t="s">
        <v>124</v>
      </c>
      <c r="BK192" s="165">
        <f>SUM(BK193:BK221)</f>
        <v>0</v>
      </c>
    </row>
    <row r="193" spans="2:65" s="1" customFormat="1" ht="22.5" customHeight="1">
      <c r="B193" s="169"/>
      <c r="C193" s="170" t="s">
        <v>323</v>
      </c>
      <c r="D193" s="170" t="s">
        <v>128</v>
      </c>
      <c r="E193" s="171" t="s">
        <v>324</v>
      </c>
      <c r="F193" s="172" t="s">
        <v>325</v>
      </c>
      <c r="G193" s="173" t="s">
        <v>141</v>
      </c>
      <c r="H193" s="174">
        <v>8.04</v>
      </c>
      <c r="I193" s="175"/>
      <c r="J193" s="176">
        <f>ROUND(I193*H193,2)</f>
        <v>0</v>
      </c>
      <c r="K193" s="172" t="s">
        <v>132</v>
      </c>
      <c r="L193" s="40"/>
      <c r="M193" s="177" t="s">
        <v>5</v>
      </c>
      <c r="N193" s="178" t="s">
        <v>45</v>
      </c>
      <c r="O193" s="41"/>
      <c r="P193" s="179">
        <f>O193*H193</f>
        <v>0</v>
      </c>
      <c r="Q193" s="179">
        <v>0</v>
      </c>
      <c r="R193" s="179">
        <f>Q193*H193</f>
        <v>0</v>
      </c>
      <c r="S193" s="179">
        <v>0.08317</v>
      </c>
      <c r="T193" s="180">
        <f>S193*H193</f>
        <v>0.6686867999999999</v>
      </c>
      <c r="AR193" s="23" t="s">
        <v>127</v>
      </c>
      <c r="AT193" s="23" t="s">
        <v>128</v>
      </c>
      <c r="AU193" s="23" t="s">
        <v>84</v>
      </c>
      <c r="AY193" s="23" t="s">
        <v>124</v>
      </c>
      <c r="BE193" s="181">
        <f>IF(N193="základní",J193,0)</f>
        <v>0</v>
      </c>
      <c r="BF193" s="181">
        <f>IF(N193="snížená",J193,0)</f>
        <v>0</v>
      </c>
      <c r="BG193" s="181">
        <f>IF(N193="zákl. přenesená",J193,0)</f>
        <v>0</v>
      </c>
      <c r="BH193" s="181">
        <f>IF(N193="sníž. přenesená",J193,0)</f>
        <v>0</v>
      </c>
      <c r="BI193" s="181">
        <f>IF(N193="nulová",J193,0)</f>
        <v>0</v>
      </c>
      <c r="BJ193" s="23" t="s">
        <v>82</v>
      </c>
      <c r="BK193" s="181">
        <f>ROUND(I193*H193,2)</f>
        <v>0</v>
      </c>
      <c r="BL193" s="23" t="s">
        <v>127</v>
      </c>
      <c r="BM193" s="23" t="s">
        <v>326</v>
      </c>
    </row>
    <row r="194" spans="2:51" s="11" customFormat="1" ht="13.5">
      <c r="B194" s="182"/>
      <c r="D194" s="183" t="s">
        <v>135</v>
      </c>
      <c r="E194" s="184" t="s">
        <v>5</v>
      </c>
      <c r="F194" s="185" t="s">
        <v>327</v>
      </c>
      <c r="H194" s="186">
        <v>3.91</v>
      </c>
      <c r="I194" s="187"/>
      <c r="L194" s="182"/>
      <c r="M194" s="188"/>
      <c r="N194" s="189"/>
      <c r="O194" s="189"/>
      <c r="P194" s="189"/>
      <c r="Q194" s="189"/>
      <c r="R194" s="189"/>
      <c r="S194" s="189"/>
      <c r="T194" s="190"/>
      <c r="AT194" s="184" t="s">
        <v>135</v>
      </c>
      <c r="AU194" s="184" t="s">
        <v>84</v>
      </c>
      <c r="AV194" s="11" t="s">
        <v>84</v>
      </c>
      <c r="AW194" s="11" t="s">
        <v>38</v>
      </c>
      <c r="AX194" s="11" t="s">
        <v>74</v>
      </c>
      <c r="AY194" s="184" t="s">
        <v>124</v>
      </c>
    </row>
    <row r="195" spans="2:51" s="11" customFormat="1" ht="13.5">
      <c r="B195" s="182"/>
      <c r="D195" s="183" t="s">
        <v>135</v>
      </c>
      <c r="E195" s="184" t="s">
        <v>5</v>
      </c>
      <c r="F195" s="185" t="s">
        <v>328</v>
      </c>
      <c r="H195" s="186">
        <v>4.13</v>
      </c>
      <c r="I195" s="187"/>
      <c r="L195" s="182"/>
      <c r="M195" s="188"/>
      <c r="N195" s="189"/>
      <c r="O195" s="189"/>
      <c r="P195" s="189"/>
      <c r="Q195" s="189"/>
      <c r="R195" s="189"/>
      <c r="S195" s="189"/>
      <c r="T195" s="190"/>
      <c r="AT195" s="184" t="s">
        <v>135</v>
      </c>
      <c r="AU195" s="184" t="s">
        <v>84</v>
      </c>
      <c r="AV195" s="11" t="s">
        <v>84</v>
      </c>
      <c r="AW195" s="11" t="s">
        <v>38</v>
      </c>
      <c r="AX195" s="11" t="s">
        <v>74</v>
      </c>
      <c r="AY195" s="184" t="s">
        <v>124</v>
      </c>
    </row>
    <row r="196" spans="2:51" s="12" customFormat="1" ht="13.5">
      <c r="B196" s="191"/>
      <c r="D196" s="192" t="s">
        <v>135</v>
      </c>
      <c r="E196" s="193" t="s">
        <v>5</v>
      </c>
      <c r="F196" s="194" t="s">
        <v>138</v>
      </c>
      <c r="H196" s="195">
        <v>8.04</v>
      </c>
      <c r="I196" s="196"/>
      <c r="L196" s="191"/>
      <c r="M196" s="197"/>
      <c r="N196" s="198"/>
      <c r="O196" s="198"/>
      <c r="P196" s="198"/>
      <c r="Q196" s="198"/>
      <c r="R196" s="198"/>
      <c r="S196" s="198"/>
      <c r="T196" s="199"/>
      <c r="AT196" s="200" t="s">
        <v>135</v>
      </c>
      <c r="AU196" s="200" t="s">
        <v>84</v>
      </c>
      <c r="AV196" s="12" t="s">
        <v>127</v>
      </c>
      <c r="AW196" s="12" t="s">
        <v>38</v>
      </c>
      <c r="AX196" s="12" t="s">
        <v>82</v>
      </c>
      <c r="AY196" s="200" t="s">
        <v>124</v>
      </c>
    </row>
    <row r="197" spans="2:65" s="1" customFormat="1" ht="22.5" customHeight="1">
      <c r="B197" s="169"/>
      <c r="C197" s="170" t="s">
        <v>329</v>
      </c>
      <c r="D197" s="170" t="s">
        <v>128</v>
      </c>
      <c r="E197" s="171" t="s">
        <v>330</v>
      </c>
      <c r="F197" s="172" t="s">
        <v>331</v>
      </c>
      <c r="G197" s="173" t="s">
        <v>141</v>
      </c>
      <c r="H197" s="174">
        <v>11.09</v>
      </c>
      <c r="I197" s="175"/>
      <c r="J197" s="176">
        <f>ROUND(I197*H197,2)</f>
        <v>0</v>
      </c>
      <c r="K197" s="172" t="s">
        <v>132</v>
      </c>
      <c r="L197" s="40"/>
      <c r="M197" s="177" t="s">
        <v>5</v>
      </c>
      <c r="N197" s="178" t="s">
        <v>45</v>
      </c>
      <c r="O197" s="41"/>
      <c r="P197" s="179">
        <f>O197*H197</f>
        <v>0</v>
      </c>
      <c r="Q197" s="179">
        <v>0</v>
      </c>
      <c r="R197" s="179">
        <f>Q197*H197</f>
        <v>0</v>
      </c>
      <c r="S197" s="179">
        <v>0.1395</v>
      </c>
      <c r="T197" s="180">
        <f>S197*H197</f>
        <v>1.547055</v>
      </c>
      <c r="AR197" s="23" t="s">
        <v>127</v>
      </c>
      <c r="AT197" s="23" t="s">
        <v>128</v>
      </c>
      <c r="AU197" s="23" t="s">
        <v>84</v>
      </c>
      <c r="AY197" s="23" t="s">
        <v>124</v>
      </c>
      <c r="BE197" s="181">
        <f>IF(N197="základní",J197,0)</f>
        <v>0</v>
      </c>
      <c r="BF197" s="181">
        <f>IF(N197="snížená",J197,0)</f>
        <v>0</v>
      </c>
      <c r="BG197" s="181">
        <f>IF(N197="zákl. přenesená",J197,0)</f>
        <v>0</v>
      </c>
      <c r="BH197" s="181">
        <f>IF(N197="sníž. přenesená",J197,0)</f>
        <v>0</v>
      </c>
      <c r="BI197" s="181">
        <f>IF(N197="nulová",J197,0)</f>
        <v>0</v>
      </c>
      <c r="BJ197" s="23" t="s">
        <v>82</v>
      </c>
      <c r="BK197" s="181">
        <f>ROUND(I197*H197,2)</f>
        <v>0</v>
      </c>
      <c r="BL197" s="23" t="s">
        <v>127</v>
      </c>
      <c r="BM197" s="23" t="s">
        <v>332</v>
      </c>
    </row>
    <row r="198" spans="2:51" s="11" customFormat="1" ht="13.5">
      <c r="B198" s="182"/>
      <c r="D198" s="192" t="s">
        <v>135</v>
      </c>
      <c r="E198" s="219" t="s">
        <v>5</v>
      </c>
      <c r="F198" s="220" t="s">
        <v>312</v>
      </c>
      <c r="H198" s="221">
        <v>11.09</v>
      </c>
      <c r="I198" s="187"/>
      <c r="L198" s="182"/>
      <c r="M198" s="188"/>
      <c r="N198" s="189"/>
      <c r="O198" s="189"/>
      <c r="P198" s="189"/>
      <c r="Q198" s="189"/>
      <c r="R198" s="189"/>
      <c r="S198" s="189"/>
      <c r="T198" s="190"/>
      <c r="AT198" s="184" t="s">
        <v>135</v>
      </c>
      <c r="AU198" s="184" t="s">
        <v>84</v>
      </c>
      <c r="AV198" s="11" t="s">
        <v>84</v>
      </c>
      <c r="AW198" s="11" t="s">
        <v>38</v>
      </c>
      <c r="AX198" s="11" t="s">
        <v>82</v>
      </c>
      <c r="AY198" s="184" t="s">
        <v>124</v>
      </c>
    </row>
    <row r="199" spans="2:65" s="1" customFormat="1" ht="22.5" customHeight="1">
      <c r="B199" s="169"/>
      <c r="C199" s="170" t="s">
        <v>333</v>
      </c>
      <c r="D199" s="170" t="s">
        <v>128</v>
      </c>
      <c r="E199" s="171" t="s">
        <v>334</v>
      </c>
      <c r="F199" s="172" t="s">
        <v>335</v>
      </c>
      <c r="G199" s="173" t="s">
        <v>141</v>
      </c>
      <c r="H199" s="174">
        <v>9.31</v>
      </c>
      <c r="I199" s="175"/>
      <c r="J199" s="176">
        <f>ROUND(I199*H199,2)</f>
        <v>0</v>
      </c>
      <c r="K199" s="172" t="s">
        <v>132</v>
      </c>
      <c r="L199" s="40"/>
      <c r="M199" s="177" t="s">
        <v>5</v>
      </c>
      <c r="N199" s="178" t="s">
        <v>45</v>
      </c>
      <c r="O199" s="41"/>
      <c r="P199" s="179">
        <f>O199*H199</f>
        <v>0</v>
      </c>
      <c r="Q199" s="179">
        <v>0</v>
      </c>
      <c r="R199" s="179">
        <f>Q199*H199</f>
        <v>0</v>
      </c>
      <c r="S199" s="179">
        <v>0</v>
      </c>
      <c r="T199" s="180">
        <f>S199*H199</f>
        <v>0</v>
      </c>
      <c r="AR199" s="23" t="s">
        <v>219</v>
      </c>
      <c r="AT199" s="23" t="s">
        <v>128</v>
      </c>
      <c r="AU199" s="23" t="s">
        <v>84</v>
      </c>
      <c r="AY199" s="23" t="s">
        <v>124</v>
      </c>
      <c r="BE199" s="181">
        <f>IF(N199="základní",J199,0)</f>
        <v>0</v>
      </c>
      <c r="BF199" s="181">
        <f>IF(N199="snížená",J199,0)</f>
        <v>0</v>
      </c>
      <c r="BG199" s="181">
        <f>IF(N199="zákl. přenesená",J199,0)</f>
        <v>0</v>
      </c>
      <c r="BH199" s="181">
        <f>IF(N199="sníž. přenesená",J199,0)</f>
        <v>0</v>
      </c>
      <c r="BI199" s="181">
        <f>IF(N199="nulová",J199,0)</f>
        <v>0</v>
      </c>
      <c r="BJ199" s="23" t="s">
        <v>82</v>
      </c>
      <c r="BK199" s="181">
        <f>ROUND(I199*H199,2)</f>
        <v>0</v>
      </c>
      <c r="BL199" s="23" t="s">
        <v>219</v>
      </c>
      <c r="BM199" s="23" t="s">
        <v>336</v>
      </c>
    </row>
    <row r="200" spans="2:51" s="11" customFormat="1" ht="13.5">
      <c r="B200" s="182"/>
      <c r="D200" s="183" t="s">
        <v>135</v>
      </c>
      <c r="E200" s="184" t="s">
        <v>5</v>
      </c>
      <c r="F200" s="185" t="s">
        <v>337</v>
      </c>
      <c r="H200" s="186">
        <v>4.32</v>
      </c>
      <c r="I200" s="187"/>
      <c r="L200" s="182"/>
      <c r="M200" s="188"/>
      <c r="N200" s="189"/>
      <c r="O200" s="189"/>
      <c r="P200" s="189"/>
      <c r="Q200" s="189"/>
      <c r="R200" s="189"/>
      <c r="S200" s="189"/>
      <c r="T200" s="190"/>
      <c r="AT200" s="184" t="s">
        <v>135</v>
      </c>
      <c r="AU200" s="184" t="s">
        <v>84</v>
      </c>
      <c r="AV200" s="11" t="s">
        <v>84</v>
      </c>
      <c r="AW200" s="11" t="s">
        <v>38</v>
      </c>
      <c r="AX200" s="11" t="s">
        <v>74</v>
      </c>
      <c r="AY200" s="184" t="s">
        <v>124</v>
      </c>
    </row>
    <row r="201" spans="2:51" s="11" customFormat="1" ht="13.5">
      <c r="B201" s="182"/>
      <c r="D201" s="183" t="s">
        <v>135</v>
      </c>
      <c r="E201" s="184" t="s">
        <v>5</v>
      </c>
      <c r="F201" s="185" t="s">
        <v>338</v>
      </c>
      <c r="H201" s="186">
        <v>4.99</v>
      </c>
      <c r="I201" s="187"/>
      <c r="L201" s="182"/>
      <c r="M201" s="188"/>
      <c r="N201" s="189"/>
      <c r="O201" s="189"/>
      <c r="P201" s="189"/>
      <c r="Q201" s="189"/>
      <c r="R201" s="189"/>
      <c r="S201" s="189"/>
      <c r="T201" s="190"/>
      <c r="AT201" s="184" t="s">
        <v>135</v>
      </c>
      <c r="AU201" s="184" t="s">
        <v>84</v>
      </c>
      <c r="AV201" s="11" t="s">
        <v>84</v>
      </c>
      <c r="AW201" s="11" t="s">
        <v>38</v>
      </c>
      <c r="AX201" s="11" t="s">
        <v>74</v>
      </c>
      <c r="AY201" s="184" t="s">
        <v>124</v>
      </c>
    </row>
    <row r="202" spans="2:51" s="12" customFormat="1" ht="13.5">
      <c r="B202" s="191"/>
      <c r="D202" s="192" t="s">
        <v>135</v>
      </c>
      <c r="E202" s="193" t="s">
        <v>5</v>
      </c>
      <c r="F202" s="194" t="s">
        <v>138</v>
      </c>
      <c r="H202" s="195">
        <v>9.31</v>
      </c>
      <c r="I202" s="196"/>
      <c r="L202" s="191"/>
      <c r="M202" s="197"/>
      <c r="N202" s="198"/>
      <c r="O202" s="198"/>
      <c r="P202" s="198"/>
      <c r="Q202" s="198"/>
      <c r="R202" s="198"/>
      <c r="S202" s="198"/>
      <c r="T202" s="199"/>
      <c r="AT202" s="200" t="s">
        <v>135</v>
      </c>
      <c r="AU202" s="200" t="s">
        <v>84</v>
      </c>
      <c r="AV202" s="12" t="s">
        <v>127</v>
      </c>
      <c r="AW202" s="12" t="s">
        <v>38</v>
      </c>
      <c r="AX202" s="12" t="s">
        <v>82</v>
      </c>
      <c r="AY202" s="200" t="s">
        <v>124</v>
      </c>
    </row>
    <row r="203" spans="2:65" s="1" customFormat="1" ht="22.5" customHeight="1">
      <c r="B203" s="169"/>
      <c r="C203" s="170" t="s">
        <v>339</v>
      </c>
      <c r="D203" s="170" t="s">
        <v>128</v>
      </c>
      <c r="E203" s="171" t="s">
        <v>340</v>
      </c>
      <c r="F203" s="172" t="s">
        <v>341</v>
      </c>
      <c r="G203" s="173" t="s">
        <v>296</v>
      </c>
      <c r="H203" s="174">
        <v>325.02</v>
      </c>
      <c r="I203" s="175"/>
      <c r="J203" s="176">
        <f>ROUND(I203*H203,2)</f>
        <v>0</v>
      </c>
      <c r="K203" s="172" t="s">
        <v>132</v>
      </c>
      <c r="L203" s="40"/>
      <c r="M203" s="177" t="s">
        <v>5</v>
      </c>
      <c r="N203" s="178" t="s">
        <v>45</v>
      </c>
      <c r="O203" s="41"/>
      <c r="P203" s="179">
        <f>O203*H203</f>
        <v>0</v>
      </c>
      <c r="Q203" s="179">
        <v>3E-05</v>
      </c>
      <c r="R203" s="179">
        <f>Q203*H203</f>
        <v>0.0097506</v>
      </c>
      <c r="S203" s="179">
        <v>0</v>
      </c>
      <c r="T203" s="180">
        <f>S203*H203</f>
        <v>0</v>
      </c>
      <c r="AR203" s="23" t="s">
        <v>219</v>
      </c>
      <c r="AT203" s="23" t="s">
        <v>128</v>
      </c>
      <c r="AU203" s="23" t="s">
        <v>84</v>
      </c>
      <c r="AY203" s="23" t="s">
        <v>124</v>
      </c>
      <c r="BE203" s="181">
        <f>IF(N203="základní",J203,0)</f>
        <v>0</v>
      </c>
      <c r="BF203" s="181">
        <f>IF(N203="snížená",J203,0)</f>
        <v>0</v>
      </c>
      <c r="BG203" s="181">
        <f>IF(N203="zákl. přenesená",J203,0)</f>
        <v>0</v>
      </c>
      <c r="BH203" s="181">
        <f>IF(N203="sníž. přenesená",J203,0)</f>
        <v>0</v>
      </c>
      <c r="BI203" s="181">
        <f>IF(N203="nulová",J203,0)</f>
        <v>0</v>
      </c>
      <c r="BJ203" s="23" t="s">
        <v>82</v>
      </c>
      <c r="BK203" s="181">
        <f>ROUND(I203*H203,2)</f>
        <v>0</v>
      </c>
      <c r="BL203" s="23" t="s">
        <v>219</v>
      </c>
      <c r="BM203" s="23" t="s">
        <v>342</v>
      </c>
    </row>
    <row r="204" spans="2:51" s="11" customFormat="1" ht="13.5">
      <c r="B204" s="182"/>
      <c r="D204" s="192" t="s">
        <v>135</v>
      </c>
      <c r="E204" s="219" t="s">
        <v>5</v>
      </c>
      <c r="F204" s="220" t="s">
        <v>343</v>
      </c>
      <c r="H204" s="221">
        <v>325.02</v>
      </c>
      <c r="I204" s="187"/>
      <c r="L204" s="182"/>
      <c r="M204" s="188"/>
      <c r="N204" s="189"/>
      <c r="O204" s="189"/>
      <c r="P204" s="189"/>
      <c r="Q204" s="189"/>
      <c r="R204" s="189"/>
      <c r="S204" s="189"/>
      <c r="T204" s="190"/>
      <c r="AT204" s="184" t="s">
        <v>135</v>
      </c>
      <c r="AU204" s="184" t="s">
        <v>84</v>
      </c>
      <c r="AV204" s="11" t="s">
        <v>84</v>
      </c>
      <c r="AW204" s="11" t="s">
        <v>38</v>
      </c>
      <c r="AX204" s="11" t="s">
        <v>82</v>
      </c>
      <c r="AY204" s="184" t="s">
        <v>124</v>
      </c>
    </row>
    <row r="205" spans="2:65" s="1" customFormat="1" ht="22.5" customHeight="1">
      <c r="B205" s="169"/>
      <c r="C205" s="170" t="s">
        <v>344</v>
      </c>
      <c r="D205" s="170" t="s">
        <v>128</v>
      </c>
      <c r="E205" s="171" t="s">
        <v>345</v>
      </c>
      <c r="F205" s="172" t="s">
        <v>346</v>
      </c>
      <c r="G205" s="173" t="s">
        <v>199</v>
      </c>
      <c r="H205" s="174">
        <v>162</v>
      </c>
      <c r="I205" s="175"/>
      <c r="J205" s="176">
        <f>ROUND(I205*H205,2)</f>
        <v>0</v>
      </c>
      <c r="K205" s="172" t="s">
        <v>132</v>
      </c>
      <c r="L205" s="40"/>
      <c r="M205" s="177" t="s">
        <v>5</v>
      </c>
      <c r="N205" s="178" t="s">
        <v>45</v>
      </c>
      <c r="O205" s="41"/>
      <c r="P205" s="179">
        <f>O205*H205</f>
        <v>0</v>
      </c>
      <c r="Q205" s="179">
        <v>0</v>
      </c>
      <c r="R205" s="179">
        <f>Q205*H205</f>
        <v>0</v>
      </c>
      <c r="S205" s="179">
        <v>0</v>
      </c>
      <c r="T205" s="180">
        <f>S205*H205</f>
        <v>0</v>
      </c>
      <c r="AR205" s="23" t="s">
        <v>219</v>
      </c>
      <c r="AT205" s="23" t="s">
        <v>128</v>
      </c>
      <c r="AU205" s="23" t="s">
        <v>84</v>
      </c>
      <c r="AY205" s="23" t="s">
        <v>124</v>
      </c>
      <c r="BE205" s="181">
        <f>IF(N205="základní",J205,0)</f>
        <v>0</v>
      </c>
      <c r="BF205" s="181">
        <f>IF(N205="snížená",J205,0)</f>
        <v>0</v>
      </c>
      <c r="BG205" s="181">
        <f>IF(N205="zákl. přenesená",J205,0)</f>
        <v>0</v>
      </c>
      <c r="BH205" s="181">
        <f>IF(N205="sníž. přenesená",J205,0)</f>
        <v>0</v>
      </c>
      <c r="BI205" s="181">
        <f>IF(N205="nulová",J205,0)</f>
        <v>0</v>
      </c>
      <c r="BJ205" s="23" t="s">
        <v>82</v>
      </c>
      <c r="BK205" s="181">
        <f>ROUND(I205*H205,2)</f>
        <v>0</v>
      </c>
      <c r="BL205" s="23" t="s">
        <v>219</v>
      </c>
      <c r="BM205" s="23" t="s">
        <v>347</v>
      </c>
    </row>
    <row r="206" spans="2:65" s="1" customFormat="1" ht="22.5" customHeight="1">
      <c r="B206" s="169"/>
      <c r="C206" s="170" t="s">
        <v>348</v>
      </c>
      <c r="D206" s="170" t="s">
        <v>128</v>
      </c>
      <c r="E206" s="171" t="s">
        <v>349</v>
      </c>
      <c r="F206" s="172" t="s">
        <v>350</v>
      </c>
      <c r="G206" s="173" t="s">
        <v>141</v>
      </c>
      <c r="H206" s="174">
        <v>54.17</v>
      </c>
      <c r="I206" s="175"/>
      <c r="J206" s="176">
        <f>ROUND(I206*H206,2)</f>
        <v>0</v>
      </c>
      <c r="K206" s="172" t="s">
        <v>132</v>
      </c>
      <c r="L206" s="40"/>
      <c r="M206" s="177" t="s">
        <v>5</v>
      </c>
      <c r="N206" s="178" t="s">
        <v>45</v>
      </c>
      <c r="O206" s="41"/>
      <c r="P206" s="179">
        <f>O206*H206</f>
        <v>0</v>
      </c>
      <c r="Q206" s="179">
        <v>0.0077</v>
      </c>
      <c r="R206" s="179">
        <f>Q206*H206</f>
        <v>0.417109</v>
      </c>
      <c r="S206" s="179">
        <v>0</v>
      </c>
      <c r="T206" s="180">
        <f>S206*H206</f>
        <v>0</v>
      </c>
      <c r="AR206" s="23" t="s">
        <v>133</v>
      </c>
      <c r="AT206" s="23" t="s">
        <v>128</v>
      </c>
      <c r="AU206" s="23" t="s">
        <v>84</v>
      </c>
      <c r="AY206" s="23" t="s">
        <v>124</v>
      </c>
      <c r="BE206" s="181">
        <f>IF(N206="základní",J206,0)</f>
        <v>0</v>
      </c>
      <c r="BF206" s="181">
        <f>IF(N206="snížená",J206,0)</f>
        <v>0</v>
      </c>
      <c r="BG206" s="181">
        <f>IF(N206="zákl. přenesená",J206,0)</f>
        <v>0</v>
      </c>
      <c r="BH206" s="181">
        <f>IF(N206="sníž. přenesená",J206,0)</f>
        <v>0</v>
      </c>
      <c r="BI206" s="181">
        <f>IF(N206="nulová",J206,0)</f>
        <v>0</v>
      </c>
      <c r="BJ206" s="23" t="s">
        <v>82</v>
      </c>
      <c r="BK206" s="181">
        <f>ROUND(I206*H206,2)</f>
        <v>0</v>
      </c>
      <c r="BL206" s="23" t="s">
        <v>133</v>
      </c>
      <c r="BM206" s="23" t="s">
        <v>351</v>
      </c>
    </row>
    <row r="207" spans="2:65" s="1" customFormat="1" ht="31.5" customHeight="1">
      <c r="B207" s="169"/>
      <c r="C207" s="170" t="s">
        <v>352</v>
      </c>
      <c r="D207" s="170" t="s">
        <v>128</v>
      </c>
      <c r="E207" s="171" t="s">
        <v>353</v>
      </c>
      <c r="F207" s="172" t="s">
        <v>354</v>
      </c>
      <c r="G207" s="173" t="s">
        <v>141</v>
      </c>
      <c r="H207" s="174">
        <v>812.55</v>
      </c>
      <c r="I207" s="175"/>
      <c r="J207" s="176">
        <f>ROUND(I207*H207,2)</f>
        <v>0</v>
      </c>
      <c r="K207" s="172" t="s">
        <v>132</v>
      </c>
      <c r="L207" s="40"/>
      <c r="M207" s="177" t="s">
        <v>5</v>
      </c>
      <c r="N207" s="178" t="s">
        <v>45</v>
      </c>
      <c r="O207" s="41"/>
      <c r="P207" s="179">
        <f>O207*H207</f>
        <v>0</v>
      </c>
      <c r="Q207" s="179">
        <v>0.00193</v>
      </c>
      <c r="R207" s="179">
        <f>Q207*H207</f>
        <v>1.5682215</v>
      </c>
      <c r="S207" s="179">
        <v>0</v>
      </c>
      <c r="T207" s="180">
        <f>S207*H207</f>
        <v>0</v>
      </c>
      <c r="AR207" s="23" t="s">
        <v>133</v>
      </c>
      <c r="AT207" s="23" t="s">
        <v>128</v>
      </c>
      <c r="AU207" s="23" t="s">
        <v>84</v>
      </c>
      <c r="AY207" s="23" t="s">
        <v>124</v>
      </c>
      <c r="BE207" s="181">
        <f>IF(N207="základní",J207,0)</f>
        <v>0</v>
      </c>
      <c r="BF207" s="181">
        <f>IF(N207="snížená",J207,0)</f>
        <v>0</v>
      </c>
      <c r="BG207" s="181">
        <f>IF(N207="zákl. přenesená",J207,0)</f>
        <v>0</v>
      </c>
      <c r="BH207" s="181">
        <f>IF(N207="sníž. přenesená",J207,0)</f>
        <v>0</v>
      </c>
      <c r="BI207" s="181">
        <f>IF(N207="nulová",J207,0)</f>
        <v>0</v>
      </c>
      <c r="BJ207" s="23" t="s">
        <v>82</v>
      </c>
      <c r="BK207" s="181">
        <f>ROUND(I207*H207,2)</f>
        <v>0</v>
      </c>
      <c r="BL207" s="23" t="s">
        <v>133</v>
      </c>
      <c r="BM207" s="23" t="s">
        <v>355</v>
      </c>
    </row>
    <row r="208" spans="2:51" s="11" customFormat="1" ht="13.5">
      <c r="B208" s="182"/>
      <c r="D208" s="183" t="s">
        <v>135</v>
      </c>
      <c r="E208" s="184" t="s">
        <v>5</v>
      </c>
      <c r="F208" s="185" t="s">
        <v>356</v>
      </c>
      <c r="H208" s="186">
        <v>812.55</v>
      </c>
      <c r="I208" s="187"/>
      <c r="L208" s="182"/>
      <c r="M208" s="188"/>
      <c r="N208" s="189"/>
      <c r="O208" s="189"/>
      <c r="P208" s="189"/>
      <c r="Q208" s="189"/>
      <c r="R208" s="189"/>
      <c r="S208" s="189"/>
      <c r="T208" s="190"/>
      <c r="AT208" s="184" t="s">
        <v>135</v>
      </c>
      <c r="AU208" s="184" t="s">
        <v>84</v>
      </c>
      <c r="AV208" s="11" t="s">
        <v>84</v>
      </c>
      <c r="AW208" s="11" t="s">
        <v>38</v>
      </c>
      <c r="AX208" s="11" t="s">
        <v>74</v>
      </c>
      <c r="AY208" s="184" t="s">
        <v>124</v>
      </c>
    </row>
    <row r="209" spans="2:51" s="12" customFormat="1" ht="13.5">
      <c r="B209" s="191"/>
      <c r="D209" s="192" t="s">
        <v>135</v>
      </c>
      <c r="E209" s="193" t="s">
        <v>5</v>
      </c>
      <c r="F209" s="194" t="s">
        <v>138</v>
      </c>
      <c r="H209" s="195">
        <v>812.55</v>
      </c>
      <c r="I209" s="196"/>
      <c r="L209" s="191"/>
      <c r="M209" s="197"/>
      <c r="N209" s="198"/>
      <c r="O209" s="198"/>
      <c r="P209" s="198"/>
      <c r="Q209" s="198"/>
      <c r="R209" s="198"/>
      <c r="S209" s="198"/>
      <c r="T209" s="199"/>
      <c r="AT209" s="200" t="s">
        <v>135</v>
      </c>
      <c r="AU209" s="200" t="s">
        <v>84</v>
      </c>
      <c r="AV209" s="12" t="s">
        <v>127</v>
      </c>
      <c r="AW209" s="12" t="s">
        <v>38</v>
      </c>
      <c r="AX209" s="12" t="s">
        <v>82</v>
      </c>
      <c r="AY209" s="200" t="s">
        <v>124</v>
      </c>
    </row>
    <row r="210" spans="2:65" s="1" customFormat="1" ht="22.5" customHeight="1">
      <c r="B210" s="169"/>
      <c r="C210" s="170" t="s">
        <v>357</v>
      </c>
      <c r="D210" s="170" t="s">
        <v>128</v>
      </c>
      <c r="E210" s="171" t="s">
        <v>358</v>
      </c>
      <c r="F210" s="172" t="s">
        <v>359</v>
      </c>
      <c r="G210" s="173" t="s">
        <v>141</v>
      </c>
      <c r="H210" s="174">
        <v>54.17</v>
      </c>
      <c r="I210" s="175"/>
      <c r="J210" s="176">
        <f>ROUND(I210*H210,2)</f>
        <v>0</v>
      </c>
      <c r="K210" s="172" t="s">
        <v>132</v>
      </c>
      <c r="L210" s="40"/>
      <c r="M210" s="177" t="s">
        <v>5</v>
      </c>
      <c r="N210" s="178" t="s">
        <v>45</v>
      </c>
      <c r="O210" s="41"/>
      <c r="P210" s="179">
        <f>O210*H210</f>
        <v>0</v>
      </c>
      <c r="Q210" s="179">
        <v>0.0003</v>
      </c>
      <c r="R210" s="179">
        <f>Q210*H210</f>
        <v>0.016250999999999998</v>
      </c>
      <c r="S210" s="179">
        <v>0</v>
      </c>
      <c r="T210" s="180">
        <f>S210*H210</f>
        <v>0</v>
      </c>
      <c r="AR210" s="23" t="s">
        <v>133</v>
      </c>
      <c r="AT210" s="23" t="s">
        <v>128</v>
      </c>
      <c r="AU210" s="23" t="s">
        <v>84</v>
      </c>
      <c r="AY210" s="23" t="s">
        <v>124</v>
      </c>
      <c r="BE210" s="181">
        <f>IF(N210="základní",J210,0)</f>
        <v>0</v>
      </c>
      <c r="BF210" s="181">
        <f>IF(N210="snížená",J210,0)</f>
        <v>0</v>
      </c>
      <c r="BG210" s="181">
        <f>IF(N210="zákl. přenesená",J210,0)</f>
        <v>0</v>
      </c>
      <c r="BH210" s="181">
        <f>IF(N210="sníž. přenesená",J210,0)</f>
        <v>0</v>
      </c>
      <c r="BI210" s="181">
        <f>IF(N210="nulová",J210,0)</f>
        <v>0</v>
      </c>
      <c r="BJ210" s="23" t="s">
        <v>82</v>
      </c>
      <c r="BK210" s="181">
        <f>ROUND(I210*H210,2)</f>
        <v>0</v>
      </c>
      <c r="BL210" s="23" t="s">
        <v>133</v>
      </c>
      <c r="BM210" s="23" t="s">
        <v>360</v>
      </c>
    </row>
    <row r="211" spans="2:65" s="1" customFormat="1" ht="31.5" customHeight="1">
      <c r="B211" s="169"/>
      <c r="C211" s="170" t="s">
        <v>361</v>
      </c>
      <c r="D211" s="170" t="s">
        <v>128</v>
      </c>
      <c r="E211" s="171" t="s">
        <v>362</v>
      </c>
      <c r="F211" s="172" t="s">
        <v>363</v>
      </c>
      <c r="G211" s="173" t="s">
        <v>141</v>
      </c>
      <c r="H211" s="174">
        <v>54.17</v>
      </c>
      <c r="I211" s="175"/>
      <c r="J211" s="176">
        <f>ROUND(I211*H211,2)</f>
        <v>0</v>
      </c>
      <c r="K211" s="172" t="s">
        <v>132</v>
      </c>
      <c r="L211" s="40"/>
      <c r="M211" s="177" t="s">
        <v>5</v>
      </c>
      <c r="N211" s="178" t="s">
        <v>45</v>
      </c>
      <c r="O211" s="41"/>
      <c r="P211" s="179">
        <f>O211*H211</f>
        <v>0</v>
      </c>
      <c r="Q211" s="179">
        <v>0.00392</v>
      </c>
      <c r="R211" s="179">
        <f>Q211*H211</f>
        <v>0.2123464</v>
      </c>
      <c r="S211" s="179">
        <v>0</v>
      </c>
      <c r="T211" s="180">
        <f>S211*H211</f>
        <v>0</v>
      </c>
      <c r="AR211" s="23" t="s">
        <v>133</v>
      </c>
      <c r="AT211" s="23" t="s">
        <v>128</v>
      </c>
      <c r="AU211" s="23" t="s">
        <v>84</v>
      </c>
      <c r="AY211" s="23" t="s">
        <v>124</v>
      </c>
      <c r="BE211" s="181">
        <f>IF(N211="základní",J211,0)</f>
        <v>0</v>
      </c>
      <c r="BF211" s="181">
        <f>IF(N211="snížená",J211,0)</f>
        <v>0</v>
      </c>
      <c r="BG211" s="181">
        <f>IF(N211="zákl. přenesená",J211,0)</f>
        <v>0</v>
      </c>
      <c r="BH211" s="181">
        <f>IF(N211="sníž. přenesená",J211,0)</f>
        <v>0</v>
      </c>
      <c r="BI211" s="181">
        <f>IF(N211="nulová",J211,0)</f>
        <v>0</v>
      </c>
      <c r="BJ211" s="23" t="s">
        <v>82</v>
      </c>
      <c r="BK211" s="181">
        <f>ROUND(I211*H211,2)</f>
        <v>0</v>
      </c>
      <c r="BL211" s="23" t="s">
        <v>133</v>
      </c>
      <c r="BM211" s="23" t="s">
        <v>364</v>
      </c>
    </row>
    <row r="212" spans="2:51" s="11" customFormat="1" ht="13.5">
      <c r="B212" s="182"/>
      <c r="D212" s="183" t="s">
        <v>135</v>
      </c>
      <c r="E212" s="184" t="s">
        <v>5</v>
      </c>
      <c r="F212" s="185" t="s">
        <v>268</v>
      </c>
      <c r="H212" s="186">
        <v>9.31</v>
      </c>
      <c r="I212" s="187"/>
      <c r="L212" s="182"/>
      <c r="M212" s="188"/>
      <c r="N212" s="189"/>
      <c r="O212" s="189"/>
      <c r="P212" s="189"/>
      <c r="Q212" s="189"/>
      <c r="R212" s="189"/>
      <c r="S212" s="189"/>
      <c r="T212" s="190"/>
      <c r="AT212" s="184" t="s">
        <v>135</v>
      </c>
      <c r="AU212" s="184" t="s">
        <v>84</v>
      </c>
      <c r="AV212" s="11" t="s">
        <v>84</v>
      </c>
      <c r="AW212" s="11" t="s">
        <v>38</v>
      </c>
      <c r="AX212" s="11" t="s">
        <v>74</v>
      </c>
      <c r="AY212" s="184" t="s">
        <v>124</v>
      </c>
    </row>
    <row r="213" spans="2:51" s="11" customFormat="1" ht="13.5">
      <c r="B213" s="182"/>
      <c r="D213" s="183" t="s">
        <v>135</v>
      </c>
      <c r="E213" s="184" t="s">
        <v>5</v>
      </c>
      <c r="F213" s="185" t="s">
        <v>311</v>
      </c>
      <c r="H213" s="186">
        <v>27.13</v>
      </c>
      <c r="I213" s="187"/>
      <c r="L213" s="182"/>
      <c r="M213" s="188"/>
      <c r="N213" s="189"/>
      <c r="O213" s="189"/>
      <c r="P213" s="189"/>
      <c r="Q213" s="189"/>
      <c r="R213" s="189"/>
      <c r="S213" s="189"/>
      <c r="T213" s="190"/>
      <c r="AT213" s="184" t="s">
        <v>135</v>
      </c>
      <c r="AU213" s="184" t="s">
        <v>84</v>
      </c>
      <c r="AV213" s="11" t="s">
        <v>84</v>
      </c>
      <c r="AW213" s="11" t="s">
        <v>38</v>
      </c>
      <c r="AX213" s="11" t="s">
        <v>74</v>
      </c>
      <c r="AY213" s="184" t="s">
        <v>124</v>
      </c>
    </row>
    <row r="214" spans="2:51" s="11" customFormat="1" ht="13.5">
      <c r="B214" s="182"/>
      <c r="D214" s="183" t="s">
        <v>135</v>
      </c>
      <c r="E214" s="184" t="s">
        <v>5</v>
      </c>
      <c r="F214" s="185" t="s">
        <v>312</v>
      </c>
      <c r="H214" s="186">
        <v>11.09</v>
      </c>
      <c r="I214" s="187"/>
      <c r="L214" s="182"/>
      <c r="M214" s="188"/>
      <c r="N214" s="189"/>
      <c r="O214" s="189"/>
      <c r="P214" s="189"/>
      <c r="Q214" s="189"/>
      <c r="R214" s="189"/>
      <c r="S214" s="189"/>
      <c r="T214" s="190"/>
      <c r="AT214" s="184" t="s">
        <v>135</v>
      </c>
      <c r="AU214" s="184" t="s">
        <v>84</v>
      </c>
      <c r="AV214" s="11" t="s">
        <v>84</v>
      </c>
      <c r="AW214" s="11" t="s">
        <v>38</v>
      </c>
      <c r="AX214" s="11" t="s">
        <v>74</v>
      </c>
      <c r="AY214" s="184" t="s">
        <v>124</v>
      </c>
    </row>
    <row r="215" spans="2:51" s="11" customFormat="1" ht="13.5">
      <c r="B215" s="182"/>
      <c r="D215" s="183" t="s">
        <v>135</v>
      </c>
      <c r="E215" s="184" t="s">
        <v>5</v>
      </c>
      <c r="F215" s="185" t="s">
        <v>365</v>
      </c>
      <c r="H215" s="186">
        <v>4.37</v>
      </c>
      <c r="I215" s="187"/>
      <c r="L215" s="182"/>
      <c r="M215" s="188"/>
      <c r="N215" s="189"/>
      <c r="O215" s="189"/>
      <c r="P215" s="189"/>
      <c r="Q215" s="189"/>
      <c r="R215" s="189"/>
      <c r="S215" s="189"/>
      <c r="T215" s="190"/>
      <c r="AT215" s="184" t="s">
        <v>135</v>
      </c>
      <c r="AU215" s="184" t="s">
        <v>84</v>
      </c>
      <c r="AV215" s="11" t="s">
        <v>84</v>
      </c>
      <c r="AW215" s="11" t="s">
        <v>38</v>
      </c>
      <c r="AX215" s="11" t="s">
        <v>74</v>
      </c>
      <c r="AY215" s="184" t="s">
        <v>124</v>
      </c>
    </row>
    <row r="216" spans="2:51" s="11" customFormat="1" ht="13.5">
      <c r="B216" s="182"/>
      <c r="D216" s="183" t="s">
        <v>135</v>
      </c>
      <c r="E216" s="184" t="s">
        <v>5</v>
      </c>
      <c r="F216" s="185" t="s">
        <v>366</v>
      </c>
      <c r="H216" s="186">
        <v>2.27</v>
      </c>
      <c r="I216" s="187"/>
      <c r="L216" s="182"/>
      <c r="M216" s="188"/>
      <c r="N216" s="189"/>
      <c r="O216" s="189"/>
      <c r="P216" s="189"/>
      <c r="Q216" s="189"/>
      <c r="R216" s="189"/>
      <c r="S216" s="189"/>
      <c r="T216" s="190"/>
      <c r="AT216" s="184" t="s">
        <v>135</v>
      </c>
      <c r="AU216" s="184" t="s">
        <v>84</v>
      </c>
      <c r="AV216" s="11" t="s">
        <v>84</v>
      </c>
      <c r="AW216" s="11" t="s">
        <v>38</v>
      </c>
      <c r="AX216" s="11" t="s">
        <v>74</v>
      </c>
      <c r="AY216" s="184" t="s">
        <v>124</v>
      </c>
    </row>
    <row r="217" spans="2:51" s="12" customFormat="1" ht="13.5">
      <c r="B217" s="191"/>
      <c r="D217" s="192" t="s">
        <v>135</v>
      </c>
      <c r="E217" s="193" t="s">
        <v>5</v>
      </c>
      <c r="F217" s="194" t="s">
        <v>138</v>
      </c>
      <c r="H217" s="195">
        <v>54.17</v>
      </c>
      <c r="I217" s="196"/>
      <c r="L217" s="191"/>
      <c r="M217" s="197"/>
      <c r="N217" s="198"/>
      <c r="O217" s="198"/>
      <c r="P217" s="198"/>
      <c r="Q217" s="198"/>
      <c r="R217" s="198"/>
      <c r="S217" s="198"/>
      <c r="T217" s="199"/>
      <c r="AT217" s="200" t="s">
        <v>135</v>
      </c>
      <c r="AU217" s="200" t="s">
        <v>84</v>
      </c>
      <c r="AV217" s="12" t="s">
        <v>127</v>
      </c>
      <c r="AW217" s="12" t="s">
        <v>38</v>
      </c>
      <c r="AX217" s="12" t="s">
        <v>82</v>
      </c>
      <c r="AY217" s="200" t="s">
        <v>124</v>
      </c>
    </row>
    <row r="218" spans="2:65" s="1" customFormat="1" ht="22.5" customHeight="1">
      <c r="B218" s="169"/>
      <c r="C218" s="209" t="s">
        <v>367</v>
      </c>
      <c r="D218" s="209" t="s">
        <v>202</v>
      </c>
      <c r="E218" s="210" t="s">
        <v>368</v>
      </c>
      <c r="F218" s="211" t="s">
        <v>369</v>
      </c>
      <c r="G218" s="212" t="s">
        <v>141</v>
      </c>
      <c r="H218" s="213">
        <v>65.004</v>
      </c>
      <c r="I218" s="214"/>
      <c r="J218" s="215">
        <f>ROUND(I218*H218,2)</f>
        <v>0</v>
      </c>
      <c r="K218" s="211" t="s">
        <v>132</v>
      </c>
      <c r="L218" s="216"/>
      <c r="M218" s="217" t="s">
        <v>5</v>
      </c>
      <c r="N218" s="218" t="s">
        <v>45</v>
      </c>
      <c r="O218" s="41"/>
      <c r="P218" s="179">
        <f>O218*H218</f>
        <v>0</v>
      </c>
      <c r="Q218" s="179">
        <v>0.0192</v>
      </c>
      <c r="R218" s="179">
        <f>Q218*H218</f>
        <v>1.2480768</v>
      </c>
      <c r="S218" s="179">
        <v>0</v>
      </c>
      <c r="T218" s="180">
        <f>S218*H218</f>
        <v>0</v>
      </c>
      <c r="AR218" s="23" t="s">
        <v>133</v>
      </c>
      <c r="AT218" s="23" t="s">
        <v>202</v>
      </c>
      <c r="AU218" s="23" t="s">
        <v>84</v>
      </c>
      <c r="AY218" s="23" t="s">
        <v>124</v>
      </c>
      <c r="BE218" s="181">
        <f>IF(N218="základní",J218,0)</f>
        <v>0</v>
      </c>
      <c r="BF218" s="181">
        <f>IF(N218="snížená",J218,0)</f>
        <v>0</v>
      </c>
      <c r="BG218" s="181">
        <f>IF(N218="zákl. přenesená",J218,0)</f>
        <v>0</v>
      </c>
      <c r="BH218" s="181">
        <f>IF(N218="sníž. přenesená",J218,0)</f>
        <v>0</v>
      </c>
      <c r="BI218" s="181">
        <f>IF(N218="nulová",J218,0)</f>
        <v>0</v>
      </c>
      <c r="BJ218" s="23" t="s">
        <v>82</v>
      </c>
      <c r="BK218" s="181">
        <f>ROUND(I218*H218,2)</f>
        <v>0</v>
      </c>
      <c r="BL218" s="23" t="s">
        <v>133</v>
      </c>
      <c r="BM218" s="23" t="s">
        <v>370</v>
      </c>
    </row>
    <row r="219" spans="2:51" s="13" customFormat="1" ht="13.5">
      <c r="B219" s="201"/>
      <c r="D219" s="183" t="s">
        <v>135</v>
      </c>
      <c r="E219" s="202" t="s">
        <v>5</v>
      </c>
      <c r="F219" s="203" t="s">
        <v>371</v>
      </c>
      <c r="H219" s="204" t="s">
        <v>5</v>
      </c>
      <c r="I219" s="205"/>
      <c r="L219" s="201"/>
      <c r="M219" s="206"/>
      <c r="N219" s="207"/>
      <c r="O219" s="207"/>
      <c r="P219" s="207"/>
      <c r="Q219" s="207"/>
      <c r="R219" s="207"/>
      <c r="S219" s="207"/>
      <c r="T219" s="208"/>
      <c r="AT219" s="204" t="s">
        <v>135</v>
      </c>
      <c r="AU219" s="204" t="s">
        <v>84</v>
      </c>
      <c r="AV219" s="13" t="s">
        <v>82</v>
      </c>
      <c r="AW219" s="13" t="s">
        <v>38</v>
      </c>
      <c r="AX219" s="13" t="s">
        <v>74</v>
      </c>
      <c r="AY219" s="204" t="s">
        <v>124</v>
      </c>
    </row>
    <row r="220" spans="2:51" s="11" customFormat="1" ht="13.5">
      <c r="B220" s="182"/>
      <c r="D220" s="192" t="s">
        <v>135</v>
      </c>
      <c r="E220" s="219" t="s">
        <v>5</v>
      </c>
      <c r="F220" s="220" t="s">
        <v>372</v>
      </c>
      <c r="H220" s="221">
        <v>65.004</v>
      </c>
      <c r="I220" s="187"/>
      <c r="L220" s="182"/>
      <c r="M220" s="188"/>
      <c r="N220" s="189"/>
      <c r="O220" s="189"/>
      <c r="P220" s="189"/>
      <c r="Q220" s="189"/>
      <c r="R220" s="189"/>
      <c r="S220" s="189"/>
      <c r="T220" s="190"/>
      <c r="AT220" s="184" t="s">
        <v>135</v>
      </c>
      <c r="AU220" s="184" t="s">
        <v>84</v>
      </c>
      <c r="AV220" s="11" t="s">
        <v>84</v>
      </c>
      <c r="AW220" s="11" t="s">
        <v>38</v>
      </c>
      <c r="AX220" s="11" t="s">
        <v>82</v>
      </c>
      <c r="AY220" s="184" t="s">
        <v>124</v>
      </c>
    </row>
    <row r="221" spans="2:65" s="1" customFormat="1" ht="31.5" customHeight="1">
      <c r="B221" s="169"/>
      <c r="C221" s="170" t="s">
        <v>373</v>
      </c>
      <c r="D221" s="170" t="s">
        <v>128</v>
      </c>
      <c r="E221" s="171" t="s">
        <v>374</v>
      </c>
      <c r="F221" s="172" t="s">
        <v>375</v>
      </c>
      <c r="G221" s="173" t="s">
        <v>277</v>
      </c>
      <c r="H221" s="222"/>
      <c r="I221" s="175"/>
      <c r="J221" s="176">
        <f>ROUND(I221*H221,2)</f>
        <v>0</v>
      </c>
      <c r="K221" s="172" t="s">
        <v>132</v>
      </c>
      <c r="L221" s="40"/>
      <c r="M221" s="177" t="s">
        <v>5</v>
      </c>
      <c r="N221" s="178" t="s">
        <v>45</v>
      </c>
      <c r="O221" s="41"/>
      <c r="P221" s="179">
        <f>O221*H221</f>
        <v>0</v>
      </c>
      <c r="Q221" s="179">
        <v>0</v>
      </c>
      <c r="R221" s="179">
        <f>Q221*H221</f>
        <v>0</v>
      </c>
      <c r="S221" s="179">
        <v>0</v>
      </c>
      <c r="T221" s="180">
        <f>S221*H221</f>
        <v>0</v>
      </c>
      <c r="AR221" s="23" t="s">
        <v>133</v>
      </c>
      <c r="AT221" s="23" t="s">
        <v>128</v>
      </c>
      <c r="AU221" s="23" t="s">
        <v>84</v>
      </c>
      <c r="AY221" s="23" t="s">
        <v>124</v>
      </c>
      <c r="BE221" s="181">
        <f>IF(N221="základní",J221,0)</f>
        <v>0</v>
      </c>
      <c r="BF221" s="181">
        <f>IF(N221="snížená",J221,0)</f>
        <v>0</v>
      </c>
      <c r="BG221" s="181">
        <f>IF(N221="zákl. přenesená",J221,0)</f>
        <v>0</v>
      </c>
      <c r="BH221" s="181">
        <f>IF(N221="sníž. přenesená",J221,0)</f>
        <v>0</v>
      </c>
      <c r="BI221" s="181">
        <f>IF(N221="nulová",J221,0)</f>
        <v>0</v>
      </c>
      <c r="BJ221" s="23" t="s">
        <v>82</v>
      </c>
      <c r="BK221" s="181">
        <f>ROUND(I221*H221,2)</f>
        <v>0</v>
      </c>
      <c r="BL221" s="23" t="s">
        <v>133</v>
      </c>
      <c r="BM221" s="23" t="s">
        <v>376</v>
      </c>
    </row>
    <row r="222" spans="2:63" s="10" customFormat="1" ht="29.85" customHeight="1">
      <c r="B222" s="155"/>
      <c r="D222" s="166" t="s">
        <v>73</v>
      </c>
      <c r="E222" s="167" t="s">
        <v>377</v>
      </c>
      <c r="F222" s="167" t="s">
        <v>378</v>
      </c>
      <c r="I222" s="158"/>
      <c r="J222" s="168">
        <f>BK222</f>
        <v>0</v>
      </c>
      <c r="L222" s="155"/>
      <c r="M222" s="160"/>
      <c r="N222" s="161"/>
      <c r="O222" s="161"/>
      <c r="P222" s="162">
        <f>SUM(P223:P229)</f>
        <v>0</v>
      </c>
      <c r="Q222" s="161"/>
      <c r="R222" s="162">
        <f>SUM(R223:R229)</f>
        <v>1.222098</v>
      </c>
      <c r="S222" s="161"/>
      <c r="T222" s="163">
        <f>SUM(T223:T229)</f>
        <v>0</v>
      </c>
      <c r="AR222" s="156" t="s">
        <v>127</v>
      </c>
      <c r="AT222" s="164" t="s">
        <v>73</v>
      </c>
      <c r="AU222" s="164" t="s">
        <v>82</v>
      </c>
      <c r="AY222" s="156" t="s">
        <v>124</v>
      </c>
      <c r="BK222" s="165">
        <f>SUM(BK223:BK229)</f>
        <v>0</v>
      </c>
    </row>
    <row r="223" spans="2:65" s="1" customFormat="1" ht="31.5" customHeight="1">
      <c r="B223" s="169"/>
      <c r="C223" s="170" t="s">
        <v>379</v>
      </c>
      <c r="D223" s="170" t="s">
        <v>128</v>
      </c>
      <c r="E223" s="171" t="s">
        <v>380</v>
      </c>
      <c r="F223" s="172" t="s">
        <v>381</v>
      </c>
      <c r="G223" s="173" t="s">
        <v>141</v>
      </c>
      <c r="H223" s="174">
        <v>185.166</v>
      </c>
      <c r="I223" s="175"/>
      <c r="J223" s="176">
        <f>ROUND(I223*H223,2)</f>
        <v>0</v>
      </c>
      <c r="K223" s="172" t="s">
        <v>132</v>
      </c>
      <c r="L223" s="40"/>
      <c r="M223" s="177" t="s">
        <v>5</v>
      </c>
      <c r="N223" s="178" t="s">
        <v>45</v>
      </c>
      <c r="O223" s="41"/>
      <c r="P223" s="179">
        <f>O223*H223</f>
        <v>0</v>
      </c>
      <c r="Q223" s="179">
        <v>0</v>
      </c>
      <c r="R223" s="179">
        <f>Q223*H223</f>
        <v>0</v>
      </c>
      <c r="S223" s="179">
        <v>0</v>
      </c>
      <c r="T223" s="180">
        <f>S223*H223</f>
        <v>0</v>
      </c>
      <c r="AR223" s="23" t="s">
        <v>133</v>
      </c>
      <c r="AT223" s="23" t="s">
        <v>128</v>
      </c>
      <c r="AU223" s="23" t="s">
        <v>84</v>
      </c>
      <c r="AY223" s="23" t="s">
        <v>124</v>
      </c>
      <c r="BE223" s="181">
        <f>IF(N223="základní",J223,0)</f>
        <v>0</v>
      </c>
      <c r="BF223" s="181">
        <f>IF(N223="snížená",J223,0)</f>
        <v>0</v>
      </c>
      <c r="BG223" s="181">
        <f>IF(N223="zákl. přenesená",J223,0)</f>
        <v>0</v>
      </c>
      <c r="BH223" s="181">
        <f>IF(N223="sníž. přenesená",J223,0)</f>
        <v>0</v>
      </c>
      <c r="BI223" s="181">
        <f>IF(N223="nulová",J223,0)</f>
        <v>0</v>
      </c>
      <c r="BJ223" s="23" t="s">
        <v>82</v>
      </c>
      <c r="BK223" s="181">
        <f>ROUND(I223*H223,2)</f>
        <v>0</v>
      </c>
      <c r="BL223" s="23" t="s">
        <v>133</v>
      </c>
      <c r="BM223" s="23" t="s">
        <v>382</v>
      </c>
    </row>
    <row r="224" spans="2:51" s="11" customFormat="1" ht="13.5">
      <c r="B224" s="182"/>
      <c r="D224" s="183" t="s">
        <v>135</v>
      </c>
      <c r="E224" s="184" t="s">
        <v>5</v>
      </c>
      <c r="F224" s="185" t="s">
        <v>292</v>
      </c>
      <c r="H224" s="186">
        <v>109.39</v>
      </c>
      <c r="I224" s="187"/>
      <c r="L224" s="182"/>
      <c r="M224" s="188"/>
      <c r="N224" s="189"/>
      <c r="O224" s="189"/>
      <c r="P224" s="189"/>
      <c r="Q224" s="189"/>
      <c r="R224" s="189"/>
      <c r="S224" s="189"/>
      <c r="T224" s="190"/>
      <c r="AT224" s="184" t="s">
        <v>135</v>
      </c>
      <c r="AU224" s="184" t="s">
        <v>84</v>
      </c>
      <c r="AV224" s="11" t="s">
        <v>84</v>
      </c>
      <c r="AW224" s="11" t="s">
        <v>38</v>
      </c>
      <c r="AX224" s="11" t="s">
        <v>74</v>
      </c>
      <c r="AY224" s="184" t="s">
        <v>124</v>
      </c>
    </row>
    <row r="225" spans="2:51" s="11" customFormat="1" ht="13.5">
      <c r="B225" s="182"/>
      <c r="D225" s="183" t="s">
        <v>135</v>
      </c>
      <c r="E225" s="184" t="s">
        <v>5</v>
      </c>
      <c r="F225" s="185" t="s">
        <v>147</v>
      </c>
      <c r="H225" s="186">
        <v>75.776</v>
      </c>
      <c r="I225" s="187"/>
      <c r="L225" s="182"/>
      <c r="M225" s="188"/>
      <c r="N225" s="189"/>
      <c r="O225" s="189"/>
      <c r="P225" s="189"/>
      <c r="Q225" s="189"/>
      <c r="R225" s="189"/>
      <c r="S225" s="189"/>
      <c r="T225" s="190"/>
      <c r="AT225" s="184" t="s">
        <v>135</v>
      </c>
      <c r="AU225" s="184" t="s">
        <v>84</v>
      </c>
      <c r="AV225" s="11" t="s">
        <v>84</v>
      </c>
      <c r="AW225" s="11" t="s">
        <v>38</v>
      </c>
      <c r="AX225" s="11" t="s">
        <v>74</v>
      </c>
      <c r="AY225" s="184" t="s">
        <v>124</v>
      </c>
    </row>
    <row r="226" spans="2:51" s="12" customFormat="1" ht="13.5">
      <c r="B226" s="191"/>
      <c r="D226" s="192" t="s">
        <v>135</v>
      </c>
      <c r="E226" s="193" t="s">
        <v>5</v>
      </c>
      <c r="F226" s="194" t="s">
        <v>138</v>
      </c>
      <c r="H226" s="195">
        <v>185.166</v>
      </c>
      <c r="I226" s="196"/>
      <c r="L226" s="191"/>
      <c r="M226" s="197"/>
      <c r="N226" s="198"/>
      <c r="O226" s="198"/>
      <c r="P226" s="198"/>
      <c r="Q226" s="198"/>
      <c r="R226" s="198"/>
      <c r="S226" s="198"/>
      <c r="T226" s="199"/>
      <c r="AT226" s="200" t="s">
        <v>135</v>
      </c>
      <c r="AU226" s="200" t="s">
        <v>84</v>
      </c>
      <c r="AV226" s="12" t="s">
        <v>127</v>
      </c>
      <c r="AW226" s="12" t="s">
        <v>38</v>
      </c>
      <c r="AX226" s="12" t="s">
        <v>82</v>
      </c>
      <c r="AY226" s="200" t="s">
        <v>124</v>
      </c>
    </row>
    <row r="227" spans="2:65" s="1" customFormat="1" ht="22.5" customHeight="1">
      <c r="B227" s="169"/>
      <c r="C227" s="209" t="s">
        <v>383</v>
      </c>
      <c r="D227" s="209" t="s">
        <v>202</v>
      </c>
      <c r="E227" s="210" t="s">
        <v>384</v>
      </c>
      <c r="F227" s="211" t="s">
        <v>385</v>
      </c>
      <c r="G227" s="212" t="s">
        <v>141</v>
      </c>
      <c r="H227" s="213">
        <v>203.683</v>
      </c>
      <c r="I227" s="214"/>
      <c r="J227" s="215">
        <f>ROUND(I227*H227,2)</f>
        <v>0</v>
      </c>
      <c r="K227" s="211" t="s">
        <v>132</v>
      </c>
      <c r="L227" s="216"/>
      <c r="M227" s="217" t="s">
        <v>5</v>
      </c>
      <c r="N227" s="218" t="s">
        <v>45</v>
      </c>
      <c r="O227" s="41"/>
      <c r="P227" s="179">
        <f>O227*H227</f>
        <v>0</v>
      </c>
      <c r="Q227" s="179">
        <v>0.006</v>
      </c>
      <c r="R227" s="179">
        <f>Q227*H227</f>
        <v>1.222098</v>
      </c>
      <c r="S227" s="179">
        <v>0</v>
      </c>
      <c r="T227" s="180">
        <f>S227*H227</f>
        <v>0</v>
      </c>
      <c r="AR227" s="23" t="s">
        <v>133</v>
      </c>
      <c r="AT227" s="23" t="s">
        <v>202</v>
      </c>
      <c r="AU227" s="23" t="s">
        <v>84</v>
      </c>
      <c r="AY227" s="23" t="s">
        <v>124</v>
      </c>
      <c r="BE227" s="181">
        <f>IF(N227="základní",J227,0)</f>
        <v>0</v>
      </c>
      <c r="BF227" s="181">
        <f>IF(N227="snížená",J227,0)</f>
        <v>0</v>
      </c>
      <c r="BG227" s="181">
        <f>IF(N227="zákl. přenesená",J227,0)</f>
        <v>0</v>
      </c>
      <c r="BH227" s="181">
        <f>IF(N227="sníž. přenesená",J227,0)</f>
        <v>0</v>
      </c>
      <c r="BI227" s="181">
        <f>IF(N227="nulová",J227,0)</f>
        <v>0</v>
      </c>
      <c r="BJ227" s="23" t="s">
        <v>82</v>
      </c>
      <c r="BK227" s="181">
        <f>ROUND(I227*H227,2)</f>
        <v>0</v>
      </c>
      <c r="BL227" s="23" t="s">
        <v>133</v>
      </c>
      <c r="BM227" s="23" t="s">
        <v>386</v>
      </c>
    </row>
    <row r="228" spans="2:51" s="11" customFormat="1" ht="13.5">
      <c r="B228" s="182"/>
      <c r="D228" s="192" t="s">
        <v>135</v>
      </c>
      <c r="F228" s="220" t="s">
        <v>387</v>
      </c>
      <c r="H228" s="221">
        <v>203.683</v>
      </c>
      <c r="I228" s="187"/>
      <c r="L228" s="182"/>
      <c r="M228" s="188"/>
      <c r="N228" s="189"/>
      <c r="O228" s="189"/>
      <c r="P228" s="189"/>
      <c r="Q228" s="189"/>
      <c r="R228" s="189"/>
      <c r="S228" s="189"/>
      <c r="T228" s="190"/>
      <c r="AT228" s="184" t="s">
        <v>135</v>
      </c>
      <c r="AU228" s="184" t="s">
        <v>84</v>
      </c>
      <c r="AV228" s="11" t="s">
        <v>84</v>
      </c>
      <c r="AW228" s="11" t="s">
        <v>6</v>
      </c>
      <c r="AX228" s="11" t="s">
        <v>82</v>
      </c>
      <c r="AY228" s="184" t="s">
        <v>124</v>
      </c>
    </row>
    <row r="229" spans="2:65" s="1" customFormat="1" ht="31.5" customHeight="1">
      <c r="B229" s="169"/>
      <c r="C229" s="170" t="s">
        <v>388</v>
      </c>
      <c r="D229" s="170" t="s">
        <v>128</v>
      </c>
      <c r="E229" s="171" t="s">
        <v>389</v>
      </c>
      <c r="F229" s="172" t="s">
        <v>390</v>
      </c>
      <c r="G229" s="173" t="s">
        <v>240</v>
      </c>
      <c r="H229" s="174">
        <v>0.258</v>
      </c>
      <c r="I229" s="175"/>
      <c r="J229" s="176">
        <f>ROUND(I229*H229,2)</f>
        <v>0</v>
      </c>
      <c r="K229" s="172" t="s">
        <v>132</v>
      </c>
      <c r="L229" s="40"/>
      <c r="M229" s="177" t="s">
        <v>5</v>
      </c>
      <c r="N229" s="178" t="s">
        <v>45</v>
      </c>
      <c r="O229" s="41"/>
      <c r="P229" s="179">
        <f>O229*H229</f>
        <v>0</v>
      </c>
      <c r="Q229" s="179">
        <v>0</v>
      </c>
      <c r="R229" s="179">
        <f>Q229*H229</f>
        <v>0</v>
      </c>
      <c r="S229" s="179">
        <v>0</v>
      </c>
      <c r="T229" s="180">
        <f>S229*H229</f>
        <v>0</v>
      </c>
      <c r="AR229" s="23" t="s">
        <v>219</v>
      </c>
      <c r="AT229" s="23" t="s">
        <v>128</v>
      </c>
      <c r="AU229" s="23" t="s">
        <v>84</v>
      </c>
      <c r="AY229" s="23" t="s">
        <v>124</v>
      </c>
      <c r="BE229" s="181">
        <f>IF(N229="základní",J229,0)</f>
        <v>0</v>
      </c>
      <c r="BF229" s="181">
        <f>IF(N229="snížená",J229,0)</f>
        <v>0</v>
      </c>
      <c r="BG229" s="181">
        <f>IF(N229="zákl. přenesená",J229,0)</f>
        <v>0</v>
      </c>
      <c r="BH229" s="181">
        <f>IF(N229="sníž. přenesená",J229,0)</f>
        <v>0</v>
      </c>
      <c r="BI229" s="181">
        <f>IF(N229="nulová",J229,0)</f>
        <v>0</v>
      </c>
      <c r="BJ229" s="23" t="s">
        <v>82</v>
      </c>
      <c r="BK229" s="181">
        <f>ROUND(I229*H229,2)</f>
        <v>0</v>
      </c>
      <c r="BL229" s="23" t="s">
        <v>219</v>
      </c>
      <c r="BM229" s="23" t="s">
        <v>391</v>
      </c>
    </row>
    <row r="230" spans="2:12" s="1" customFormat="1" ht="6.95" customHeight="1">
      <c r="B230" s="55"/>
      <c r="C230" s="56"/>
      <c r="D230" s="56"/>
      <c r="E230" s="56"/>
      <c r="F230" s="56"/>
      <c r="G230" s="56"/>
      <c r="H230" s="56"/>
      <c r="I230" s="122"/>
      <c r="J230" s="56"/>
      <c r="K230" s="56"/>
      <c r="L230" s="40"/>
    </row>
  </sheetData>
  <autoFilter ref="C85:K229"/>
  <mergeCells count="9"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93"/>
  </sheetViews>
  <sheetFormatPr defaultColWidth="9.33203125" defaultRowHeight="13.5"/>
  <cols>
    <col min="1" max="1" width="8.33203125" style="223" customWidth="1"/>
    <col min="2" max="2" width="1.66796875" style="223" customWidth="1"/>
    <col min="3" max="4" width="5" style="223" customWidth="1"/>
    <col min="5" max="5" width="11.66015625" style="223" customWidth="1"/>
    <col min="6" max="6" width="9.16015625" style="223" customWidth="1"/>
    <col min="7" max="7" width="5" style="223" customWidth="1"/>
    <col min="8" max="8" width="77.83203125" style="223" customWidth="1"/>
    <col min="9" max="10" width="20" style="223" customWidth="1"/>
    <col min="11" max="11" width="1.66796875" style="223" customWidth="1"/>
  </cols>
  <sheetData>
    <row r="1" ht="37.5" customHeight="1"/>
    <row r="2" spans="2:11" ht="7.5" customHeight="1">
      <c r="B2" s="224"/>
      <c r="C2" s="225"/>
      <c r="D2" s="225"/>
      <c r="E2" s="225"/>
      <c r="F2" s="225"/>
      <c r="G2" s="225"/>
      <c r="H2" s="225"/>
      <c r="I2" s="225"/>
      <c r="J2" s="225"/>
      <c r="K2" s="226"/>
    </row>
    <row r="3" spans="2:11" s="14" customFormat="1" ht="45" customHeight="1">
      <c r="B3" s="227"/>
      <c r="C3" s="346" t="s">
        <v>392</v>
      </c>
      <c r="D3" s="346"/>
      <c r="E3" s="346"/>
      <c r="F3" s="346"/>
      <c r="G3" s="346"/>
      <c r="H3" s="346"/>
      <c r="I3" s="346"/>
      <c r="J3" s="346"/>
      <c r="K3" s="228"/>
    </row>
    <row r="4" spans="2:11" ht="25.5" customHeight="1">
      <c r="B4" s="229"/>
      <c r="C4" s="347" t="s">
        <v>393</v>
      </c>
      <c r="D4" s="347"/>
      <c r="E4" s="347"/>
      <c r="F4" s="347"/>
      <c r="G4" s="347"/>
      <c r="H4" s="347"/>
      <c r="I4" s="347"/>
      <c r="J4" s="347"/>
      <c r="K4" s="230"/>
    </row>
    <row r="5" spans="2:11" ht="5.25" customHeight="1">
      <c r="B5" s="229"/>
      <c r="C5" s="231"/>
      <c r="D5" s="231"/>
      <c r="E5" s="231"/>
      <c r="F5" s="231"/>
      <c r="G5" s="231"/>
      <c r="H5" s="231"/>
      <c r="I5" s="231"/>
      <c r="J5" s="231"/>
      <c r="K5" s="230"/>
    </row>
    <row r="6" spans="2:11" ht="15" customHeight="1">
      <c r="B6" s="229"/>
      <c r="C6" s="348" t="s">
        <v>394</v>
      </c>
      <c r="D6" s="348"/>
      <c r="E6" s="348"/>
      <c r="F6" s="348"/>
      <c r="G6" s="348"/>
      <c r="H6" s="348"/>
      <c r="I6" s="348"/>
      <c r="J6" s="348"/>
      <c r="K6" s="230"/>
    </row>
    <row r="7" spans="2:11" ht="15" customHeight="1">
      <c r="B7" s="233"/>
      <c r="C7" s="348" t="s">
        <v>395</v>
      </c>
      <c r="D7" s="348"/>
      <c r="E7" s="348"/>
      <c r="F7" s="348"/>
      <c r="G7" s="348"/>
      <c r="H7" s="348"/>
      <c r="I7" s="348"/>
      <c r="J7" s="348"/>
      <c r="K7" s="230"/>
    </row>
    <row r="8" spans="2:11" ht="12.75" customHeight="1">
      <c r="B8" s="233"/>
      <c r="C8" s="232"/>
      <c r="D8" s="232"/>
      <c r="E8" s="232"/>
      <c r="F8" s="232"/>
      <c r="G8" s="232"/>
      <c r="H8" s="232"/>
      <c r="I8" s="232"/>
      <c r="J8" s="232"/>
      <c r="K8" s="230"/>
    </row>
    <row r="9" spans="2:11" ht="15" customHeight="1">
      <c r="B9" s="233"/>
      <c r="C9" s="348" t="s">
        <v>396</v>
      </c>
      <c r="D9" s="348"/>
      <c r="E9" s="348"/>
      <c r="F9" s="348"/>
      <c r="G9" s="348"/>
      <c r="H9" s="348"/>
      <c r="I9" s="348"/>
      <c r="J9" s="348"/>
      <c r="K9" s="230"/>
    </row>
    <row r="10" spans="2:11" ht="15" customHeight="1">
      <c r="B10" s="233"/>
      <c r="C10" s="232"/>
      <c r="D10" s="348" t="s">
        <v>397</v>
      </c>
      <c r="E10" s="348"/>
      <c r="F10" s="348"/>
      <c r="G10" s="348"/>
      <c r="H10" s="348"/>
      <c r="I10" s="348"/>
      <c r="J10" s="348"/>
      <c r="K10" s="230"/>
    </row>
    <row r="11" spans="2:11" ht="15" customHeight="1">
      <c r="B11" s="233"/>
      <c r="C11" s="234"/>
      <c r="D11" s="348" t="s">
        <v>398</v>
      </c>
      <c r="E11" s="348"/>
      <c r="F11" s="348"/>
      <c r="G11" s="348"/>
      <c r="H11" s="348"/>
      <c r="I11" s="348"/>
      <c r="J11" s="348"/>
      <c r="K11" s="230"/>
    </row>
    <row r="12" spans="2:11" ht="12.75" customHeight="1">
      <c r="B12" s="233"/>
      <c r="C12" s="234"/>
      <c r="D12" s="234"/>
      <c r="E12" s="234"/>
      <c r="F12" s="234"/>
      <c r="G12" s="234"/>
      <c r="H12" s="234"/>
      <c r="I12" s="234"/>
      <c r="J12" s="234"/>
      <c r="K12" s="230"/>
    </row>
    <row r="13" spans="2:11" ht="15" customHeight="1">
      <c r="B13" s="233"/>
      <c r="C13" s="234"/>
      <c r="D13" s="348" t="s">
        <v>399</v>
      </c>
      <c r="E13" s="348"/>
      <c r="F13" s="348"/>
      <c r="G13" s="348"/>
      <c r="H13" s="348"/>
      <c r="I13" s="348"/>
      <c r="J13" s="348"/>
      <c r="K13" s="230"/>
    </row>
    <row r="14" spans="2:11" ht="15" customHeight="1">
      <c r="B14" s="233"/>
      <c r="C14" s="234"/>
      <c r="D14" s="348" t="s">
        <v>400</v>
      </c>
      <c r="E14" s="348"/>
      <c r="F14" s="348"/>
      <c r="G14" s="348"/>
      <c r="H14" s="348"/>
      <c r="I14" s="348"/>
      <c r="J14" s="348"/>
      <c r="K14" s="230"/>
    </row>
    <row r="15" spans="2:11" ht="15" customHeight="1">
      <c r="B15" s="233"/>
      <c r="C15" s="234"/>
      <c r="D15" s="348" t="s">
        <v>401</v>
      </c>
      <c r="E15" s="348"/>
      <c r="F15" s="348"/>
      <c r="G15" s="348"/>
      <c r="H15" s="348"/>
      <c r="I15" s="348"/>
      <c r="J15" s="348"/>
      <c r="K15" s="230"/>
    </row>
    <row r="16" spans="2:11" ht="15" customHeight="1">
      <c r="B16" s="233"/>
      <c r="C16" s="234"/>
      <c r="D16" s="234"/>
      <c r="E16" s="235" t="s">
        <v>81</v>
      </c>
      <c r="F16" s="348" t="s">
        <v>402</v>
      </c>
      <c r="G16" s="348"/>
      <c r="H16" s="348"/>
      <c r="I16" s="348"/>
      <c r="J16" s="348"/>
      <c r="K16" s="230"/>
    </row>
    <row r="17" spans="2:11" ht="15" customHeight="1">
      <c r="B17" s="233"/>
      <c r="C17" s="234"/>
      <c r="D17" s="234"/>
      <c r="E17" s="235" t="s">
        <v>403</v>
      </c>
      <c r="F17" s="348" t="s">
        <v>404</v>
      </c>
      <c r="G17" s="348"/>
      <c r="H17" s="348"/>
      <c r="I17" s="348"/>
      <c r="J17" s="348"/>
      <c r="K17" s="230"/>
    </row>
    <row r="18" spans="2:11" ht="15" customHeight="1">
      <c r="B18" s="233"/>
      <c r="C18" s="234"/>
      <c r="D18" s="234"/>
      <c r="E18" s="235" t="s">
        <v>405</v>
      </c>
      <c r="F18" s="348" t="s">
        <v>406</v>
      </c>
      <c r="G18" s="348"/>
      <c r="H18" s="348"/>
      <c r="I18" s="348"/>
      <c r="J18" s="348"/>
      <c r="K18" s="230"/>
    </row>
    <row r="19" spans="2:11" ht="15" customHeight="1">
      <c r="B19" s="233"/>
      <c r="C19" s="234"/>
      <c r="D19" s="234"/>
      <c r="E19" s="235" t="s">
        <v>407</v>
      </c>
      <c r="F19" s="348" t="s">
        <v>408</v>
      </c>
      <c r="G19" s="348"/>
      <c r="H19" s="348"/>
      <c r="I19" s="348"/>
      <c r="J19" s="348"/>
      <c r="K19" s="230"/>
    </row>
    <row r="20" spans="2:11" ht="15" customHeight="1">
      <c r="B20" s="233"/>
      <c r="C20" s="234"/>
      <c r="D20" s="234"/>
      <c r="E20" s="235" t="s">
        <v>409</v>
      </c>
      <c r="F20" s="348" t="s">
        <v>410</v>
      </c>
      <c r="G20" s="348"/>
      <c r="H20" s="348"/>
      <c r="I20" s="348"/>
      <c r="J20" s="348"/>
      <c r="K20" s="230"/>
    </row>
    <row r="21" spans="2:11" ht="15" customHeight="1">
      <c r="B21" s="233"/>
      <c r="C21" s="234"/>
      <c r="D21" s="234"/>
      <c r="E21" s="235" t="s">
        <v>411</v>
      </c>
      <c r="F21" s="348" t="s">
        <v>412</v>
      </c>
      <c r="G21" s="348"/>
      <c r="H21" s="348"/>
      <c r="I21" s="348"/>
      <c r="J21" s="348"/>
      <c r="K21" s="230"/>
    </row>
    <row r="22" spans="2:11" ht="12.75" customHeight="1">
      <c r="B22" s="233"/>
      <c r="C22" s="234"/>
      <c r="D22" s="234"/>
      <c r="E22" s="234"/>
      <c r="F22" s="234"/>
      <c r="G22" s="234"/>
      <c r="H22" s="234"/>
      <c r="I22" s="234"/>
      <c r="J22" s="234"/>
      <c r="K22" s="230"/>
    </row>
    <row r="23" spans="2:11" ht="15" customHeight="1">
      <c r="B23" s="233"/>
      <c r="C23" s="348" t="s">
        <v>413</v>
      </c>
      <c r="D23" s="348"/>
      <c r="E23" s="348"/>
      <c r="F23" s="348"/>
      <c r="G23" s="348"/>
      <c r="H23" s="348"/>
      <c r="I23" s="348"/>
      <c r="J23" s="348"/>
      <c r="K23" s="230"/>
    </row>
    <row r="24" spans="2:11" ht="15" customHeight="1">
      <c r="B24" s="233"/>
      <c r="C24" s="348" t="s">
        <v>414</v>
      </c>
      <c r="D24" s="348"/>
      <c r="E24" s="348"/>
      <c r="F24" s="348"/>
      <c r="G24" s="348"/>
      <c r="H24" s="348"/>
      <c r="I24" s="348"/>
      <c r="J24" s="348"/>
      <c r="K24" s="230"/>
    </row>
    <row r="25" spans="2:11" ht="15" customHeight="1">
      <c r="B25" s="233"/>
      <c r="C25" s="232"/>
      <c r="D25" s="348" t="s">
        <v>415</v>
      </c>
      <c r="E25" s="348"/>
      <c r="F25" s="348"/>
      <c r="G25" s="348"/>
      <c r="H25" s="348"/>
      <c r="I25" s="348"/>
      <c r="J25" s="348"/>
      <c r="K25" s="230"/>
    </row>
    <row r="26" spans="2:11" ht="15" customHeight="1">
      <c r="B26" s="233"/>
      <c r="C26" s="234"/>
      <c r="D26" s="348" t="s">
        <v>416</v>
      </c>
      <c r="E26" s="348"/>
      <c r="F26" s="348"/>
      <c r="G26" s="348"/>
      <c r="H26" s="348"/>
      <c r="I26" s="348"/>
      <c r="J26" s="348"/>
      <c r="K26" s="230"/>
    </row>
    <row r="27" spans="2:11" ht="12.75" customHeight="1">
      <c r="B27" s="233"/>
      <c r="C27" s="234"/>
      <c r="D27" s="234"/>
      <c r="E27" s="234"/>
      <c r="F27" s="234"/>
      <c r="G27" s="234"/>
      <c r="H27" s="234"/>
      <c r="I27" s="234"/>
      <c r="J27" s="234"/>
      <c r="K27" s="230"/>
    </row>
    <row r="28" spans="2:11" ht="15" customHeight="1">
      <c r="B28" s="233"/>
      <c r="C28" s="234"/>
      <c r="D28" s="348" t="s">
        <v>417</v>
      </c>
      <c r="E28" s="348"/>
      <c r="F28" s="348"/>
      <c r="G28" s="348"/>
      <c r="H28" s="348"/>
      <c r="I28" s="348"/>
      <c r="J28" s="348"/>
      <c r="K28" s="230"/>
    </row>
    <row r="29" spans="2:11" ht="15" customHeight="1">
      <c r="B29" s="233"/>
      <c r="C29" s="234"/>
      <c r="D29" s="348" t="s">
        <v>418</v>
      </c>
      <c r="E29" s="348"/>
      <c r="F29" s="348"/>
      <c r="G29" s="348"/>
      <c r="H29" s="348"/>
      <c r="I29" s="348"/>
      <c r="J29" s="348"/>
      <c r="K29" s="230"/>
    </row>
    <row r="30" spans="2:11" ht="12.75" customHeight="1">
      <c r="B30" s="233"/>
      <c r="C30" s="234"/>
      <c r="D30" s="234"/>
      <c r="E30" s="234"/>
      <c r="F30" s="234"/>
      <c r="G30" s="234"/>
      <c r="H30" s="234"/>
      <c r="I30" s="234"/>
      <c r="J30" s="234"/>
      <c r="K30" s="230"/>
    </row>
    <row r="31" spans="2:11" ht="15" customHeight="1">
      <c r="B31" s="233"/>
      <c r="C31" s="234"/>
      <c r="D31" s="348" t="s">
        <v>419</v>
      </c>
      <c r="E31" s="348"/>
      <c r="F31" s="348"/>
      <c r="G31" s="348"/>
      <c r="H31" s="348"/>
      <c r="I31" s="348"/>
      <c r="J31" s="348"/>
      <c r="K31" s="230"/>
    </row>
    <row r="32" spans="2:11" ht="15" customHeight="1">
      <c r="B32" s="233"/>
      <c r="C32" s="234"/>
      <c r="D32" s="348" t="s">
        <v>420</v>
      </c>
      <c r="E32" s="348"/>
      <c r="F32" s="348"/>
      <c r="G32" s="348"/>
      <c r="H32" s="348"/>
      <c r="I32" s="348"/>
      <c r="J32" s="348"/>
      <c r="K32" s="230"/>
    </row>
    <row r="33" spans="2:11" ht="15" customHeight="1">
      <c r="B33" s="233"/>
      <c r="C33" s="234"/>
      <c r="D33" s="348" t="s">
        <v>421</v>
      </c>
      <c r="E33" s="348"/>
      <c r="F33" s="348"/>
      <c r="G33" s="348"/>
      <c r="H33" s="348"/>
      <c r="I33" s="348"/>
      <c r="J33" s="348"/>
      <c r="K33" s="230"/>
    </row>
    <row r="34" spans="2:11" ht="15" customHeight="1">
      <c r="B34" s="233"/>
      <c r="C34" s="234"/>
      <c r="D34" s="232"/>
      <c r="E34" s="236" t="s">
        <v>109</v>
      </c>
      <c r="F34" s="232"/>
      <c r="G34" s="348" t="s">
        <v>422</v>
      </c>
      <c r="H34" s="348"/>
      <c r="I34" s="348"/>
      <c r="J34" s="348"/>
      <c r="K34" s="230"/>
    </row>
    <row r="35" spans="2:11" ht="30.75" customHeight="1">
      <c r="B35" s="233"/>
      <c r="C35" s="234"/>
      <c r="D35" s="232"/>
      <c r="E35" s="236" t="s">
        <v>423</v>
      </c>
      <c r="F35" s="232"/>
      <c r="G35" s="348" t="s">
        <v>424</v>
      </c>
      <c r="H35" s="348"/>
      <c r="I35" s="348"/>
      <c r="J35" s="348"/>
      <c r="K35" s="230"/>
    </row>
    <row r="36" spans="2:11" ht="15" customHeight="1">
      <c r="B36" s="233"/>
      <c r="C36" s="234"/>
      <c r="D36" s="232"/>
      <c r="E36" s="236" t="s">
        <v>55</v>
      </c>
      <c r="F36" s="232"/>
      <c r="G36" s="348" t="s">
        <v>425</v>
      </c>
      <c r="H36" s="348"/>
      <c r="I36" s="348"/>
      <c r="J36" s="348"/>
      <c r="K36" s="230"/>
    </row>
    <row r="37" spans="2:11" ht="15" customHeight="1">
      <c r="B37" s="233"/>
      <c r="C37" s="234"/>
      <c r="D37" s="232"/>
      <c r="E37" s="236" t="s">
        <v>110</v>
      </c>
      <c r="F37" s="232"/>
      <c r="G37" s="348" t="s">
        <v>426</v>
      </c>
      <c r="H37" s="348"/>
      <c r="I37" s="348"/>
      <c r="J37" s="348"/>
      <c r="K37" s="230"/>
    </row>
    <row r="38" spans="2:11" ht="15" customHeight="1">
      <c r="B38" s="233"/>
      <c r="C38" s="234"/>
      <c r="D38" s="232"/>
      <c r="E38" s="236" t="s">
        <v>111</v>
      </c>
      <c r="F38" s="232"/>
      <c r="G38" s="348" t="s">
        <v>427</v>
      </c>
      <c r="H38" s="348"/>
      <c r="I38" s="348"/>
      <c r="J38" s="348"/>
      <c r="K38" s="230"/>
    </row>
    <row r="39" spans="2:11" ht="15" customHeight="1">
      <c r="B39" s="233"/>
      <c r="C39" s="234"/>
      <c r="D39" s="232"/>
      <c r="E39" s="236" t="s">
        <v>112</v>
      </c>
      <c r="F39" s="232"/>
      <c r="G39" s="348" t="s">
        <v>428</v>
      </c>
      <c r="H39" s="348"/>
      <c r="I39" s="348"/>
      <c r="J39" s="348"/>
      <c r="K39" s="230"/>
    </row>
    <row r="40" spans="2:11" ht="15" customHeight="1">
      <c r="B40" s="233"/>
      <c r="C40" s="234"/>
      <c r="D40" s="232"/>
      <c r="E40" s="236" t="s">
        <v>429</v>
      </c>
      <c r="F40" s="232"/>
      <c r="G40" s="348" t="s">
        <v>430</v>
      </c>
      <c r="H40" s="348"/>
      <c r="I40" s="348"/>
      <c r="J40" s="348"/>
      <c r="K40" s="230"/>
    </row>
    <row r="41" spans="2:11" ht="15" customHeight="1">
      <c r="B41" s="233"/>
      <c r="C41" s="234"/>
      <c r="D41" s="232"/>
      <c r="E41" s="236"/>
      <c r="F41" s="232"/>
      <c r="G41" s="348" t="s">
        <v>431</v>
      </c>
      <c r="H41" s="348"/>
      <c r="I41" s="348"/>
      <c r="J41" s="348"/>
      <c r="K41" s="230"/>
    </row>
    <row r="42" spans="2:11" ht="15" customHeight="1">
      <c r="B42" s="233"/>
      <c r="C42" s="234"/>
      <c r="D42" s="232"/>
      <c r="E42" s="236" t="s">
        <v>432</v>
      </c>
      <c r="F42" s="232"/>
      <c r="G42" s="348" t="s">
        <v>433</v>
      </c>
      <c r="H42" s="348"/>
      <c r="I42" s="348"/>
      <c r="J42" s="348"/>
      <c r="K42" s="230"/>
    </row>
    <row r="43" spans="2:11" ht="15" customHeight="1">
      <c r="B43" s="233"/>
      <c r="C43" s="234"/>
      <c r="D43" s="232"/>
      <c r="E43" s="236" t="s">
        <v>114</v>
      </c>
      <c r="F43" s="232"/>
      <c r="G43" s="348" t="s">
        <v>434</v>
      </c>
      <c r="H43" s="348"/>
      <c r="I43" s="348"/>
      <c r="J43" s="348"/>
      <c r="K43" s="230"/>
    </row>
    <row r="44" spans="2:11" ht="12.75" customHeight="1">
      <c r="B44" s="233"/>
      <c r="C44" s="234"/>
      <c r="D44" s="232"/>
      <c r="E44" s="232"/>
      <c r="F44" s="232"/>
      <c r="G44" s="232"/>
      <c r="H44" s="232"/>
      <c r="I44" s="232"/>
      <c r="J44" s="232"/>
      <c r="K44" s="230"/>
    </row>
    <row r="45" spans="2:11" ht="15" customHeight="1">
      <c r="B45" s="233"/>
      <c r="C45" s="234"/>
      <c r="D45" s="348" t="s">
        <v>435</v>
      </c>
      <c r="E45" s="348"/>
      <c r="F45" s="348"/>
      <c r="G45" s="348"/>
      <c r="H45" s="348"/>
      <c r="I45" s="348"/>
      <c r="J45" s="348"/>
      <c r="K45" s="230"/>
    </row>
    <row r="46" spans="2:11" ht="15" customHeight="1">
      <c r="B46" s="233"/>
      <c r="C46" s="234"/>
      <c r="D46" s="234"/>
      <c r="E46" s="348" t="s">
        <v>436</v>
      </c>
      <c r="F46" s="348"/>
      <c r="G46" s="348"/>
      <c r="H46" s="348"/>
      <c r="I46" s="348"/>
      <c r="J46" s="348"/>
      <c r="K46" s="230"/>
    </row>
    <row r="47" spans="2:11" ht="15" customHeight="1">
      <c r="B47" s="233"/>
      <c r="C47" s="234"/>
      <c r="D47" s="234"/>
      <c r="E47" s="348" t="s">
        <v>437</v>
      </c>
      <c r="F47" s="348"/>
      <c r="G47" s="348"/>
      <c r="H47" s="348"/>
      <c r="I47" s="348"/>
      <c r="J47" s="348"/>
      <c r="K47" s="230"/>
    </row>
    <row r="48" spans="2:11" ht="15" customHeight="1">
      <c r="B48" s="233"/>
      <c r="C48" s="234"/>
      <c r="D48" s="234"/>
      <c r="E48" s="348" t="s">
        <v>438</v>
      </c>
      <c r="F48" s="348"/>
      <c r="G48" s="348"/>
      <c r="H48" s="348"/>
      <c r="I48" s="348"/>
      <c r="J48" s="348"/>
      <c r="K48" s="230"/>
    </row>
    <row r="49" spans="2:11" ht="15" customHeight="1">
      <c r="B49" s="233"/>
      <c r="C49" s="234"/>
      <c r="D49" s="348" t="s">
        <v>439</v>
      </c>
      <c r="E49" s="348"/>
      <c r="F49" s="348"/>
      <c r="G49" s="348"/>
      <c r="H49" s="348"/>
      <c r="I49" s="348"/>
      <c r="J49" s="348"/>
      <c r="K49" s="230"/>
    </row>
    <row r="50" spans="2:11" ht="25.5" customHeight="1">
      <c r="B50" s="229"/>
      <c r="C50" s="347" t="s">
        <v>440</v>
      </c>
      <c r="D50" s="347"/>
      <c r="E50" s="347"/>
      <c r="F50" s="347"/>
      <c r="G50" s="347"/>
      <c r="H50" s="347"/>
      <c r="I50" s="347"/>
      <c r="J50" s="347"/>
      <c r="K50" s="230"/>
    </row>
    <row r="51" spans="2:11" ht="5.25" customHeight="1">
      <c r="B51" s="229"/>
      <c r="C51" s="231"/>
      <c r="D51" s="231"/>
      <c r="E51" s="231"/>
      <c r="F51" s="231"/>
      <c r="G51" s="231"/>
      <c r="H51" s="231"/>
      <c r="I51" s="231"/>
      <c r="J51" s="231"/>
      <c r="K51" s="230"/>
    </row>
    <row r="52" spans="2:11" ht="15" customHeight="1">
      <c r="B52" s="229"/>
      <c r="C52" s="348" t="s">
        <v>441</v>
      </c>
      <c r="D52" s="348"/>
      <c r="E52" s="348"/>
      <c r="F52" s="348"/>
      <c r="G52" s="348"/>
      <c r="H52" s="348"/>
      <c r="I52" s="348"/>
      <c r="J52" s="348"/>
      <c r="K52" s="230"/>
    </row>
    <row r="53" spans="2:11" ht="15" customHeight="1">
      <c r="B53" s="229"/>
      <c r="C53" s="348" t="s">
        <v>442</v>
      </c>
      <c r="D53" s="348"/>
      <c r="E53" s="348"/>
      <c r="F53" s="348"/>
      <c r="G53" s="348"/>
      <c r="H53" s="348"/>
      <c r="I53" s="348"/>
      <c r="J53" s="348"/>
      <c r="K53" s="230"/>
    </row>
    <row r="54" spans="2:11" ht="12.75" customHeight="1">
      <c r="B54" s="229"/>
      <c r="C54" s="232"/>
      <c r="D54" s="232"/>
      <c r="E54" s="232"/>
      <c r="F54" s="232"/>
      <c r="G54" s="232"/>
      <c r="H54" s="232"/>
      <c r="I54" s="232"/>
      <c r="J54" s="232"/>
      <c r="K54" s="230"/>
    </row>
    <row r="55" spans="2:11" ht="15" customHeight="1">
      <c r="B55" s="229"/>
      <c r="C55" s="348" t="s">
        <v>443</v>
      </c>
      <c r="D55" s="348"/>
      <c r="E55" s="348"/>
      <c r="F55" s="348"/>
      <c r="G55" s="348"/>
      <c r="H55" s="348"/>
      <c r="I55" s="348"/>
      <c r="J55" s="348"/>
      <c r="K55" s="230"/>
    </row>
    <row r="56" spans="2:11" ht="15" customHeight="1">
      <c r="B56" s="229"/>
      <c r="C56" s="234"/>
      <c r="D56" s="348" t="s">
        <v>444</v>
      </c>
      <c r="E56" s="348"/>
      <c r="F56" s="348"/>
      <c r="G56" s="348"/>
      <c r="H56" s="348"/>
      <c r="I56" s="348"/>
      <c r="J56" s="348"/>
      <c r="K56" s="230"/>
    </row>
    <row r="57" spans="2:11" ht="15" customHeight="1">
      <c r="B57" s="229"/>
      <c r="C57" s="234"/>
      <c r="D57" s="348" t="s">
        <v>445</v>
      </c>
      <c r="E57" s="348"/>
      <c r="F57" s="348"/>
      <c r="G57" s="348"/>
      <c r="H57" s="348"/>
      <c r="I57" s="348"/>
      <c r="J57" s="348"/>
      <c r="K57" s="230"/>
    </row>
    <row r="58" spans="2:11" ht="15" customHeight="1">
      <c r="B58" s="229"/>
      <c r="C58" s="234"/>
      <c r="D58" s="348" t="s">
        <v>446</v>
      </c>
      <c r="E58" s="348"/>
      <c r="F58" s="348"/>
      <c r="G58" s="348"/>
      <c r="H58" s="348"/>
      <c r="I58" s="348"/>
      <c r="J58" s="348"/>
      <c r="K58" s="230"/>
    </row>
    <row r="59" spans="2:11" ht="15" customHeight="1">
      <c r="B59" s="229"/>
      <c r="C59" s="234"/>
      <c r="D59" s="348" t="s">
        <v>447</v>
      </c>
      <c r="E59" s="348"/>
      <c r="F59" s="348"/>
      <c r="G59" s="348"/>
      <c r="H59" s="348"/>
      <c r="I59" s="348"/>
      <c r="J59" s="348"/>
      <c r="K59" s="230"/>
    </row>
    <row r="60" spans="2:11" ht="15" customHeight="1">
      <c r="B60" s="229"/>
      <c r="C60" s="234"/>
      <c r="D60" s="350" t="s">
        <v>448</v>
      </c>
      <c r="E60" s="350"/>
      <c r="F60" s="350"/>
      <c r="G60" s="350"/>
      <c r="H60" s="350"/>
      <c r="I60" s="350"/>
      <c r="J60" s="350"/>
      <c r="K60" s="230"/>
    </row>
    <row r="61" spans="2:11" ht="15" customHeight="1">
      <c r="B61" s="229"/>
      <c r="C61" s="234"/>
      <c r="D61" s="348" t="s">
        <v>449</v>
      </c>
      <c r="E61" s="348"/>
      <c r="F61" s="348"/>
      <c r="G61" s="348"/>
      <c r="H61" s="348"/>
      <c r="I61" s="348"/>
      <c r="J61" s="348"/>
      <c r="K61" s="230"/>
    </row>
    <row r="62" spans="2:11" ht="12.75" customHeight="1">
      <c r="B62" s="229"/>
      <c r="C62" s="234"/>
      <c r="D62" s="234"/>
      <c r="E62" s="237"/>
      <c r="F62" s="234"/>
      <c r="G62" s="234"/>
      <c r="H62" s="234"/>
      <c r="I62" s="234"/>
      <c r="J62" s="234"/>
      <c r="K62" s="230"/>
    </row>
    <row r="63" spans="2:11" ht="15" customHeight="1">
      <c r="B63" s="229"/>
      <c r="C63" s="234"/>
      <c r="D63" s="348" t="s">
        <v>450</v>
      </c>
      <c r="E63" s="348"/>
      <c r="F63" s="348"/>
      <c r="G63" s="348"/>
      <c r="H63" s="348"/>
      <c r="I63" s="348"/>
      <c r="J63" s="348"/>
      <c r="K63" s="230"/>
    </row>
    <row r="64" spans="2:11" ht="15" customHeight="1">
      <c r="B64" s="229"/>
      <c r="C64" s="234"/>
      <c r="D64" s="350" t="s">
        <v>451</v>
      </c>
      <c r="E64" s="350"/>
      <c r="F64" s="350"/>
      <c r="G64" s="350"/>
      <c r="H64" s="350"/>
      <c r="I64" s="350"/>
      <c r="J64" s="350"/>
      <c r="K64" s="230"/>
    </row>
    <row r="65" spans="2:11" ht="15" customHeight="1">
      <c r="B65" s="229"/>
      <c r="C65" s="234"/>
      <c r="D65" s="348" t="s">
        <v>452</v>
      </c>
      <c r="E65" s="348"/>
      <c r="F65" s="348"/>
      <c r="G65" s="348"/>
      <c r="H65" s="348"/>
      <c r="I65" s="348"/>
      <c r="J65" s="348"/>
      <c r="K65" s="230"/>
    </row>
    <row r="66" spans="2:11" ht="15" customHeight="1">
      <c r="B66" s="229"/>
      <c r="C66" s="234"/>
      <c r="D66" s="348" t="s">
        <v>453</v>
      </c>
      <c r="E66" s="348"/>
      <c r="F66" s="348"/>
      <c r="G66" s="348"/>
      <c r="H66" s="348"/>
      <c r="I66" s="348"/>
      <c r="J66" s="348"/>
      <c r="K66" s="230"/>
    </row>
    <row r="67" spans="2:11" ht="15" customHeight="1">
      <c r="B67" s="229"/>
      <c r="C67" s="234"/>
      <c r="D67" s="348" t="s">
        <v>454</v>
      </c>
      <c r="E67" s="348"/>
      <c r="F67" s="348"/>
      <c r="G67" s="348"/>
      <c r="H67" s="348"/>
      <c r="I67" s="348"/>
      <c r="J67" s="348"/>
      <c r="K67" s="230"/>
    </row>
    <row r="68" spans="2:11" ht="15" customHeight="1">
      <c r="B68" s="229"/>
      <c r="C68" s="234"/>
      <c r="D68" s="348" t="s">
        <v>455</v>
      </c>
      <c r="E68" s="348"/>
      <c r="F68" s="348"/>
      <c r="G68" s="348"/>
      <c r="H68" s="348"/>
      <c r="I68" s="348"/>
      <c r="J68" s="348"/>
      <c r="K68" s="230"/>
    </row>
    <row r="69" spans="2:11" ht="12.75" customHeight="1">
      <c r="B69" s="238"/>
      <c r="C69" s="239"/>
      <c r="D69" s="239"/>
      <c r="E69" s="239"/>
      <c r="F69" s="239"/>
      <c r="G69" s="239"/>
      <c r="H69" s="239"/>
      <c r="I69" s="239"/>
      <c r="J69" s="239"/>
      <c r="K69" s="240"/>
    </row>
    <row r="70" spans="2:11" ht="18.75" customHeight="1">
      <c r="B70" s="241"/>
      <c r="C70" s="241"/>
      <c r="D70" s="241"/>
      <c r="E70" s="241"/>
      <c r="F70" s="241"/>
      <c r="G70" s="241"/>
      <c r="H70" s="241"/>
      <c r="I70" s="241"/>
      <c r="J70" s="241"/>
      <c r="K70" s="242"/>
    </row>
    <row r="71" spans="2:11" ht="18.75" customHeight="1"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2:11" ht="7.5" customHeight="1">
      <c r="B72" s="243"/>
      <c r="C72" s="244"/>
      <c r="D72" s="244"/>
      <c r="E72" s="244"/>
      <c r="F72" s="244"/>
      <c r="G72" s="244"/>
      <c r="H72" s="244"/>
      <c r="I72" s="244"/>
      <c r="J72" s="244"/>
      <c r="K72" s="245"/>
    </row>
    <row r="73" spans="2:11" ht="45" customHeight="1">
      <c r="B73" s="246"/>
      <c r="C73" s="351" t="s">
        <v>89</v>
      </c>
      <c r="D73" s="351"/>
      <c r="E73" s="351"/>
      <c r="F73" s="351"/>
      <c r="G73" s="351"/>
      <c r="H73" s="351"/>
      <c r="I73" s="351"/>
      <c r="J73" s="351"/>
      <c r="K73" s="247"/>
    </row>
    <row r="74" spans="2:11" ht="17.25" customHeight="1">
      <c r="B74" s="246"/>
      <c r="C74" s="248" t="s">
        <v>456</v>
      </c>
      <c r="D74" s="248"/>
      <c r="E74" s="248"/>
      <c r="F74" s="248" t="s">
        <v>457</v>
      </c>
      <c r="G74" s="249"/>
      <c r="H74" s="248" t="s">
        <v>110</v>
      </c>
      <c r="I74" s="248" t="s">
        <v>59</v>
      </c>
      <c r="J74" s="248" t="s">
        <v>458</v>
      </c>
      <c r="K74" s="247"/>
    </row>
    <row r="75" spans="2:11" ht="17.25" customHeight="1">
      <c r="B75" s="246"/>
      <c r="C75" s="250" t="s">
        <v>459</v>
      </c>
      <c r="D75" s="250"/>
      <c r="E75" s="250"/>
      <c r="F75" s="251" t="s">
        <v>460</v>
      </c>
      <c r="G75" s="252"/>
      <c r="H75" s="250"/>
      <c r="I75" s="250"/>
      <c r="J75" s="250" t="s">
        <v>461</v>
      </c>
      <c r="K75" s="247"/>
    </row>
    <row r="76" spans="2:11" ht="5.25" customHeight="1">
      <c r="B76" s="246"/>
      <c r="C76" s="253"/>
      <c r="D76" s="253"/>
      <c r="E76" s="253"/>
      <c r="F76" s="253"/>
      <c r="G76" s="254"/>
      <c r="H76" s="253"/>
      <c r="I76" s="253"/>
      <c r="J76" s="253"/>
      <c r="K76" s="247"/>
    </row>
    <row r="77" spans="2:11" ht="15" customHeight="1">
      <c r="B77" s="246"/>
      <c r="C77" s="236" t="s">
        <v>55</v>
      </c>
      <c r="D77" s="253"/>
      <c r="E77" s="253"/>
      <c r="F77" s="255" t="s">
        <v>462</v>
      </c>
      <c r="G77" s="254"/>
      <c r="H77" s="236" t="s">
        <v>463</v>
      </c>
      <c r="I77" s="236" t="s">
        <v>464</v>
      </c>
      <c r="J77" s="236">
        <v>20</v>
      </c>
      <c r="K77" s="247"/>
    </row>
    <row r="78" spans="2:11" ht="15" customHeight="1">
      <c r="B78" s="246"/>
      <c r="C78" s="236" t="s">
        <v>465</v>
      </c>
      <c r="D78" s="236"/>
      <c r="E78" s="236"/>
      <c r="F78" s="255" t="s">
        <v>462</v>
      </c>
      <c r="G78" s="254"/>
      <c r="H78" s="236" t="s">
        <v>466</v>
      </c>
      <c r="I78" s="236" t="s">
        <v>464</v>
      </c>
      <c r="J78" s="236">
        <v>120</v>
      </c>
      <c r="K78" s="247"/>
    </row>
    <row r="79" spans="2:11" ht="15" customHeight="1">
      <c r="B79" s="256"/>
      <c r="C79" s="236" t="s">
        <v>467</v>
      </c>
      <c r="D79" s="236"/>
      <c r="E79" s="236"/>
      <c r="F79" s="255" t="s">
        <v>468</v>
      </c>
      <c r="G79" s="254"/>
      <c r="H79" s="236" t="s">
        <v>469</v>
      </c>
      <c r="I79" s="236" t="s">
        <v>464</v>
      </c>
      <c r="J79" s="236">
        <v>50</v>
      </c>
      <c r="K79" s="247"/>
    </row>
    <row r="80" spans="2:11" ht="15" customHeight="1">
      <c r="B80" s="256"/>
      <c r="C80" s="236" t="s">
        <v>470</v>
      </c>
      <c r="D80" s="236"/>
      <c r="E80" s="236"/>
      <c r="F80" s="255" t="s">
        <v>462</v>
      </c>
      <c r="G80" s="254"/>
      <c r="H80" s="236" t="s">
        <v>471</v>
      </c>
      <c r="I80" s="236" t="s">
        <v>472</v>
      </c>
      <c r="J80" s="236"/>
      <c r="K80" s="247"/>
    </row>
    <row r="81" spans="2:11" ht="15" customHeight="1">
      <c r="B81" s="256"/>
      <c r="C81" s="257" t="s">
        <v>473</v>
      </c>
      <c r="D81" s="257"/>
      <c r="E81" s="257"/>
      <c r="F81" s="258" t="s">
        <v>468</v>
      </c>
      <c r="G81" s="257"/>
      <c r="H81" s="257" t="s">
        <v>474</v>
      </c>
      <c r="I81" s="257" t="s">
        <v>464</v>
      </c>
      <c r="J81" s="257">
        <v>15</v>
      </c>
      <c r="K81" s="247"/>
    </row>
    <row r="82" spans="2:11" ht="15" customHeight="1">
      <c r="B82" s="256"/>
      <c r="C82" s="257" t="s">
        <v>475</v>
      </c>
      <c r="D82" s="257"/>
      <c r="E82" s="257"/>
      <c r="F82" s="258" t="s">
        <v>468</v>
      </c>
      <c r="G82" s="257"/>
      <c r="H82" s="257" t="s">
        <v>476</v>
      </c>
      <c r="I82" s="257" t="s">
        <v>464</v>
      </c>
      <c r="J82" s="257">
        <v>15</v>
      </c>
      <c r="K82" s="247"/>
    </row>
    <row r="83" spans="2:11" ht="15" customHeight="1">
      <c r="B83" s="256"/>
      <c r="C83" s="257" t="s">
        <v>477</v>
      </c>
      <c r="D83" s="257"/>
      <c r="E83" s="257"/>
      <c r="F83" s="258" t="s">
        <v>468</v>
      </c>
      <c r="G83" s="257"/>
      <c r="H83" s="257" t="s">
        <v>478</v>
      </c>
      <c r="I83" s="257" t="s">
        <v>464</v>
      </c>
      <c r="J83" s="257">
        <v>20</v>
      </c>
      <c r="K83" s="247"/>
    </row>
    <row r="84" spans="2:11" ht="15" customHeight="1">
      <c r="B84" s="256"/>
      <c r="C84" s="257" t="s">
        <v>479</v>
      </c>
      <c r="D84" s="257"/>
      <c r="E84" s="257"/>
      <c r="F84" s="258" t="s">
        <v>468</v>
      </c>
      <c r="G84" s="257"/>
      <c r="H84" s="257" t="s">
        <v>480</v>
      </c>
      <c r="I84" s="257" t="s">
        <v>464</v>
      </c>
      <c r="J84" s="257">
        <v>20</v>
      </c>
      <c r="K84" s="247"/>
    </row>
    <row r="85" spans="2:11" ht="15" customHeight="1">
      <c r="B85" s="256"/>
      <c r="C85" s="236" t="s">
        <v>481</v>
      </c>
      <c r="D85" s="236"/>
      <c r="E85" s="236"/>
      <c r="F85" s="255" t="s">
        <v>468</v>
      </c>
      <c r="G85" s="254"/>
      <c r="H85" s="236" t="s">
        <v>482</v>
      </c>
      <c r="I85" s="236" t="s">
        <v>464</v>
      </c>
      <c r="J85" s="236">
        <v>50</v>
      </c>
      <c r="K85" s="247"/>
    </row>
    <row r="86" spans="2:11" ht="15" customHeight="1">
      <c r="B86" s="256"/>
      <c r="C86" s="236" t="s">
        <v>483</v>
      </c>
      <c r="D86" s="236"/>
      <c r="E86" s="236"/>
      <c r="F86" s="255" t="s">
        <v>468</v>
      </c>
      <c r="G86" s="254"/>
      <c r="H86" s="236" t="s">
        <v>484</v>
      </c>
      <c r="I86" s="236" t="s">
        <v>464</v>
      </c>
      <c r="J86" s="236">
        <v>20</v>
      </c>
      <c r="K86" s="247"/>
    </row>
    <row r="87" spans="2:11" ht="15" customHeight="1">
      <c r="B87" s="256"/>
      <c r="C87" s="236" t="s">
        <v>485</v>
      </c>
      <c r="D87" s="236"/>
      <c r="E87" s="236"/>
      <c r="F87" s="255" t="s">
        <v>468</v>
      </c>
      <c r="G87" s="254"/>
      <c r="H87" s="236" t="s">
        <v>486</v>
      </c>
      <c r="I87" s="236" t="s">
        <v>464</v>
      </c>
      <c r="J87" s="236">
        <v>20</v>
      </c>
      <c r="K87" s="247"/>
    </row>
    <row r="88" spans="2:11" ht="15" customHeight="1">
      <c r="B88" s="256"/>
      <c r="C88" s="236" t="s">
        <v>487</v>
      </c>
      <c r="D88" s="236"/>
      <c r="E88" s="236"/>
      <c r="F88" s="255" t="s">
        <v>468</v>
      </c>
      <c r="G88" s="254"/>
      <c r="H88" s="236" t="s">
        <v>488</v>
      </c>
      <c r="I88" s="236" t="s">
        <v>464</v>
      </c>
      <c r="J88" s="236">
        <v>50</v>
      </c>
      <c r="K88" s="247"/>
    </row>
    <row r="89" spans="2:11" ht="15" customHeight="1">
      <c r="B89" s="256"/>
      <c r="C89" s="236" t="s">
        <v>489</v>
      </c>
      <c r="D89" s="236"/>
      <c r="E89" s="236"/>
      <c r="F89" s="255" t="s">
        <v>468</v>
      </c>
      <c r="G89" s="254"/>
      <c r="H89" s="236" t="s">
        <v>489</v>
      </c>
      <c r="I89" s="236" t="s">
        <v>464</v>
      </c>
      <c r="J89" s="236">
        <v>50</v>
      </c>
      <c r="K89" s="247"/>
    </row>
    <row r="90" spans="2:11" ht="15" customHeight="1">
      <c r="B90" s="256"/>
      <c r="C90" s="236" t="s">
        <v>115</v>
      </c>
      <c r="D90" s="236"/>
      <c r="E90" s="236"/>
      <c r="F90" s="255" t="s">
        <v>468</v>
      </c>
      <c r="G90" s="254"/>
      <c r="H90" s="236" t="s">
        <v>490</v>
      </c>
      <c r="I90" s="236" t="s">
        <v>464</v>
      </c>
      <c r="J90" s="236">
        <v>255</v>
      </c>
      <c r="K90" s="247"/>
    </row>
    <row r="91" spans="2:11" ht="15" customHeight="1">
      <c r="B91" s="256"/>
      <c r="C91" s="236" t="s">
        <v>491</v>
      </c>
      <c r="D91" s="236"/>
      <c r="E91" s="236"/>
      <c r="F91" s="255" t="s">
        <v>462</v>
      </c>
      <c r="G91" s="254"/>
      <c r="H91" s="236" t="s">
        <v>492</v>
      </c>
      <c r="I91" s="236" t="s">
        <v>493</v>
      </c>
      <c r="J91" s="236"/>
      <c r="K91" s="247"/>
    </row>
    <row r="92" spans="2:11" ht="15" customHeight="1">
      <c r="B92" s="256"/>
      <c r="C92" s="236" t="s">
        <v>494</v>
      </c>
      <c r="D92" s="236"/>
      <c r="E92" s="236"/>
      <c r="F92" s="255" t="s">
        <v>462</v>
      </c>
      <c r="G92" s="254"/>
      <c r="H92" s="236" t="s">
        <v>495</v>
      </c>
      <c r="I92" s="236" t="s">
        <v>496</v>
      </c>
      <c r="J92" s="236"/>
      <c r="K92" s="247"/>
    </row>
    <row r="93" spans="2:11" ht="15" customHeight="1">
      <c r="B93" s="256"/>
      <c r="C93" s="236" t="s">
        <v>497</v>
      </c>
      <c r="D93" s="236"/>
      <c r="E93" s="236"/>
      <c r="F93" s="255" t="s">
        <v>462</v>
      </c>
      <c r="G93" s="254"/>
      <c r="H93" s="236" t="s">
        <v>497</v>
      </c>
      <c r="I93" s="236" t="s">
        <v>496</v>
      </c>
      <c r="J93" s="236"/>
      <c r="K93" s="247"/>
    </row>
    <row r="94" spans="2:11" ht="15" customHeight="1">
      <c r="B94" s="256"/>
      <c r="C94" s="236" t="s">
        <v>40</v>
      </c>
      <c r="D94" s="236"/>
      <c r="E94" s="236"/>
      <c r="F94" s="255" t="s">
        <v>462</v>
      </c>
      <c r="G94" s="254"/>
      <c r="H94" s="236" t="s">
        <v>498</v>
      </c>
      <c r="I94" s="236" t="s">
        <v>496</v>
      </c>
      <c r="J94" s="236"/>
      <c r="K94" s="247"/>
    </row>
    <row r="95" spans="2:11" ht="15" customHeight="1">
      <c r="B95" s="256"/>
      <c r="C95" s="236" t="s">
        <v>50</v>
      </c>
      <c r="D95" s="236"/>
      <c r="E95" s="236"/>
      <c r="F95" s="255" t="s">
        <v>462</v>
      </c>
      <c r="G95" s="254"/>
      <c r="H95" s="236" t="s">
        <v>499</v>
      </c>
      <c r="I95" s="236" t="s">
        <v>496</v>
      </c>
      <c r="J95" s="236"/>
      <c r="K95" s="247"/>
    </row>
    <row r="96" spans="2:11" ht="15" customHeight="1">
      <c r="B96" s="259"/>
      <c r="C96" s="260"/>
      <c r="D96" s="260"/>
      <c r="E96" s="260"/>
      <c r="F96" s="260"/>
      <c r="G96" s="260"/>
      <c r="H96" s="260"/>
      <c r="I96" s="260"/>
      <c r="J96" s="260"/>
      <c r="K96" s="261"/>
    </row>
    <row r="97" spans="2:11" ht="18.75" customHeight="1">
      <c r="B97" s="262"/>
      <c r="C97" s="263"/>
      <c r="D97" s="263"/>
      <c r="E97" s="263"/>
      <c r="F97" s="263"/>
      <c r="G97" s="263"/>
      <c r="H97" s="263"/>
      <c r="I97" s="263"/>
      <c r="J97" s="263"/>
      <c r="K97" s="262"/>
    </row>
    <row r="98" spans="2:11" ht="18.75" customHeight="1">
      <c r="B98" s="242"/>
      <c r="C98" s="242"/>
      <c r="D98" s="242"/>
      <c r="E98" s="242"/>
      <c r="F98" s="242"/>
      <c r="G98" s="242"/>
      <c r="H98" s="242"/>
      <c r="I98" s="242"/>
      <c r="J98" s="242"/>
      <c r="K98" s="242"/>
    </row>
    <row r="99" spans="2:11" ht="7.5" customHeight="1">
      <c r="B99" s="243"/>
      <c r="C99" s="244"/>
      <c r="D99" s="244"/>
      <c r="E99" s="244"/>
      <c r="F99" s="244"/>
      <c r="G99" s="244"/>
      <c r="H99" s="244"/>
      <c r="I99" s="244"/>
      <c r="J99" s="244"/>
      <c r="K99" s="245"/>
    </row>
    <row r="100" spans="2:11" ht="45" customHeight="1">
      <c r="B100" s="246"/>
      <c r="C100" s="351" t="s">
        <v>500</v>
      </c>
      <c r="D100" s="351"/>
      <c r="E100" s="351"/>
      <c r="F100" s="351"/>
      <c r="G100" s="351"/>
      <c r="H100" s="351"/>
      <c r="I100" s="351"/>
      <c r="J100" s="351"/>
      <c r="K100" s="247"/>
    </row>
    <row r="101" spans="2:11" ht="17.25" customHeight="1">
      <c r="B101" s="246"/>
      <c r="C101" s="248" t="s">
        <v>456</v>
      </c>
      <c r="D101" s="248"/>
      <c r="E101" s="248"/>
      <c r="F101" s="248" t="s">
        <v>457</v>
      </c>
      <c r="G101" s="249"/>
      <c r="H101" s="248" t="s">
        <v>110</v>
      </c>
      <c r="I101" s="248" t="s">
        <v>59</v>
      </c>
      <c r="J101" s="248" t="s">
        <v>458</v>
      </c>
      <c r="K101" s="247"/>
    </row>
    <row r="102" spans="2:11" ht="17.25" customHeight="1">
      <c r="B102" s="246"/>
      <c r="C102" s="250" t="s">
        <v>459</v>
      </c>
      <c r="D102" s="250"/>
      <c r="E102" s="250"/>
      <c r="F102" s="251" t="s">
        <v>460</v>
      </c>
      <c r="G102" s="252"/>
      <c r="H102" s="250"/>
      <c r="I102" s="250"/>
      <c r="J102" s="250" t="s">
        <v>461</v>
      </c>
      <c r="K102" s="247"/>
    </row>
    <row r="103" spans="2:11" ht="5.25" customHeight="1">
      <c r="B103" s="246"/>
      <c r="C103" s="248"/>
      <c r="D103" s="248"/>
      <c r="E103" s="248"/>
      <c r="F103" s="248"/>
      <c r="G103" s="264"/>
      <c r="H103" s="248"/>
      <c r="I103" s="248"/>
      <c r="J103" s="248"/>
      <c r="K103" s="247"/>
    </row>
    <row r="104" spans="2:11" ht="15" customHeight="1">
      <c r="B104" s="246"/>
      <c r="C104" s="236" t="s">
        <v>55</v>
      </c>
      <c r="D104" s="253"/>
      <c r="E104" s="253"/>
      <c r="F104" s="255" t="s">
        <v>462</v>
      </c>
      <c r="G104" s="264"/>
      <c r="H104" s="236" t="s">
        <v>501</v>
      </c>
      <c r="I104" s="236" t="s">
        <v>464</v>
      </c>
      <c r="J104" s="236">
        <v>20</v>
      </c>
      <c r="K104" s="247"/>
    </row>
    <row r="105" spans="2:11" ht="15" customHeight="1">
      <c r="B105" s="246"/>
      <c r="C105" s="236" t="s">
        <v>465</v>
      </c>
      <c r="D105" s="236"/>
      <c r="E105" s="236"/>
      <c r="F105" s="255" t="s">
        <v>462</v>
      </c>
      <c r="G105" s="236"/>
      <c r="H105" s="236" t="s">
        <v>501</v>
      </c>
      <c r="I105" s="236" t="s">
        <v>464</v>
      </c>
      <c r="J105" s="236">
        <v>120</v>
      </c>
      <c r="K105" s="247"/>
    </row>
    <row r="106" spans="2:11" ht="15" customHeight="1">
      <c r="B106" s="256"/>
      <c r="C106" s="236" t="s">
        <v>467</v>
      </c>
      <c r="D106" s="236"/>
      <c r="E106" s="236"/>
      <c r="F106" s="255" t="s">
        <v>468</v>
      </c>
      <c r="G106" s="236"/>
      <c r="H106" s="236" t="s">
        <v>501</v>
      </c>
      <c r="I106" s="236" t="s">
        <v>464</v>
      </c>
      <c r="J106" s="236">
        <v>50</v>
      </c>
      <c r="K106" s="247"/>
    </row>
    <row r="107" spans="2:11" ht="15" customHeight="1">
      <c r="B107" s="256"/>
      <c r="C107" s="236" t="s">
        <v>470</v>
      </c>
      <c r="D107" s="236"/>
      <c r="E107" s="236"/>
      <c r="F107" s="255" t="s">
        <v>462</v>
      </c>
      <c r="G107" s="236"/>
      <c r="H107" s="236" t="s">
        <v>501</v>
      </c>
      <c r="I107" s="236" t="s">
        <v>472</v>
      </c>
      <c r="J107" s="236"/>
      <c r="K107" s="247"/>
    </row>
    <row r="108" spans="2:11" ht="15" customHeight="1">
      <c r="B108" s="256"/>
      <c r="C108" s="236" t="s">
        <v>481</v>
      </c>
      <c r="D108" s="236"/>
      <c r="E108" s="236"/>
      <c r="F108" s="255" t="s">
        <v>468</v>
      </c>
      <c r="G108" s="236"/>
      <c r="H108" s="236" t="s">
        <v>501</v>
      </c>
      <c r="I108" s="236" t="s">
        <v>464</v>
      </c>
      <c r="J108" s="236">
        <v>50</v>
      </c>
      <c r="K108" s="247"/>
    </row>
    <row r="109" spans="2:11" ht="15" customHeight="1">
      <c r="B109" s="256"/>
      <c r="C109" s="236" t="s">
        <v>489</v>
      </c>
      <c r="D109" s="236"/>
      <c r="E109" s="236"/>
      <c r="F109" s="255" t="s">
        <v>468</v>
      </c>
      <c r="G109" s="236"/>
      <c r="H109" s="236" t="s">
        <v>501</v>
      </c>
      <c r="I109" s="236" t="s">
        <v>464</v>
      </c>
      <c r="J109" s="236">
        <v>50</v>
      </c>
      <c r="K109" s="247"/>
    </row>
    <row r="110" spans="2:11" ht="15" customHeight="1">
      <c r="B110" s="256"/>
      <c r="C110" s="236" t="s">
        <v>487</v>
      </c>
      <c r="D110" s="236"/>
      <c r="E110" s="236"/>
      <c r="F110" s="255" t="s">
        <v>468</v>
      </c>
      <c r="G110" s="236"/>
      <c r="H110" s="236" t="s">
        <v>501</v>
      </c>
      <c r="I110" s="236" t="s">
        <v>464</v>
      </c>
      <c r="J110" s="236">
        <v>50</v>
      </c>
      <c r="K110" s="247"/>
    </row>
    <row r="111" spans="2:11" ht="15" customHeight="1">
      <c r="B111" s="256"/>
      <c r="C111" s="236" t="s">
        <v>55</v>
      </c>
      <c r="D111" s="236"/>
      <c r="E111" s="236"/>
      <c r="F111" s="255" t="s">
        <v>462</v>
      </c>
      <c r="G111" s="236"/>
      <c r="H111" s="236" t="s">
        <v>502</v>
      </c>
      <c r="I111" s="236" t="s">
        <v>464</v>
      </c>
      <c r="J111" s="236">
        <v>20</v>
      </c>
      <c r="K111" s="247"/>
    </row>
    <row r="112" spans="2:11" ht="15" customHeight="1">
      <c r="B112" s="256"/>
      <c r="C112" s="236" t="s">
        <v>503</v>
      </c>
      <c r="D112" s="236"/>
      <c r="E112" s="236"/>
      <c r="F112" s="255" t="s">
        <v>462</v>
      </c>
      <c r="G112" s="236"/>
      <c r="H112" s="236" t="s">
        <v>504</v>
      </c>
      <c r="I112" s="236" t="s">
        <v>464</v>
      </c>
      <c r="J112" s="236">
        <v>120</v>
      </c>
      <c r="K112" s="247"/>
    </row>
    <row r="113" spans="2:11" ht="15" customHeight="1">
      <c r="B113" s="256"/>
      <c r="C113" s="236" t="s">
        <v>40</v>
      </c>
      <c r="D113" s="236"/>
      <c r="E113" s="236"/>
      <c r="F113" s="255" t="s">
        <v>462</v>
      </c>
      <c r="G113" s="236"/>
      <c r="H113" s="236" t="s">
        <v>505</v>
      </c>
      <c r="I113" s="236" t="s">
        <v>496</v>
      </c>
      <c r="J113" s="236"/>
      <c r="K113" s="247"/>
    </row>
    <row r="114" spans="2:11" ht="15" customHeight="1">
      <c r="B114" s="256"/>
      <c r="C114" s="236" t="s">
        <v>50</v>
      </c>
      <c r="D114" s="236"/>
      <c r="E114" s="236"/>
      <c r="F114" s="255" t="s">
        <v>462</v>
      </c>
      <c r="G114" s="236"/>
      <c r="H114" s="236" t="s">
        <v>506</v>
      </c>
      <c r="I114" s="236" t="s">
        <v>496</v>
      </c>
      <c r="J114" s="236"/>
      <c r="K114" s="247"/>
    </row>
    <row r="115" spans="2:11" ht="15" customHeight="1">
      <c r="B115" s="256"/>
      <c r="C115" s="236" t="s">
        <v>59</v>
      </c>
      <c r="D115" s="236"/>
      <c r="E115" s="236"/>
      <c r="F115" s="255" t="s">
        <v>462</v>
      </c>
      <c r="G115" s="236"/>
      <c r="H115" s="236" t="s">
        <v>507</v>
      </c>
      <c r="I115" s="236" t="s">
        <v>508</v>
      </c>
      <c r="J115" s="236"/>
      <c r="K115" s="247"/>
    </row>
    <row r="116" spans="2:11" ht="15" customHeight="1">
      <c r="B116" s="259"/>
      <c r="C116" s="265"/>
      <c r="D116" s="265"/>
      <c r="E116" s="265"/>
      <c r="F116" s="265"/>
      <c r="G116" s="265"/>
      <c r="H116" s="265"/>
      <c r="I116" s="265"/>
      <c r="J116" s="265"/>
      <c r="K116" s="261"/>
    </row>
    <row r="117" spans="2:11" ht="18.75" customHeight="1">
      <c r="B117" s="266"/>
      <c r="C117" s="232"/>
      <c r="D117" s="232"/>
      <c r="E117" s="232"/>
      <c r="F117" s="267"/>
      <c r="G117" s="232"/>
      <c r="H117" s="232"/>
      <c r="I117" s="232"/>
      <c r="J117" s="232"/>
      <c r="K117" s="266"/>
    </row>
    <row r="118" spans="2:11" ht="18.75" customHeight="1">
      <c r="B118" s="242"/>
      <c r="C118" s="242"/>
      <c r="D118" s="242"/>
      <c r="E118" s="242"/>
      <c r="F118" s="242"/>
      <c r="G118" s="242"/>
      <c r="H118" s="242"/>
      <c r="I118" s="242"/>
      <c r="J118" s="242"/>
      <c r="K118" s="242"/>
    </row>
    <row r="119" spans="2:11" ht="7.5" customHeight="1">
      <c r="B119" s="268"/>
      <c r="C119" s="269"/>
      <c r="D119" s="269"/>
      <c r="E119" s="269"/>
      <c r="F119" s="269"/>
      <c r="G119" s="269"/>
      <c r="H119" s="269"/>
      <c r="I119" s="269"/>
      <c r="J119" s="269"/>
      <c r="K119" s="270"/>
    </row>
    <row r="120" spans="2:11" ht="45" customHeight="1">
      <c r="B120" s="271"/>
      <c r="C120" s="346" t="s">
        <v>509</v>
      </c>
      <c r="D120" s="346"/>
      <c r="E120" s="346"/>
      <c r="F120" s="346"/>
      <c r="G120" s="346"/>
      <c r="H120" s="346"/>
      <c r="I120" s="346"/>
      <c r="J120" s="346"/>
      <c r="K120" s="272"/>
    </row>
    <row r="121" spans="2:11" ht="17.25" customHeight="1">
      <c r="B121" s="273"/>
      <c r="C121" s="248" t="s">
        <v>456</v>
      </c>
      <c r="D121" s="248"/>
      <c r="E121" s="248"/>
      <c r="F121" s="248" t="s">
        <v>457</v>
      </c>
      <c r="G121" s="249"/>
      <c r="H121" s="248" t="s">
        <v>110</v>
      </c>
      <c r="I121" s="248" t="s">
        <v>59</v>
      </c>
      <c r="J121" s="248" t="s">
        <v>458</v>
      </c>
      <c r="K121" s="274"/>
    </row>
    <row r="122" spans="2:11" ht="17.25" customHeight="1">
      <c r="B122" s="273"/>
      <c r="C122" s="250" t="s">
        <v>459</v>
      </c>
      <c r="D122" s="250"/>
      <c r="E122" s="250"/>
      <c r="F122" s="251" t="s">
        <v>460</v>
      </c>
      <c r="G122" s="252"/>
      <c r="H122" s="250"/>
      <c r="I122" s="250"/>
      <c r="J122" s="250" t="s">
        <v>461</v>
      </c>
      <c r="K122" s="274"/>
    </row>
    <row r="123" spans="2:11" ht="5.25" customHeight="1">
      <c r="B123" s="275"/>
      <c r="C123" s="253"/>
      <c r="D123" s="253"/>
      <c r="E123" s="253"/>
      <c r="F123" s="253"/>
      <c r="G123" s="236"/>
      <c r="H123" s="253"/>
      <c r="I123" s="253"/>
      <c r="J123" s="253"/>
      <c r="K123" s="276"/>
    </row>
    <row r="124" spans="2:11" ht="15" customHeight="1">
      <c r="B124" s="275"/>
      <c r="C124" s="236" t="s">
        <v>465</v>
      </c>
      <c r="D124" s="253"/>
      <c r="E124" s="253"/>
      <c r="F124" s="255" t="s">
        <v>462</v>
      </c>
      <c r="G124" s="236"/>
      <c r="H124" s="236" t="s">
        <v>501</v>
      </c>
      <c r="I124" s="236" t="s">
        <v>464</v>
      </c>
      <c r="J124" s="236">
        <v>120</v>
      </c>
      <c r="K124" s="277"/>
    </row>
    <row r="125" spans="2:11" ht="15" customHeight="1">
      <c r="B125" s="275"/>
      <c r="C125" s="236" t="s">
        <v>510</v>
      </c>
      <c r="D125" s="236"/>
      <c r="E125" s="236"/>
      <c r="F125" s="255" t="s">
        <v>462</v>
      </c>
      <c r="G125" s="236"/>
      <c r="H125" s="236" t="s">
        <v>511</v>
      </c>
      <c r="I125" s="236" t="s">
        <v>464</v>
      </c>
      <c r="J125" s="236" t="s">
        <v>512</v>
      </c>
      <c r="K125" s="277"/>
    </row>
    <row r="126" spans="2:11" ht="15" customHeight="1">
      <c r="B126" s="275"/>
      <c r="C126" s="236" t="s">
        <v>411</v>
      </c>
      <c r="D126" s="236"/>
      <c r="E126" s="236"/>
      <c r="F126" s="255" t="s">
        <v>462</v>
      </c>
      <c r="G126" s="236"/>
      <c r="H126" s="236" t="s">
        <v>513</v>
      </c>
      <c r="I126" s="236" t="s">
        <v>464</v>
      </c>
      <c r="J126" s="236" t="s">
        <v>512</v>
      </c>
      <c r="K126" s="277"/>
    </row>
    <row r="127" spans="2:11" ht="15" customHeight="1">
      <c r="B127" s="275"/>
      <c r="C127" s="236" t="s">
        <v>473</v>
      </c>
      <c r="D127" s="236"/>
      <c r="E127" s="236"/>
      <c r="F127" s="255" t="s">
        <v>468</v>
      </c>
      <c r="G127" s="236"/>
      <c r="H127" s="236" t="s">
        <v>474</v>
      </c>
      <c r="I127" s="236" t="s">
        <v>464</v>
      </c>
      <c r="J127" s="236">
        <v>15</v>
      </c>
      <c r="K127" s="277"/>
    </row>
    <row r="128" spans="2:11" ht="15" customHeight="1">
      <c r="B128" s="275"/>
      <c r="C128" s="257" t="s">
        <v>475</v>
      </c>
      <c r="D128" s="257"/>
      <c r="E128" s="257"/>
      <c r="F128" s="258" t="s">
        <v>468</v>
      </c>
      <c r="G128" s="257"/>
      <c r="H128" s="257" t="s">
        <v>476</v>
      </c>
      <c r="I128" s="257" t="s">
        <v>464</v>
      </c>
      <c r="J128" s="257">
        <v>15</v>
      </c>
      <c r="K128" s="277"/>
    </row>
    <row r="129" spans="2:11" ht="15" customHeight="1">
      <c r="B129" s="275"/>
      <c r="C129" s="257" t="s">
        <v>477</v>
      </c>
      <c r="D129" s="257"/>
      <c r="E129" s="257"/>
      <c r="F129" s="258" t="s">
        <v>468</v>
      </c>
      <c r="G129" s="257"/>
      <c r="H129" s="257" t="s">
        <v>478</v>
      </c>
      <c r="I129" s="257" t="s">
        <v>464</v>
      </c>
      <c r="J129" s="257">
        <v>20</v>
      </c>
      <c r="K129" s="277"/>
    </row>
    <row r="130" spans="2:11" ht="15" customHeight="1">
      <c r="B130" s="275"/>
      <c r="C130" s="257" t="s">
        <v>479</v>
      </c>
      <c r="D130" s="257"/>
      <c r="E130" s="257"/>
      <c r="F130" s="258" t="s">
        <v>468</v>
      </c>
      <c r="G130" s="257"/>
      <c r="H130" s="257" t="s">
        <v>480</v>
      </c>
      <c r="I130" s="257" t="s">
        <v>464</v>
      </c>
      <c r="J130" s="257">
        <v>20</v>
      </c>
      <c r="K130" s="277"/>
    </row>
    <row r="131" spans="2:11" ht="15" customHeight="1">
      <c r="B131" s="275"/>
      <c r="C131" s="236" t="s">
        <v>467</v>
      </c>
      <c r="D131" s="236"/>
      <c r="E131" s="236"/>
      <c r="F131" s="255" t="s">
        <v>468</v>
      </c>
      <c r="G131" s="236"/>
      <c r="H131" s="236" t="s">
        <v>501</v>
      </c>
      <c r="I131" s="236" t="s">
        <v>464</v>
      </c>
      <c r="J131" s="236">
        <v>50</v>
      </c>
      <c r="K131" s="277"/>
    </row>
    <row r="132" spans="2:11" ht="15" customHeight="1">
      <c r="B132" s="275"/>
      <c r="C132" s="236" t="s">
        <v>481</v>
      </c>
      <c r="D132" s="236"/>
      <c r="E132" s="236"/>
      <c r="F132" s="255" t="s">
        <v>468</v>
      </c>
      <c r="G132" s="236"/>
      <c r="H132" s="236" t="s">
        <v>501</v>
      </c>
      <c r="I132" s="236" t="s">
        <v>464</v>
      </c>
      <c r="J132" s="236">
        <v>50</v>
      </c>
      <c r="K132" s="277"/>
    </row>
    <row r="133" spans="2:11" ht="15" customHeight="1">
      <c r="B133" s="275"/>
      <c r="C133" s="236" t="s">
        <v>487</v>
      </c>
      <c r="D133" s="236"/>
      <c r="E133" s="236"/>
      <c r="F133" s="255" t="s">
        <v>468</v>
      </c>
      <c r="G133" s="236"/>
      <c r="H133" s="236" t="s">
        <v>501</v>
      </c>
      <c r="I133" s="236" t="s">
        <v>464</v>
      </c>
      <c r="J133" s="236">
        <v>50</v>
      </c>
      <c r="K133" s="277"/>
    </row>
    <row r="134" spans="2:11" ht="15" customHeight="1">
      <c r="B134" s="275"/>
      <c r="C134" s="236" t="s">
        <v>489</v>
      </c>
      <c r="D134" s="236"/>
      <c r="E134" s="236"/>
      <c r="F134" s="255" t="s">
        <v>468</v>
      </c>
      <c r="G134" s="236"/>
      <c r="H134" s="236" t="s">
        <v>501</v>
      </c>
      <c r="I134" s="236" t="s">
        <v>464</v>
      </c>
      <c r="J134" s="236">
        <v>50</v>
      </c>
      <c r="K134" s="277"/>
    </row>
    <row r="135" spans="2:11" ht="15" customHeight="1">
      <c r="B135" s="275"/>
      <c r="C135" s="236" t="s">
        <v>115</v>
      </c>
      <c r="D135" s="236"/>
      <c r="E135" s="236"/>
      <c r="F135" s="255" t="s">
        <v>468</v>
      </c>
      <c r="G135" s="236"/>
      <c r="H135" s="236" t="s">
        <v>514</v>
      </c>
      <c r="I135" s="236" t="s">
        <v>464</v>
      </c>
      <c r="J135" s="236">
        <v>255</v>
      </c>
      <c r="K135" s="277"/>
    </row>
    <row r="136" spans="2:11" ht="15" customHeight="1">
      <c r="B136" s="275"/>
      <c r="C136" s="236" t="s">
        <v>491</v>
      </c>
      <c r="D136" s="236"/>
      <c r="E136" s="236"/>
      <c r="F136" s="255" t="s">
        <v>462</v>
      </c>
      <c r="G136" s="236"/>
      <c r="H136" s="236" t="s">
        <v>515</v>
      </c>
      <c r="I136" s="236" t="s">
        <v>493</v>
      </c>
      <c r="J136" s="236"/>
      <c r="K136" s="277"/>
    </row>
    <row r="137" spans="2:11" ht="15" customHeight="1">
      <c r="B137" s="275"/>
      <c r="C137" s="236" t="s">
        <v>494</v>
      </c>
      <c r="D137" s="236"/>
      <c r="E137" s="236"/>
      <c r="F137" s="255" t="s">
        <v>462</v>
      </c>
      <c r="G137" s="236"/>
      <c r="H137" s="236" t="s">
        <v>516</v>
      </c>
      <c r="I137" s="236" t="s">
        <v>496</v>
      </c>
      <c r="J137" s="236"/>
      <c r="K137" s="277"/>
    </row>
    <row r="138" spans="2:11" ht="15" customHeight="1">
      <c r="B138" s="275"/>
      <c r="C138" s="236" t="s">
        <v>497</v>
      </c>
      <c r="D138" s="236"/>
      <c r="E138" s="236"/>
      <c r="F138" s="255" t="s">
        <v>462</v>
      </c>
      <c r="G138" s="236"/>
      <c r="H138" s="236" t="s">
        <v>497</v>
      </c>
      <c r="I138" s="236" t="s">
        <v>496</v>
      </c>
      <c r="J138" s="236"/>
      <c r="K138" s="277"/>
    </row>
    <row r="139" spans="2:11" ht="15" customHeight="1">
      <c r="B139" s="275"/>
      <c r="C139" s="236" t="s">
        <v>40</v>
      </c>
      <c r="D139" s="236"/>
      <c r="E139" s="236"/>
      <c r="F139" s="255" t="s">
        <v>462</v>
      </c>
      <c r="G139" s="236"/>
      <c r="H139" s="236" t="s">
        <v>517</v>
      </c>
      <c r="I139" s="236" t="s">
        <v>496</v>
      </c>
      <c r="J139" s="236"/>
      <c r="K139" s="277"/>
    </row>
    <row r="140" spans="2:11" ht="15" customHeight="1">
      <c r="B140" s="275"/>
      <c r="C140" s="236" t="s">
        <v>518</v>
      </c>
      <c r="D140" s="236"/>
      <c r="E140" s="236"/>
      <c r="F140" s="255" t="s">
        <v>462</v>
      </c>
      <c r="G140" s="236"/>
      <c r="H140" s="236" t="s">
        <v>519</v>
      </c>
      <c r="I140" s="236" t="s">
        <v>496</v>
      </c>
      <c r="J140" s="236"/>
      <c r="K140" s="277"/>
    </row>
    <row r="141" spans="2:11" ht="15" customHeight="1">
      <c r="B141" s="278"/>
      <c r="C141" s="279"/>
      <c r="D141" s="279"/>
      <c r="E141" s="279"/>
      <c r="F141" s="279"/>
      <c r="G141" s="279"/>
      <c r="H141" s="279"/>
      <c r="I141" s="279"/>
      <c r="J141" s="279"/>
      <c r="K141" s="280"/>
    </row>
    <row r="142" spans="2:11" ht="18.75" customHeight="1">
      <c r="B142" s="232"/>
      <c r="C142" s="232"/>
      <c r="D142" s="232"/>
      <c r="E142" s="232"/>
      <c r="F142" s="267"/>
      <c r="G142" s="232"/>
      <c r="H142" s="232"/>
      <c r="I142" s="232"/>
      <c r="J142" s="232"/>
      <c r="K142" s="232"/>
    </row>
    <row r="143" spans="2:11" ht="18.75" customHeight="1">
      <c r="B143" s="242"/>
      <c r="C143" s="242"/>
      <c r="D143" s="242"/>
      <c r="E143" s="242"/>
      <c r="F143" s="242"/>
      <c r="G143" s="242"/>
      <c r="H143" s="242"/>
      <c r="I143" s="242"/>
      <c r="J143" s="242"/>
      <c r="K143" s="242"/>
    </row>
    <row r="144" spans="2:11" ht="7.5" customHeight="1">
      <c r="B144" s="243"/>
      <c r="C144" s="244"/>
      <c r="D144" s="244"/>
      <c r="E144" s="244"/>
      <c r="F144" s="244"/>
      <c r="G144" s="244"/>
      <c r="H144" s="244"/>
      <c r="I144" s="244"/>
      <c r="J144" s="244"/>
      <c r="K144" s="245"/>
    </row>
    <row r="145" spans="2:11" ht="45" customHeight="1">
      <c r="B145" s="246"/>
      <c r="C145" s="351" t="s">
        <v>520</v>
      </c>
      <c r="D145" s="351"/>
      <c r="E145" s="351"/>
      <c r="F145" s="351"/>
      <c r="G145" s="351"/>
      <c r="H145" s="351"/>
      <c r="I145" s="351"/>
      <c r="J145" s="351"/>
      <c r="K145" s="247"/>
    </row>
    <row r="146" spans="2:11" ht="17.25" customHeight="1">
      <c r="B146" s="246"/>
      <c r="C146" s="248" t="s">
        <v>456</v>
      </c>
      <c r="D146" s="248"/>
      <c r="E146" s="248"/>
      <c r="F146" s="248" t="s">
        <v>457</v>
      </c>
      <c r="G146" s="249"/>
      <c r="H146" s="248" t="s">
        <v>110</v>
      </c>
      <c r="I146" s="248" t="s">
        <v>59</v>
      </c>
      <c r="J146" s="248" t="s">
        <v>458</v>
      </c>
      <c r="K146" s="247"/>
    </row>
    <row r="147" spans="2:11" ht="17.25" customHeight="1">
      <c r="B147" s="246"/>
      <c r="C147" s="250" t="s">
        <v>459</v>
      </c>
      <c r="D147" s="250"/>
      <c r="E147" s="250"/>
      <c r="F147" s="251" t="s">
        <v>460</v>
      </c>
      <c r="G147" s="252"/>
      <c r="H147" s="250"/>
      <c r="I147" s="250"/>
      <c r="J147" s="250" t="s">
        <v>461</v>
      </c>
      <c r="K147" s="247"/>
    </row>
    <row r="148" spans="2:11" ht="5.25" customHeight="1">
      <c r="B148" s="256"/>
      <c r="C148" s="253"/>
      <c r="D148" s="253"/>
      <c r="E148" s="253"/>
      <c r="F148" s="253"/>
      <c r="G148" s="254"/>
      <c r="H148" s="253"/>
      <c r="I148" s="253"/>
      <c r="J148" s="253"/>
      <c r="K148" s="277"/>
    </row>
    <row r="149" spans="2:11" ht="15" customHeight="1">
      <c r="B149" s="256"/>
      <c r="C149" s="281" t="s">
        <v>465</v>
      </c>
      <c r="D149" s="236"/>
      <c r="E149" s="236"/>
      <c r="F149" s="282" t="s">
        <v>462</v>
      </c>
      <c r="G149" s="236"/>
      <c r="H149" s="281" t="s">
        <v>501</v>
      </c>
      <c r="I149" s="281" t="s">
        <v>464</v>
      </c>
      <c r="J149" s="281">
        <v>120</v>
      </c>
      <c r="K149" s="277"/>
    </row>
    <row r="150" spans="2:11" ht="15" customHeight="1">
      <c r="B150" s="256"/>
      <c r="C150" s="281" t="s">
        <v>510</v>
      </c>
      <c r="D150" s="236"/>
      <c r="E150" s="236"/>
      <c r="F150" s="282" t="s">
        <v>462</v>
      </c>
      <c r="G150" s="236"/>
      <c r="H150" s="281" t="s">
        <v>521</v>
      </c>
      <c r="I150" s="281" t="s">
        <v>464</v>
      </c>
      <c r="J150" s="281" t="s">
        <v>512</v>
      </c>
      <c r="K150" s="277"/>
    </row>
    <row r="151" spans="2:11" ht="15" customHeight="1">
      <c r="B151" s="256"/>
      <c r="C151" s="281" t="s">
        <v>411</v>
      </c>
      <c r="D151" s="236"/>
      <c r="E151" s="236"/>
      <c r="F151" s="282" t="s">
        <v>462</v>
      </c>
      <c r="G151" s="236"/>
      <c r="H151" s="281" t="s">
        <v>522</v>
      </c>
      <c r="I151" s="281" t="s">
        <v>464</v>
      </c>
      <c r="J151" s="281" t="s">
        <v>512</v>
      </c>
      <c r="K151" s="277"/>
    </row>
    <row r="152" spans="2:11" ht="15" customHeight="1">
      <c r="B152" s="256"/>
      <c r="C152" s="281" t="s">
        <v>467</v>
      </c>
      <c r="D152" s="236"/>
      <c r="E152" s="236"/>
      <c r="F152" s="282" t="s">
        <v>468</v>
      </c>
      <c r="G152" s="236"/>
      <c r="H152" s="281" t="s">
        <v>501</v>
      </c>
      <c r="I152" s="281" t="s">
        <v>464</v>
      </c>
      <c r="J152" s="281">
        <v>50</v>
      </c>
      <c r="K152" s="277"/>
    </row>
    <row r="153" spans="2:11" ht="15" customHeight="1">
      <c r="B153" s="256"/>
      <c r="C153" s="281" t="s">
        <v>470</v>
      </c>
      <c r="D153" s="236"/>
      <c r="E153" s="236"/>
      <c r="F153" s="282" t="s">
        <v>462</v>
      </c>
      <c r="G153" s="236"/>
      <c r="H153" s="281" t="s">
        <v>501</v>
      </c>
      <c r="I153" s="281" t="s">
        <v>472</v>
      </c>
      <c r="J153" s="281"/>
      <c r="K153" s="277"/>
    </row>
    <row r="154" spans="2:11" ht="15" customHeight="1">
      <c r="B154" s="256"/>
      <c r="C154" s="281" t="s">
        <v>481</v>
      </c>
      <c r="D154" s="236"/>
      <c r="E154" s="236"/>
      <c r="F154" s="282" t="s">
        <v>468</v>
      </c>
      <c r="G154" s="236"/>
      <c r="H154" s="281" t="s">
        <v>501</v>
      </c>
      <c r="I154" s="281" t="s">
        <v>464</v>
      </c>
      <c r="J154" s="281">
        <v>50</v>
      </c>
      <c r="K154" s="277"/>
    </row>
    <row r="155" spans="2:11" ht="15" customHeight="1">
      <c r="B155" s="256"/>
      <c r="C155" s="281" t="s">
        <v>489</v>
      </c>
      <c r="D155" s="236"/>
      <c r="E155" s="236"/>
      <c r="F155" s="282" t="s">
        <v>468</v>
      </c>
      <c r="G155" s="236"/>
      <c r="H155" s="281" t="s">
        <v>501</v>
      </c>
      <c r="I155" s="281" t="s">
        <v>464</v>
      </c>
      <c r="J155" s="281">
        <v>50</v>
      </c>
      <c r="K155" s="277"/>
    </row>
    <row r="156" spans="2:11" ht="15" customHeight="1">
      <c r="B156" s="256"/>
      <c r="C156" s="281" t="s">
        <v>487</v>
      </c>
      <c r="D156" s="236"/>
      <c r="E156" s="236"/>
      <c r="F156" s="282" t="s">
        <v>468</v>
      </c>
      <c r="G156" s="236"/>
      <c r="H156" s="281" t="s">
        <v>501</v>
      </c>
      <c r="I156" s="281" t="s">
        <v>464</v>
      </c>
      <c r="J156" s="281">
        <v>50</v>
      </c>
      <c r="K156" s="277"/>
    </row>
    <row r="157" spans="2:11" ht="15" customHeight="1">
      <c r="B157" s="256"/>
      <c r="C157" s="281" t="s">
        <v>94</v>
      </c>
      <c r="D157" s="236"/>
      <c r="E157" s="236"/>
      <c r="F157" s="282" t="s">
        <v>462</v>
      </c>
      <c r="G157" s="236"/>
      <c r="H157" s="281" t="s">
        <v>523</v>
      </c>
      <c r="I157" s="281" t="s">
        <v>464</v>
      </c>
      <c r="J157" s="281" t="s">
        <v>524</v>
      </c>
      <c r="K157" s="277"/>
    </row>
    <row r="158" spans="2:11" ht="15" customHeight="1">
      <c r="B158" s="256"/>
      <c r="C158" s="281" t="s">
        <v>525</v>
      </c>
      <c r="D158" s="236"/>
      <c r="E158" s="236"/>
      <c r="F158" s="282" t="s">
        <v>462</v>
      </c>
      <c r="G158" s="236"/>
      <c r="H158" s="281" t="s">
        <v>526</v>
      </c>
      <c r="I158" s="281" t="s">
        <v>496</v>
      </c>
      <c r="J158" s="281"/>
      <c r="K158" s="277"/>
    </row>
    <row r="159" spans="2:11" ht="15" customHeight="1">
      <c r="B159" s="283"/>
      <c r="C159" s="265"/>
      <c r="D159" s="265"/>
      <c r="E159" s="265"/>
      <c r="F159" s="265"/>
      <c r="G159" s="265"/>
      <c r="H159" s="265"/>
      <c r="I159" s="265"/>
      <c r="J159" s="265"/>
      <c r="K159" s="284"/>
    </row>
    <row r="160" spans="2:11" ht="18.75" customHeight="1">
      <c r="B160" s="232"/>
      <c r="C160" s="236"/>
      <c r="D160" s="236"/>
      <c r="E160" s="236"/>
      <c r="F160" s="255"/>
      <c r="G160" s="236"/>
      <c r="H160" s="236"/>
      <c r="I160" s="236"/>
      <c r="J160" s="236"/>
      <c r="K160" s="232"/>
    </row>
    <row r="161" spans="2:11" ht="18.75" customHeight="1">
      <c r="B161" s="242"/>
      <c r="C161" s="242"/>
      <c r="D161" s="242"/>
      <c r="E161" s="242"/>
      <c r="F161" s="242"/>
      <c r="G161" s="242"/>
      <c r="H161" s="242"/>
      <c r="I161" s="242"/>
      <c r="J161" s="242"/>
      <c r="K161" s="242"/>
    </row>
    <row r="162" spans="2:11" ht="7.5" customHeight="1">
      <c r="B162" s="224"/>
      <c r="C162" s="225"/>
      <c r="D162" s="225"/>
      <c r="E162" s="225"/>
      <c r="F162" s="225"/>
      <c r="G162" s="225"/>
      <c r="H162" s="225"/>
      <c r="I162" s="225"/>
      <c r="J162" s="225"/>
      <c r="K162" s="226"/>
    </row>
    <row r="163" spans="2:11" ht="45" customHeight="1">
      <c r="B163" s="227"/>
      <c r="C163" s="346" t="s">
        <v>527</v>
      </c>
      <c r="D163" s="346"/>
      <c r="E163" s="346"/>
      <c r="F163" s="346"/>
      <c r="G163" s="346"/>
      <c r="H163" s="346"/>
      <c r="I163" s="346"/>
      <c r="J163" s="346"/>
      <c r="K163" s="228"/>
    </row>
    <row r="164" spans="2:11" ht="17.25" customHeight="1">
      <c r="B164" s="227"/>
      <c r="C164" s="248" t="s">
        <v>456</v>
      </c>
      <c r="D164" s="248"/>
      <c r="E164" s="248"/>
      <c r="F164" s="248" t="s">
        <v>457</v>
      </c>
      <c r="G164" s="285"/>
      <c r="H164" s="286" t="s">
        <v>110</v>
      </c>
      <c r="I164" s="286" t="s">
        <v>59</v>
      </c>
      <c r="J164" s="248" t="s">
        <v>458</v>
      </c>
      <c r="K164" s="228"/>
    </row>
    <row r="165" spans="2:11" ht="17.25" customHeight="1">
      <c r="B165" s="229"/>
      <c r="C165" s="250" t="s">
        <v>459</v>
      </c>
      <c r="D165" s="250"/>
      <c r="E165" s="250"/>
      <c r="F165" s="251" t="s">
        <v>460</v>
      </c>
      <c r="G165" s="287"/>
      <c r="H165" s="288"/>
      <c r="I165" s="288"/>
      <c r="J165" s="250" t="s">
        <v>461</v>
      </c>
      <c r="K165" s="230"/>
    </row>
    <row r="166" spans="2:11" ht="5.25" customHeight="1">
      <c r="B166" s="256"/>
      <c r="C166" s="253"/>
      <c r="D166" s="253"/>
      <c r="E166" s="253"/>
      <c r="F166" s="253"/>
      <c r="G166" s="254"/>
      <c r="H166" s="253"/>
      <c r="I166" s="253"/>
      <c r="J166" s="253"/>
      <c r="K166" s="277"/>
    </row>
    <row r="167" spans="2:11" ht="15" customHeight="1">
      <c r="B167" s="256"/>
      <c r="C167" s="236" t="s">
        <v>465</v>
      </c>
      <c r="D167" s="236"/>
      <c r="E167" s="236"/>
      <c r="F167" s="255" t="s">
        <v>462</v>
      </c>
      <c r="G167" s="236"/>
      <c r="H167" s="236" t="s">
        <v>501</v>
      </c>
      <c r="I167" s="236" t="s">
        <v>464</v>
      </c>
      <c r="J167" s="236">
        <v>120</v>
      </c>
      <c r="K167" s="277"/>
    </row>
    <row r="168" spans="2:11" ht="15" customHeight="1">
      <c r="B168" s="256"/>
      <c r="C168" s="236" t="s">
        <v>510</v>
      </c>
      <c r="D168" s="236"/>
      <c r="E168" s="236"/>
      <c r="F168" s="255" t="s">
        <v>462</v>
      </c>
      <c r="G168" s="236"/>
      <c r="H168" s="236" t="s">
        <v>511</v>
      </c>
      <c r="I168" s="236" t="s">
        <v>464</v>
      </c>
      <c r="J168" s="236" t="s">
        <v>512</v>
      </c>
      <c r="K168" s="277"/>
    </row>
    <row r="169" spans="2:11" ht="15" customHeight="1">
      <c r="B169" s="256"/>
      <c r="C169" s="236" t="s">
        <v>411</v>
      </c>
      <c r="D169" s="236"/>
      <c r="E169" s="236"/>
      <c r="F169" s="255" t="s">
        <v>462</v>
      </c>
      <c r="G169" s="236"/>
      <c r="H169" s="236" t="s">
        <v>528</v>
      </c>
      <c r="I169" s="236" t="s">
        <v>464</v>
      </c>
      <c r="J169" s="236" t="s">
        <v>512</v>
      </c>
      <c r="K169" s="277"/>
    </row>
    <row r="170" spans="2:11" ht="15" customHeight="1">
      <c r="B170" s="256"/>
      <c r="C170" s="236" t="s">
        <v>467</v>
      </c>
      <c r="D170" s="236"/>
      <c r="E170" s="236"/>
      <c r="F170" s="255" t="s">
        <v>468</v>
      </c>
      <c r="G170" s="236"/>
      <c r="H170" s="236" t="s">
        <v>528</v>
      </c>
      <c r="I170" s="236" t="s">
        <v>464</v>
      </c>
      <c r="J170" s="236">
        <v>50</v>
      </c>
      <c r="K170" s="277"/>
    </row>
    <row r="171" spans="2:11" ht="15" customHeight="1">
      <c r="B171" s="256"/>
      <c r="C171" s="236" t="s">
        <v>470</v>
      </c>
      <c r="D171" s="236"/>
      <c r="E171" s="236"/>
      <c r="F171" s="255" t="s">
        <v>462</v>
      </c>
      <c r="G171" s="236"/>
      <c r="H171" s="236" t="s">
        <v>528</v>
      </c>
      <c r="I171" s="236" t="s">
        <v>472</v>
      </c>
      <c r="J171" s="236"/>
      <c r="K171" s="277"/>
    </row>
    <row r="172" spans="2:11" ht="15" customHeight="1">
      <c r="B172" s="256"/>
      <c r="C172" s="236" t="s">
        <v>481</v>
      </c>
      <c r="D172" s="236"/>
      <c r="E172" s="236"/>
      <c r="F172" s="255" t="s">
        <v>468</v>
      </c>
      <c r="G172" s="236"/>
      <c r="H172" s="236" t="s">
        <v>528</v>
      </c>
      <c r="I172" s="236" t="s">
        <v>464</v>
      </c>
      <c r="J172" s="236">
        <v>50</v>
      </c>
      <c r="K172" s="277"/>
    </row>
    <row r="173" spans="2:11" ht="15" customHeight="1">
      <c r="B173" s="256"/>
      <c r="C173" s="236" t="s">
        <v>489</v>
      </c>
      <c r="D173" s="236"/>
      <c r="E173" s="236"/>
      <c r="F173" s="255" t="s">
        <v>468</v>
      </c>
      <c r="G173" s="236"/>
      <c r="H173" s="236" t="s">
        <v>528</v>
      </c>
      <c r="I173" s="236" t="s">
        <v>464</v>
      </c>
      <c r="J173" s="236">
        <v>50</v>
      </c>
      <c r="K173" s="277"/>
    </row>
    <row r="174" spans="2:11" ht="15" customHeight="1">
      <c r="B174" s="256"/>
      <c r="C174" s="236" t="s">
        <v>487</v>
      </c>
      <c r="D174" s="236"/>
      <c r="E174" s="236"/>
      <c r="F174" s="255" t="s">
        <v>468</v>
      </c>
      <c r="G174" s="236"/>
      <c r="H174" s="236" t="s">
        <v>528</v>
      </c>
      <c r="I174" s="236" t="s">
        <v>464</v>
      </c>
      <c r="J174" s="236">
        <v>50</v>
      </c>
      <c r="K174" s="277"/>
    </row>
    <row r="175" spans="2:11" ht="15" customHeight="1">
      <c r="B175" s="256"/>
      <c r="C175" s="236" t="s">
        <v>109</v>
      </c>
      <c r="D175" s="236"/>
      <c r="E175" s="236"/>
      <c r="F175" s="255" t="s">
        <v>462</v>
      </c>
      <c r="G175" s="236"/>
      <c r="H175" s="236" t="s">
        <v>529</v>
      </c>
      <c r="I175" s="236" t="s">
        <v>530</v>
      </c>
      <c r="J175" s="236"/>
      <c r="K175" s="277"/>
    </row>
    <row r="176" spans="2:11" ht="15" customHeight="1">
      <c r="B176" s="256"/>
      <c r="C176" s="236" t="s">
        <v>59</v>
      </c>
      <c r="D176" s="236"/>
      <c r="E176" s="236"/>
      <c r="F176" s="255" t="s">
        <v>462</v>
      </c>
      <c r="G176" s="236"/>
      <c r="H176" s="236" t="s">
        <v>531</v>
      </c>
      <c r="I176" s="236" t="s">
        <v>532</v>
      </c>
      <c r="J176" s="236">
        <v>1</v>
      </c>
      <c r="K176" s="277"/>
    </row>
    <row r="177" spans="2:11" ht="15" customHeight="1">
      <c r="B177" s="256"/>
      <c r="C177" s="236" t="s">
        <v>55</v>
      </c>
      <c r="D177" s="236"/>
      <c r="E177" s="236"/>
      <c r="F177" s="255" t="s">
        <v>462</v>
      </c>
      <c r="G177" s="236"/>
      <c r="H177" s="236" t="s">
        <v>533</v>
      </c>
      <c r="I177" s="236" t="s">
        <v>464</v>
      </c>
      <c r="J177" s="236">
        <v>20</v>
      </c>
      <c r="K177" s="277"/>
    </row>
    <row r="178" spans="2:11" ht="15" customHeight="1">
      <c r="B178" s="256"/>
      <c r="C178" s="236" t="s">
        <v>110</v>
      </c>
      <c r="D178" s="236"/>
      <c r="E178" s="236"/>
      <c r="F178" s="255" t="s">
        <v>462</v>
      </c>
      <c r="G178" s="236"/>
      <c r="H178" s="236" t="s">
        <v>534</v>
      </c>
      <c r="I178" s="236" t="s">
        <v>464</v>
      </c>
      <c r="J178" s="236">
        <v>255</v>
      </c>
      <c r="K178" s="277"/>
    </row>
    <row r="179" spans="2:11" ht="15" customHeight="1">
      <c r="B179" s="256"/>
      <c r="C179" s="236" t="s">
        <v>111</v>
      </c>
      <c r="D179" s="236"/>
      <c r="E179" s="236"/>
      <c r="F179" s="255" t="s">
        <v>462</v>
      </c>
      <c r="G179" s="236"/>
      <c r="H179" s="236" t="s">
        <v>427</v>
      </c>
      <c r="I179" s="236" t="s">
        <v>464</v>
      </c>
      <c r="J179" s="236">
        <v>10</v>
      </c>
      <c r="K179" s="277"/>
    </row>
    <row r="180" spans="2:11" ht="15" customHeight="1">
      <c r="B180" s="256"/>
      <c r="C180" s="236" t="s">
        <v>112</v>
      </c>
      <c r="D180" s="236"/>
      <c r="E180" s="236"/>
      <c r="F180" s="255" t="s">
        <v>462</v>
      </c>
      <c r="G180" s="236"/>
      <c r="H180" s="236" t="s">
        <v>535</v>
      </c>
      <c r="I180" s="236" t="s">
        <v>496</v>
      </c>
      <c r="J180" s="236"/>
      <c r="K180" s="277"/>
    </row>
    <row r="181" spans="2:11" ht="15" customHeight="1">
      <c r="B181" s="256"/>
      <c r="C181" s="236" t="s">
        <v>536</v>
      </c>
      <c r="D181" s="236"/>
      <c r="E181" s="236"/>
      <c r="F181" s="255" t="s">
        <v>462</v>
      </c>
      <c r="G181" s="236"/>
      <c r="H181" s="236" t="s">
        <v>537</v>
      </c>
      <c r="I181" s="236" t="s">
        <v>496</v>
      </c>
      <c r="J181" s="236"/>
      <c r="K181" s="277"/>
    </row>
    <row r="182" spans="2:11" ht="15" customHeight="1">
      <c r="B182" s="256"/>
      <c r="C182" s="236" t="s">
        <v>525</v>
      </c>
      <c r="D182" s="236"/>
      <c r="E182" s="236"/>
      <c r="F182" s="255" t="s">
        <v>462</v>
      </c>
      <c r="G182" s="236"/>
      <c r="H182" s="236" t="s">
        <v>538</v>
      </c>
      <c r="I182" s="236" t="s">
        <v>496</v>
      </c>
      <c r="J182" s="236"/>
      <c r="K182" s="277"/>
    </row>
    <row r="183" spans="2:11" ht="15" customHeight="1">
      <c r="B183" s="256"/>
      <c r="C183" s="236" t="s">
        <v>114</v>
      </c>
      <c r="D183" s="236"/>
      <c r="E183" s="236"/>
      <c r="F183" s="255" t="s">
        <v>468</v>
      </c>
      <c r="G183" s="236"/>
      <c r="H183" s="236" t="s">
        <v>539</v>
      </c>
      <c r="I183" s="236" t="s">
        <v>464</v>
      </c>
      <c r="J183" s="236">
        <v>50</v>
      </c>
      <c r="K183" s="277"/>
    </row>
    <row r="184" spans="2:11" ht="15" customHeight="1">
      <c r="B184" s="256"/>
      <c r="C184" s="236" t="s">
        <v>540</v>
      </c>
      <c r="D184" s="236"/>
      <c r="E184" s="236"/>
      <c r="F184" s="255" t="s">
        <v>468</v>
      </c>
      <c r="G184" s="236"/>
      <c r="H184" s="236" t="s">
        <v>541</v>
      </c>
      <c r="I184" s="236" t="s">
        <v>542</v>
      </c>
      <c r="J184" s="236"/>
      <c r="K184" s="277"/>
    </row>
    <row r="185" spans="2:11" ht="15" customHeight="1">
      <c r="B185" s="256"/>
      <c r="C185" s="236" t="s">
        <v>543</v>
      </c>
      <c r="D185" s="236"/>
      <c r="E185" s="236"/>
      <c r="F185" s="255" t="s">
        <v>468</v>
      </c>
      <c r="G185" s="236"/>
      <c r="H185" s="236" t="s">
        <v>544</v>
      </c>
      <c r="I185" s="236" t="s">
        <v>542</v>
      </c>
      <c r="J185" s="236"/>
      <c r="K185" s="277"/>
    </row>
    <row r="186" spans="2:11" ht="15" customHeight="1">
      <c r="B186" s="256"/>
      <c r="C186" s="236" t="s">
        <v>545</v>
      </c>
      <c r="D186" s="236"/>
      <c r="E186" s="236"/>
      <c r="F186" s="255" t="s">
        <v>468</v>
      </c>
      <c r="G186" s="236"/>
      <c r="H186" s="236" t="s">
        <v>546</v>
      </c>
      <c r="I186" s="236" t="s">
        <v>542</v>
      </c>
      <c r="J186" s="236"/>
      <c r="K186" s="277"/>
    </row>
    <row r="187" spans="2:11" ht="15" customHeight="1">
      <c r="B187" s="256"/>
      <c r="C187" s="289" t="s">
        <v>547</v>
      </c>
      <c r="D187" s="236"/>
      <c r="E187" s="236"/>
      <c r="F187" s="255" t="s">
        <v>468</v>
      </c>
      <c r="G187" s="236"/>
      <c r="H187" s="236" t="s">
        <v>548</v>
      </c>
      <c r="I187" s="236" t="s">
        <v>549</v>
      </c>
      <c r="J187" s="290" t="s">
        <v>550</v>
      </c>
      <c r="K187" s="277"/>
    </row>
    <row r="188" spans="2:11" ht="15" customHeight="1">
      <c r="B188" s="256"/>
      <c r="C188" s="241" t="s">
        <v>44</v>
      </c>
      <c r="D188" s="236"/>
      <c r="E188" s="236"/>
      <c r="F188" s="255" t="s">
        <v>462</v>
      </c>
      <c r="G188" s="236"/>
      <c r="H188" s="232" t="s">
        <v>551</v>
      </c>
      <c r="I188" s="236" t="s">
        <v>552</v>
      </c>
      <c r="J188" s="236"/>
      <c r="K188" s="277"/>
    </row>
    <row r="189" spans="2:11" ht="15" customHeight="1">
      <c r="B189" s="256"/>
      <c r="C189" s="241" t="s">
        <v>553</v>
      </c>
      <c r="D189" s="236"/>
      <c r="E189" s="236"/>
      <c r="F189" s="255" t="s">
        <v>462</v>
      </c>
      <c r="G189" s="236"/>
      <c r="H189" s="236" t="s">
        <v>554</v>
      </c>
      <c r="I189" s="236" t="s">
        <v>496</v>
      </c>
      <c r="J189" s="236"/>
      <c r="K189" s="277"/>
    </row>
    <row r="190" spans="2:11" ht="15" customHeight="1">
      <c r="B190" s="256"/>
      <c r="C190" s="241" t="s">
        <v>555</v>
      </c>
      <c r="D190" s="236"/>
      <c r="E190" s="236"/>
      <c r="F190" s="255" t="s">
        <v>462</v>
      </c>
      <c r="G190" s="236"/>
      <c r="H190" s="236" t="s">
        <v>556</v>
      </c>
      <c r="I190" s="236" t="s">
        <v>496</v>
      </c>
      <c r="J190" s="236"/>
      <c r="K190" s="277"/>
    </row>
    <row r="191" spans="2:11" ht="15" customHeight="1">
      <c r="B191" s="256"/>
      <c r="C191" s="241" t="s">
        <v>557</v>
      </c>
      <c r="D191" s="236"/>
      <c r="E191" s="236"/>
      <c r="F191" s="255" t="s">
        <v>468</v>
      </c>
      <c r="G191" s="236"/>
      <c r="H191" s="236" t="s">
        <v>558</v>
      </c>
      <c r="I191" s="236" t="s">
        <v>496</v>
      </c>
      <c r="J191" s="236"/>
      <c r="K191" s="277"/>
    </row>
    <row r="192" spans="2:11" ht="15" customHeight="1">
      <c r="B192" s="283"/>
      <c r="C192" s="291"/>
      <c r="D192" s="265"/>
      <c r="E192" s="265"/>
      <c r="F192" s="265"/>
      <c r="G192" s="265"/>
      <c r="H192" s="265"/>
      <c r="I192" s="265"/>
      <c r="J192" s="265"/>
      <c r="K192" s="284"/>
    </row>
    <row r="193" spans="2:11" ht="18.75" customHeight="1">
      <c r="B193" s="232"/>
      <c r="C193" s="236"/>
      <c r="D193" s="236"/>
      <c r="E193" s="236"/>
      <c r="F193" s="255"/>
      <c r="G193" s="236"/>
      <c r="H193" s="236"/>
      <c r="I193" s="236"/>
      <c r="J193" s="236"/>
      <c r="K193" s="232"/>
    </row>
    <row r="194" spans="2:11" ht="18.75" customHeight="1">
      <c r="B194" s="232"/>
      <c r="C194" s="236"/>
      <c r="D194" s="236"/>
      <c r="E194" s="236"/>
      <c r="F194" s="255"/>
      <c r="G194" s="236"/>
      <c r="H194" s="236"/>
      <c r="I194" s="236"/>
      <c r="J194" s="236"/>
      <c r="K194" s="232"/>
    </row>
    <row r="195" spans="2:11" ht="18.75" customHeight="1">
      <c r="B195" s="242"/>
      <c r="C195" s="242"/>
      <c r="D195" s="242"/>
      <c r="E195" s="242"/>
      <c r="F195" s="242"/>
      <c r="G195" s="242"/>
      <c r="H195" s="242"/>
      <c r="I195" s="242"/>
      <c r="J195" s="242"/>
      <c r="K195" s="242"/>
    </row>
    <row r="196" spans="2:11" ht="13.5">
      <c r="B196" s="224"/>
      <c r="C196" s="225"/>
      <c r="D196" s="225"/>
      <c r="E196" s="225"/>
      <c r="F196" s="225"/>
      <c r="G196" s="225"/>
      <c r="H196" s="225"/>
      <c r="I196" s="225"/>
      <c r="J196" s="225"/>
      <c r="K196" s="226"/>
    </row>
    <row r="197" spans="2:11" ht="21">
      <c r="B197" s="227"/>
      <c r="C197" s="346" t="s">
        <v>559</v>
      </c>
      <c r="D197" s="346"/>
      <c r="E197" s="346"/>
      <c r="F197" s="346"/>
      <c r="G197" s="346"/>
      <c r="H197" s="346"/>
      <c r="I197" s="346"/>
      <c r="J197" s="346"/>
      <c r="K197" s="228"/>
    </row>
    <row r="198" spans="2:11" ht="25.5" customHeight="1">
      <c r="B198" s="227"/>
      <c r="C198" s="292" t="s">
        <v>560</v>
      </c>
      <c r="D198" s="292"/>
      <c r="E198" s="292"/>
      <c r="F198" s="292" t="s">
        <v>561</v>
      </c>
      <c r="G198" s="293"/>
      <c r="H198" s="352" t="s">
        <v>562</v>
      </c>
      <c r="I198" s="352"/>
      <c r="J198" s="352"/>
      <c r="K198" s="228"/>
    </row>
    <row r="199" spans="2:11" ht="5.25" customHeight="1">
      <c r="B199" s="256"/>
      <c r="C199" s="253"/>
      <c r="D199" s="253"/>
      <c r="E199" s="253"/>
      <c r="F199" s="253"/>
      <c r="G199" s="236"/>
      <c r="H199" s="253"/>
      <c r="I199" s="253"/>
      <c r="J199" s="253"/>
      <c r="K199" s="277"/>
    </row>
    <row r="200" spans="2:11" ht="15" customHeight="1">
      <c r="B200" s="256"/>
      <c r="C200" s="236" t="s">
        <v>552</v>
      </c>
      <c r="D200" s="236"/>
      <c r="E200" s="236"/>
      <c r="F200" s="255" t="s">
        <v>45</v>
      </c>
      <c r="G200" s="236"/>
      <c r="H200" s="349" t="s">
        <v>563</v>
      </c>
      <c r="I200" s="349"/>
      <c r="J200" s="349"/>
      <c r="K200" s="277"/>
    </row>
    <row r="201" spans="2:11" ht="15" customHeight="1">
      <c r="B201" s="256"/>
      <c r="C201" s="262"/>
      <c r="D201" s="236"/>
      <c r="E201" s="236"/>
      <c r="F201" s="255" t="s">
        <v>46</v>
      </c>
      <c r="G201" s="236"/>
      <c r="H201" s="349" t="s">
        <v>564</v>
      </c>
      <c r="I201" s="349"/>
      <c r="J201" s="349"/>
      <c r="K201" s="277"/>
    </row>
    <row r="202" spans="2:11" ht="15" customHeight="1">
      <c r="B202" s="256"/>
      <c r="C202" s="262"/>
      <c r="D202" s="236"/>
      <c r="E202" s="236"/>
      <c r="F202" s="255" t="s">
        <v>49</v>
      </c>
      <c r="G202" s="236"/>
      <c r="H202" s="349" t="s">
        <v>565</v>
      </c>
      <c r="I202" s="349"/>
      <c r="J202" s="349"/>
      <c r="K202" s="277"/>
    </row>
    <row r="203" spans="2:11" ht="15" customHeight="1">
      <c r="B203" s="256"/>
      <c r="C203" s="236"/>
      <c r="D203" s="236"/>
      <c r="E203" s="236"/>
      <c r="F203" s="255" t="s">
        <v>47</v>
      </c>
      <c r="G203" s="236"/>
      <c r="H203" s="349" t="s">
        <v>566</v>
      </c>
      <c r="I203" s="349"/>
      <c r="J203" s="349"/>
      <c r="K203" s="277"/>
    </row>
    <row r="204" spans="2:11" ht="15" customHeight="1">
      <c r="B204" s="256"/>
      <c r="C204" s="236"/>
      <c r="D204" s="236"/>
      <c r="E204" s="236"/>
      <c r="F204" s="255" t="s">
        <v>48</v>
      </c>
      <c r="G204" s="236"/>
      <c r="H204" s="349" t="s">
        <v>567</v>
      </c>
      <c r="I204" s="349"/>
      <c r="J204" s="349"/>
      <c r="K204" s="277"/>
    </row>
    <row r="205" spans="2:11" ht="15" customHeight="1">
      <c r="B205" s="256"/>
      <c r="C205" s="236"/>
      <c r="D205" s="236"/>
      <c r="E205" s="236"/>
      <c r="F205" s="255"/>
      <c r="G205" s="236"/>
      <c r="H205" s="236"/>
      <c r="I205" s="236"/>
      <c r="J205" s="236"/>
      <c r="K205" s="277"/>
    </row>
    <row r="206" spans="2:11" ht="15" customHeight="1">
      <c r="B206" s="256"/>
      <c r="C206" s="236" t="s">
        <v>508</v>
      </c>
      <c r="D206" s="236"/>
      <c r="E206" s="236"/>
      <c r="F206" s="255" t="s">
        <v>81</v>
      </c>
      <c r="G206" s="236"/>
      <c r="H206" s="349" t="s">
        <v>568</v>
      </c>
      <c r="I206" s="349"/>
      <c r="J206" s="349"/>
      <c r="K206" s="277"/>
    </row>
    <row r="207" spans="2:11" ht="15" customHeight="1">
      <c r="B207" s="256"/>
      <c r="C207" s="262"/>
      <c r="D207" s="236"/>
      <c r="E207" s="236"/>
      <c r="F207" s="255" t="s">
        <v>405</v>
      </c>
      <c r="G207" s="236"/>
      <c r="H207" s="349" t="s">
        <v>406</v>
      </c>
      <c r="I207" s="349"/>
      <c r="J207" s="349"/>
      <c r="K207" s="277"/>
    </row>
    <row r="208" spans="2:11" ht="15" customHeight="1">
      <c r="B208" s="256"/>
      <c r="C208" s="236"/>
      <c r="D208" s="236"/>
      <c r="E208" s="236"/>
      <c r="F208" s="255" t="s">
        <v>403</v>
      </c>
      <c r="G208" s="236"/>
      <c r="H208" s="349" t="s">
        <v>569</v>
      </c>
      <c r="I208" s="349"/>
      <c r="J208" s="349"/>
      <c r="K208" s="277"/>
    </row>
    <row r="209" spans="2:11" ht="15" customHeight="1">
      <c r="B209" s="294"/>
      <c r="C209" s="262"/>
      <c r="D209" s="262"/>
      <c r="E209" s="262"/>
      <c r="F209" s="255" t="s">
        <v>407</v>
      </c>
      <c r="G209" s="241"/>
      <c r="H209" s="353" t="s">
        <v>408</v>
      </c>
      <c r="I209" s="353"/>
      <c r="J209" s="353"/>
      <c r="K209" s="295"/>
    </row>
    <row r="210" spans="2:11" ht="15" customHeight="1">
      <c r="B210" s="294"/>
      <c r="C210" s="262"/>
      <c r="D210" s="262"/>
      <c r="E210" s="262"/>
      <c r="F210" s="255" t="s">
        <v>409</v>
      </c>
      <c r="G210" s="241"/>
      <c r="H210" s="353" t="s">
        <v>570</v>
      </c>
      <c r="I210" s="353"/>
      <c r="J210" s="353"/>
      <c r="K210" s="295"/>
    </row>
    <row r="211" spans="2:11" ht="15" customHeight="1">
      <c r="B211" s="294"/>
      <c r="C211" s="262"/>
      <c r="D211" s="262"/>
      <c r="E211" s="262"/>
      <c r="F211" s="296"/>
      <c r="G211" s="241"/>
      <c r="H211" s="297"/>
      <c r="I211" s="297"/>
      <c r="J211" s="297"/>
      <c r="K211" s="295"/>
    </row>
    <row r="212" spans="2:11" ht="15" customHeight="1">
      <c r="B212" s="294"/>
      <c r="C212" s="236" t="s">
        <v>532</v>
      </c>
      <c r="D212" s="262"/>
      <c r="E212" s="262"/>
      <c r="F212" s="255">
        <v>1</v>
      </c>
      <c r="G212" s="241"/>
      <c r="H212" s="353" t="s">
        <v>571</v>
      </c>
      <c r="I212" s="353"/>
      <c r="J212" s="353"/>
      <c r="K212" s="295"/>
    </row>
    <row r="213" spans="2:11" ht="15" customHeight="1">
      <c r="B213" s="294"/>
      <c r="C213" s="262"/>
      <c r="D213" s="262"/>
      <c r="E213" s="262"/>
      <c r="F213" s="255">
        <v>2</v>
      </c>
      <c r="G213" s="241"/>
      <c r="H213" s="353" t="s">
        <v>572</v>
      </c>
      <c r="I213" s="353"/>
      <c r="J213" s="353"/>
      <c r="K213" s="295"/>
    </row>
    <row r="214" spans="2:11" ht="15" customHeight="1">
      <c r="B214" s="294"/>
      <c r="C214" s="262"/>
      <c r="D214" s="262"/>
      <c r="E214" s="262"/>
      <c r="F214" s="255">
        <v>3</v>
      </c>
      <c r="G214" s="241"/>
      <c r="H214" s="353" t="s">
        <v>573</v>
      </c>
      <c r="I214" s="353"/>
      <c r="J214" s="353"/>
      <c r="K214" s="295"/>
    </row>
    <row r="215" spans="2:11" ht="15" customHeight="1">
      <c r="B215" s="294"/>
      <c r="C215" s="262"/>
      <c r="D215" s="262"/>
      <c r="E215" s="262"/>
      <c r="F215" s="255">
        <v>4</v>
      </c>
      <c r="G215" s="241"/>
      <c r="H215" s="353" t="s">
        <v>574</v>
      </c>
      <c r="I215" s="353"/>
      <c r="J215" s="353"/>
      <c r="K215" s="295"/>
    </row>
    <row r="216" spans="2:11" ht="12.75" customHeight="1">
      <c r="B216" s="298"/>
      <c r="C216" s="299"/>
      <c r="D216" s="299"/>
      <c r="E216" s="299"/>
      <c r="F216" s="299"/>
      <c r="G216" s="299"/>
      <c r="H216" s="299"/>
      <c r="I216" s="299"/>
      <c r="J216" s="299"/>
      <c r="K216" s="300"/>
    </row>
  </sheetData>
  <sheetProtection formatCells="0" formatColumns="0" formatRows="0" insertColumns="0" insertRows="0" insertHyperlinks="0" deleteColumns="0" deleteRows="0" sort="0" autoFilter="0" pivotTables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PC\Michal</dc:creator>
  <cp:keywords/>
  <dc:description/>
  <cp:lastModifiedBy>Tatiana Jirásková</cp:lastModifiedBy>
  <dcterms:created xsi:type="dcterms:W3CDTF">2018-04-16T09:37:55Z</dcterms:created>
  <dcterms:modified xsi:type="dcterms:W3CDTF">2018-06-15T09:10:52Z</dcterms:modified>
  <cp:category/>
  <cp:version/>
  <cp:contentType/>
  <cp:contentStatus/>
</cp:coreProperties>
</file>